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PD TW 1" sheetId="1" r:id="rId5"/>
    <sheet state="hidden" name="RPD TW 1 (DIPA Rev 1)" sheetId="2" r:id="rId6"/>
    <sheet state="hidden" name="RPK TW 1" sheetId="3" r:id="rId7"/>
    <sheet state="hidden" name="RPD TW 1 (POK Rev 2)" sheetId="4" r:id="rId8"/>
    <sheet state="hidden" name="RPD TW 2" sheetId="5" r:id="rId9"/>
    <sheet state="hidden" name="RPD TW 3" sheetId="6" r:id="rId10"/>
    <sheet state="visible" name="RPD TW 4" sheetId="7" r:id="rId11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Z51">
      <text>
        <t xml:space="preserve">Blokir A:
Surat an Menkes (Sekjen) Nomor PR.04.02/A/5830/2025 tanggal 11 Desember 2025</t>
      </text>
    </comment>
    <comment authorId="0" ref="AZ16">
      <text>
        <t xml:space="preserve">Blokir A:
Surat an Menkes (Sekjen) Nomor PR.04.02/A/5830/2025 tanggal 11 Desember 2025</t>
      </text>
    </comment>
    <comment authorId="0" ref="AZ47">
      <text>
        <t xml:space="preserve">Blokir A:
Surat an Menkes (Sekjen) Nomor PR.04.02/A/5830/2025 tanggal 11 Desember 2025</t>
      </text>
    </comment>
    <comment authorId="0" ref="AZ78">
      <text>
        <t xml:space="preserve">Blokir A:
Surat an Menkes (Sekjen) Nomor PR.04.02/A/5830/2025 tanggal 11 Desember 2025</t>
      </text>
    </comment>
    <comment authorId="0" ref="AZ12">
      <text>
        <t xml:space="preserve">Blokir A:
Surat an Menkes (Sekjen) Nomor PR.04.02/A/5830/2025 tanggal 11 Desember 2025</t>
      </text>
    </comment>
    <comment authorId="0" ref="AZ76">
      <text>
        <t xml:space="preserve">Blokir A:
Surat an Menkes (Sekjen) Nomor PR.04.02/A/5830/2025 tanggal 11 Desember 2025</t>
      </text>
    </comment>
    <comment authorId="0" ref="AZ43">
      <text>
        <t xml:space="preserve">Blokir A:
Surat an Menkes (Sekjen) Nomor PR.04.02/A/5830/2025 tanggal 11 Desember 2025</t>
      </text>
    </comment>
    <comment authorId="0" ref="AZ107">
      <text>
        <t xml:space="preserve">Blokir A:
Surat an Menkes (Sekjen) Nomor PR.04.02/A/5830/2025 tanggal 11 Desember 2025</t>
      </text>
    </comment>
    <comment authorId="0" ref="AZ39">
      <text>
        <t xml:space="preserve">Blokir A:
Surat an Menkes (Sekjen) Nomor PR.04.02/A/5830/2025 tanggal 11 Desember 2025</t>
      </text>
    </comment>
    <comment authorId="0" ref="AZ103">
      <text>
        <t xml:space="preserve">Blokir A:
Surat an Menkes (Sekjen) Nomor PR.04.02/A/5830/2025 tanggal 11 Desember 2025</t>
      </text>
    </comment>
    <comment authorId="0" ref="AZ70">
      <text>
        <t xml:space="preserve">Blokir A:
Surat an Menkes (Sekjen) Nomor PR.04.02/A/5830/2025 tanggal 11 Desember 2025</t>
      </text>
    </comment>
    <comment authorId="0" ref="AZ35">
      <text>
        <t xml:space="preserve">Blokir A:
Surat an Menkes (Sekjen) Nomor PR.04.02/A/5830/2025 tanggal 11 Desember 2025</t>
      </text>
    </comment>
    <comment authorId="0" ref="AZ99">
      <text>
        <t xml:space="preserve">Blokir A:
Surat an Menkes (Sekjen) Nomor PR.04.02/A/5830/2025 tanggal 11 Desember 2025</t>
      </text>
    </comment>
    <comment authorId="0" ref="AZ97">
      <text>
        <t xml:space="preserve">Blokir A:
Surat an Menkes (Sekjen) Nomor PR.04.02/A/5830/2025 tanggal 11 Desember 2025</t>
      </text>
    </comment>
    <comment authorId="0" ref="AZ64">
      <text>
        <t xml:space="preserve">Blokir A:
Surat an Menkes (Sekjen) Nomor PR.04.02/A/5830/2025 tanggal 11 Desember 2025</t>
      </text>
    </comment>
    <comment authorId="0" ref="AZ31">
      <text>
        <t xml:space="preserve">Blokir A:
Surat an Menkes (Sekjen) Nomor PR.04.02/A/5830/2025 tanggal 11 Desember 2025</t>
      </text>
    </comment>
    <comment authorId="0" ref="AZ60">
      <text>
        <t xml:space="preserve">Blokir A:
Surat an Menkes (Sekjen) Nomor PR.04.02/A/5830/2025 tanggal 11 Desember 2025</t>
      </text>
    </comment>
    <comment authorId="0" ref="AZ27">
      <text>
        <t xml:space="preserve">Blokir A:
Surat an Menkes (Sekjen) Nomor PR.04.02/A/5830/2025 tanggal 11 Desember 2025</t>
      </text>
    </comment>
    <comment authorId="0" ref="AZ58">
      <text>
        <t xml:space="preserve">Blokir A:
Surat an Menkes (Sekjen) Nomor PR.04.02/A/5830/2025 tanggal 11 Desember 2025</t>
      </text>
    </comment>
    <comment authorId="0" ref="AZ23">
      <text>
        <t xml:space="preserve">Blokir A:
Surat an Menkes (Sekjen) Nomor PR.04.02/A/5830/2025 tanggal 11 Desember 2025</t>
      </text>
    </comment>
    <comment authorId="0" ref="AZ54">
      <text>
        <t xml:space="preserve">Blokir A:
Surat an Menkes (Sekjen) Nomor PR.04.02/A/5830/2025 tanggal 11 Desember 2025</t>
      </text>
    </comment>
    <comment authorId="0" ref="AZ19">
      <text>
        <t xml:space="preserve">Blokir A:
Surat an Menkes (Sekjen) Nomor PR.04.02/A/5830/2025 tanggal 11 Desember 2025</t>
      </text>
    </comment>
    <comment authorId="0" ref="AZ48">
      <text>
        <t xml:space="preserve">Blokir A:
Surat an Menkes (Sekjen) Nomor PR.04.02/A/5830/2025 tanggal 11 Desember 2025</t>
      </text>
    </comment>
    <comment authorId="0" ref="AZ15">
      <text>
        <t xml:space="preserve">Blokir A:
Surat an Menkes (Sekjen) Nomor PR.04.02/A/5830/2025 tanggal 11 Desember 2025</t>
      </text>
    </comment>
    <comment authorId="0" ref="AZ79">
      <text>
        <t xml:space="preserve">Blokir A:
Surat an Menkes (Sekjen) Nomor PR.04.02/A/5830/2025 tanggal 11 Desember 2025</t>
      </text>
    </comment>
    <comment authorId="0" ref="AZ110">
      <text>
        <t xml:space="preserve">Blokir A:
Surat an Menkes (Sekjen) Nomor PR.04.02/A/5830/2025 tanggal 11 Desember 2025</t>
      </text>
    </comment>
    <comment authorId="0" ref="AZ77">
      <text>
        <t xml:space="preserve">Blokir A:
Surat an Menkes (Sekjen) Nomor PR.04.02/A/5830/2025 tanggal 11 Desember 2025</t>
      </text>
    </comment>
    <comment authorId="0" ref="AZ11">
      <text>
        <t xml:space="preserve">Blokir A:
Surat an Menkes (Sekjen) Nomor PR.04.02/A/5830/2025 tanggal 11 Desember 2025</t>
      </text>
    </comment>
    <comment authorId="0" ref="AZ40">
      <text>
        <t xml:space="preserve">Blokir A:
Surat an Menkes (Sekjen) Nomor PR.04.02/A/5830/2025 tanggal 11 Desember 2025</t>
      </text>
    </comment>
    <comment authorId="0" ref="AZ38">
      <text>
        <t xml:space="preserve">Blokir A:
Surat an Menkes (Sekjen) Nomor PR.04.02/A/5830/2025 tanggal 11 Desember 2025</t>
      </text>
    </comment>
    <comment authorId="0" ref="AZ36">
      <text>
        <t xml:space="preserve">Blokir A:
Surat an Menkes (Sekjen) Nomor PR.04.02/A/5830/2025 tanggal 11 Desember 2025</t>
      </text>
    </comment>
    <comment authorId="0" ref="AZ100">
      <text>
        <t xml:space="preserve">Blokir A:
Surat an Menkes (Sekjen) Nomor PR.04.02/A/5830/2025 tanggal 11 Desember 2025</t>
      </text>
    </comment>
    <comment authorId="0" ref="AZ67">
      <text>
        <t xml:space="preserve">Blokir A:
Surat an Menkes (Sekjen) Nomor PR.04.02/A/5830/2025 tanggal 11 Desember 2025</t>
      </text>
    </comment>
    <comment authorId="0" ref="AZ98">
      <text>
        <t xml:space="preserve">Blokir A:
Surat an Menkes (Sekjen) Nomor PR.04.02/A/5830/2025 tanggal 11 Desember 2025</t>
      </text>
    </comment>
    <comment authorId="0" ref="AZ30">
      <text>
        <t xml:space="preserve">Blokir A:
Surat an Menkes (Sekjen) Nomor PR.04.02/A/5830/2025 tanggal 11 Desember 2025</t>
      </text>
    </comment>
    <comment authorId="0" ref="AZ59">
      <text>
        <t xml:space="preserve">Blokir A:
Surat an Menkes (Sekjen) Nomor PR.04.02/A/5830/2025 tanggal 11 Desember 2025</t>
      </text>
    </comment>
    <comment authorId="0" ref="AZ90">
      <text>
        <t xml:space="preserve">Blokir A:
Surat an Menkes (Sekjen) Nomor PR.04.02/A/5830/2025 tanggal 11 Desember 2025</t>
      </text>
    </comment>
    <comment authorId="0" ref="AZ24">
      <text>
        <t xml:space="preserve">Blokir A:
Surat an Menkes (Sekjen) Nomor PR.04.02/A/5830/2025 tanggal 11 Desember 2025</t>
      </text>
    </comment>
    <comment authorId="0" ref="AZ86">
      <text>
        <t xml:space="preserve">Blokir A:
Surat an Menkes (Sekjen) Nomor PR.04.02/A/5830/2025 tanggal 11 Desember 2025</t>
      </text>
    </comment>
    <comment authorId="0" ref="AZ117">
      <text>
        <t xml:space="preserve">Blokir A:
Surat an Menkes (Sekjen) Nomor PR.04.02/A/5830/2025 tanggal 11 Desember 2025</t>
      </text>
    </comment>
  </commentList>
</comments>
</file>

<file path=xl/sharedStrings.xml><?xml version="1.0" encoding="utf-8"?>
<sst xmlns="http://schemas.openxmlformats.org/spreadsheetml/2006/main" count="4719" uniqueCount="428">
  <si>
    <t>Kode</t>
  </si>
  <si>
    <t>Kegiatan</t>
  </si>
  <si>
    <t>Pagu Anggaran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</si>
  <si>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</si>
  <si>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</si>
  <si>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</si>
  <si>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</si>
  <si>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</si>
  <si>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</si>
  <si>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</si>
  <si>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</si>
  <si>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</si>
  <si>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</si>
  <si>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</si>
  <si>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</si>
  <si>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</si>
  <si>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Selisih</t>
  </si>
  <si>
    <t>Triwulan 1</t>
  </si>
  <si>
    <t>Triwulan 2</t>
  </si>
  <si>
    <t>I</t>
  </si>
  <si>
    <t>Triwulan 3</t>
  </si>
  <si>
    <t>II</t>
  </si>
  <si>
    <t>Triwulan 4</t>
  </si>
  <si>
    <t>III</t>
  </si>
  <si>
    <t>IV</t>
  </si>
  <si>
    <t>024.03.DX</t>
  </si>
  <si>
    <t>Program Pelayanan Kesehatan Primer</t>
  </si>
  <si>
    <t>Penyelenggaraan Laboratorium Kesehatan masyarakat</t>
  </si>
  <si>
    <t>7954.BGD</t>
  </si>
  <si>
    <t>Tata Kelola Kelembagaan Publik Bidang Kesehatan[Base Line]</t>
  </si>
  <si>
    <t>7954.BGD.002</t>
  </si>
  <si>
    <t>Tata Kelola Kelembagaan Publik Bidang Kesehatan</t>
  </si>
  <si>
    <t>051</t>
  </si>
  <si>
    <t>Akreditasi Layanan Laboratorium Kesehatan Masyarakat</t>
  </si>
  <si>
    <t>AA</t>
  </si>
  <si>
    <t>Akreditasi Laboratorium Penguji Lingkungan/Faktor Risiko Penyakit dan Kalibrasi (SNI 17025:2017)</t>
  </si>
  <si>
    <t>Belanja Jasa Lainnya</t>
  </si>
  <si>
    <t>(KPPN.182-Jakarta VII )</t>
  </si>
  <si>
    <t>-</t>
  </si>
  <si>
    <t>Biaya Permohonan Asesmen/ Surveilans / Penambahan Ruang Lingkup</t>
  </si>
  <si>
    <t>Iuran Tahunan Laboratorium [2 Lab x 1 Thn]</t>
  </si>
  <si>
    <t>Belanja Perjalanan Dinas Biasa</t>
  </si>
  <si>
    <t>Uang Harian [2 Or x 1 Hr x 1 Kl]</t>
  </si>
  <si>
    <t>Transport [2 Or x 1 Tr x 1 Kl]</t>
  </si>
  <si>
    <t>Belanja Perjalanan Dinas Dalam Kota</t>
  </si>
  <si>
    <t>Transport ( Konsultasi/  Sharing Laboratorium ) [2 Or x 1 Tr x 2 Bln]</t>
  </si>
  <si>
    <t>AB</t>
  </si>
  <si>
    <t>Akreditasi Laboratorium Penyakit (Menuju SNI 15189:2022)</t>
  </si>
  <si>
    <t>Belanja Bahan</t>
  </si>
  <si>
    <t>Konsumsi Rapat (Pertemuan Lab Penyakit) [35 Or x 1 Hr x 1 Kl]</t>
  </si>
  <si>
    <t>Konsumsi Rapat (Surveilans / Asesmen Akreditasi) [50 Or x 2 Hr x 1 Kl]</t>
  </si>
  <si>
    <t>Belanja Jasa Profesi</t>
  </si>
  <si>
    <t>Honor Narasumber [1 Or x 2 Jam x 1 Kl]</t>
  </si>
  <si>
    <t>Biaya Pelaksanaan Asesmen Lab Penyakit [2 Or x 2 Hr x 1 Kl]</t>
  </si>
  <si>
    <t>&gt;</t>
  </si>
  <si>
    <t>Audit / Verifikasi Pengambilan Sampel di Lapangan</t>
  </si>
  <si>
    <t>Assessment/Surveilans Akreditasi</t>
  </si>
  <si>
    <t>Uang Harian Asesor KAN [2 Or x 2 Hr x 1 Kl]</t>
  </si>
  <si>
    <t>Penginapan [2 Or x 1 Hr x 1 Kl]</t>
  </si>
  <si>
    <t>Konsumsi Rapat (Pertemuan Lab Penyakit) [30 Or x 1 Hr x 1 Kl]</t>
  </si>
  <si>
    <t>Konsumsi Rapat (Surveilans / Asesmen Akreditasi) [52 Or x 2 Hr x 1 Kl]</t>
  </si>
  <si>
    <t>AC</t>
  </si>
  <si>
    <t>Akreditasi Kemenkes</t>
  </si>
  <si>
    <t>Konsumsi Rapat [50 Or x 1 Hr x 1 Kl]</t>
  </si>
  <si>
    <t>Honorarium Narasumber Akreditasi [1 Or x 2 Jam x 1 Kl]</t>
  </si>
  <si>
    <t>Surveilans  Akreditasi Kemenkes</t>
  </si>
  <si>
    <t>Uang Harian [1 Or x 1 Hr x 1 Kl]</t>
  </si>
  <si>
    <t>Transport [1 Or x 1 Tr x 1 Kl]</t>
  </si>
  <si>
    <t>AD</t>
  </si>
  <si>
    <t>Sertifikasi Sistem Manajemen Biorisiko Laboratorium (SNI  35001:2019)</t>
  </si>
  <si>
    <t>Konsumsi Rapat [40 Or x 2 Hr x 1 Kl]</t>
  </si>
  <si>
    <t>Honorarium Narasumber [1 Or x 2 Jam x 1 Kl]</t>
  </si>
  <si>
    <t>Biaya Penyelenggaraan Surveilans Tahunan</t>
  </si>
  <si>
    <t>053</t>
  </si>
  <si>
    <t>Pemantapan Mutu Eksternal (PME) Laboratorium Kesehatan Masyarakat</t>
  </si>
  <si>
    <t>Pelaksanaan Penjaminan Mutu Laboratorium Kesehatan</t>
  </si>
  <si>
    <t>Biaya Penyelenggaraan Uji Profisiensi Laboratorium</t>
  </si>
  <si>
    <t>Lab Kimia</t>
  </si>
  <si>
    <t>Lab Biologi</t>
  </si>
  <si>
    <t>Lab Parasitologi</t>
  </si>
  <si>
    <t>Lab Patologi Klinik</t>
  </si>
  <si>
    <t>7954.CCB</t>
  </si>
  <si>
    <t>OP Sarana Bidang Kesehatan[Base Line]</t>
  </si>
  <si>
    <t>7954.CCB.001</t>
  </si>
  <si>
    <t>Pemeliharaan Alat Kesehatan Laboratorium Kesehatan Masyarakat</t>
  </si>
  <si>
    <t>Pelaksanaan Pemeliharaan Alat Kesehatan Labkesmas</t>
  </si>
  <si>
    <t>BA</t>
  </si>
  <si>
    <t>Pemeliharaan Alat Laboratorium</t>
  </si>
  <si>
    <t>Belanja Pemeliharaan Peralatan dan Mesin</t>
  </si>
  <si>
    <t>Pemeliharaan Peralatan Laboratorium Penyakit (PNBP)</t>
  </si>
  <si>
    <t>BB</t>
  </si>
  <si>
    <t>Kalibrasi Alat Laboratorium dan Kesehatan</t>
  </si>
  <si>
    <t>Kalibrasi Peralatan Laboratorium Lingkungan dan Kalibrasi (PNBP)</t>
  </si>
  <si>
    <t>7954.PEA</t>
  </si>
  <si>
    <t>Koordinasi[Base Line]</t>
  </si>
  <si>
    <t>7954.PEA.002</t>
  </si>
  <si>
    <t>002-Koordinasi dalam Penguatan Laboratorium Kesehatan Masyarakat (LP2)</t>
  </si>
  <si>
    <t>Pelaksanaan Koordinasi Penguatan Labkesmas</t>
  </si>
  <si>
    <t>A</t>
  </si>
  <si>
    <t>Koordinasi Pelaksanaan Surveilans dan Laboratorium Kesehatan Masyarakat untuk Pencegahan dan Pengendalian Penyakit</t>
  </si>
  <si>
    <t>Uang Harian [3 Or x 3 Hr x 21 Kl]</t>
  </si>
  <si>
    <t>Penginapan [3 Or x 2 Hr x 21 Kl]</t>
  </si>
  <si>
    <t>Transport [3 Or x 1 Tr x 21 Kl]</t>
  </si>
  <si>
    <t>Konsumsi Rapat [25 Or x 1 Hr x 1 Kl]</t>
  </si>
  <si>
    <t>Konsumsi Rapat (Surveilans  Akreditasi) [60 Or x 3 Hr x 1 Kl]</t>
  </si>
  <si>
    <t xml:space="preserve">Transport </t>
  </si>
  <si>
    <t>Uang Representasi Pimpinan [1 Or x 3 Hr x 12 Kl]</t>
  </si>
  <si>
    <t>Transport Lokal [3 Or x 1 Tr x 10 Kl]</t>
  </si>
  <si>
    <t>Pertemuan Pelanggan BB Labkesmas Jakarta (Seminar/Webinar SKP LMS Plataran Sehat)</t>
  </si>
  <si>
    <t>Honor Narasumber [2 Or x 2 Jam x 1 Kl]</t>
  </si>
  <si>
    <t>Biaya Survei Akreditasi</t>
  </si>
  <si>
    <t>Biaya Penyelenggaraan LMS Plataran Sehat</t>
  </si>
  <si>
    <t>7954.RAB</t>
  </si>
  <si>
    <t>Sarana Bidang Kesehatan[Base Line]</t>
  </si>
  <si>
    <t>7954.RAB.005</t>
  </si>
  <si>
    <t>Penyediaan Reagen dan BMHP Penyelenggaraan  Laboratorium Kesehatan Masyarakat</t>
  </si>
  <si>
    <t>Pengadaan Reagen dan BMHP</t>
  </si>
  <si>
    <t>DA</t>
  </si>
  <si>
    <t>Pengadaan Reagensia Pendukung Pelayanan Konsumen (PNBP)</t>
  </si>
  <si>
    <t>Belanja Barang Persediaan Barang Konsumsi</t>
  </si>
  <si>
    <t>052</t>
  </si>
  <si>
    <t>Pemantapan Mutu Internal (PMI) Laboratorium Kesehatan Masyarakat</t>
  </si>
  <si>
    <t>Uang Harian [2 Or x 3 Hr x 1 Kl]</t>
  </si>
  <si>
    <t>Bahan Pemeriksaan dan Pendukung Pemeriksaan</t>
  </si>
  <si>
    <t>Penginapan [2 Or x 2 Hr x 1 Kl]</t>
  </si>
  <si>
    <t>024.03.WA</t>
  </si>
  <si>
    <t>Program Dukungan Manajemen</t>
  </si>
  <si>
    <t>Dukungan Manajemen Pelaksanaan Program di Ditjen Kesehatan Primer dan Komunitas</t>
  </si>
  <si>
    <t>4812.EBA</t>
  </si>
  <si>
    <t>Layanan Dukungan Manajemen Internal[Base Line]</t>
  </si>
  <si>
    <t>4812.EBA.956</t>
  </si>
  <si>
    <t>Layanan BMN</t>
  </si>
  <si>
    <t>Pengelolaan BMN Satker UPT</t>
  </si>
  <si>
    <t>Rekonsiliasi/Konsolidasi BMN dan Laporan Keuangan Satker dengan Pusat dan Kementerian Keuangan dalam Rangka Dukungan Pelaksanaan Pengelolaan BMN</t>
  </si>
  <si>
    <t>Uang Harian [2 Or x 3 Hr x 2 Kl]</t>
  </si>
  <si>
    <t>Penginapan [2 Or x 2 Hr x 2 Kl]</t>
  </si>
  <si>
    <t>Transport [2 Or x 1 Tr x 2 Kl]</t>
  </si>
  <si>
    <t>4812.EBA.994</t>
  </si>
  <si>
    <t>Layanan Perkantoran</t>
  </si>
  <si>
    <t>001</t>
  </si>
  <si>
    <t>Gaji dan Tunjangan</t>
  </si>
  <si>
    <t>Pembayaran gaji dan tunjangan</t>
  </si>
  <si>
    <t>Belanja Gaji Pokok PNS</t>
  </si>
  <si>
    <t>Belanja Gaji Pokok PNS (gaji ke 13)</t>
  </si>
  <si>
    <t>Belanja Gaji Pokok PNS (gaji ke 14)</t>
  </si>
  <si>
    <t>Belanja Pembulatan Gaji PNS</t>
  </si>
  <si>
    <t>Belanja Pembulatan Gaji PNS (gaji ke 13)</t>
  </si>
  <si>
    <t>Belanja Pembulatan Gaji PNS (gaji ke 14)</t>
  </si>
  <si>
    <t>Belanja Tunj. Suami/Istri PNS</t>
  </si>
  <si>
    <t>Belanja Tunj. Suami/Istri PNS (gaji ke 13)</t>
  </si>
  <si>
    <t>Belanja Tunj. Suami/Istri PNS (gaji ke 14)</t>
  </si>
  <si>
    <t>Belanja Tunj. Anak PNS</t>
  </si>
  <si>
    <t>Belanja Tunj.Anak PNS</t>
  </si>
  <si>
    <t>Belanja Tunj. Anak PNS (gaji ke 13)</t>
  </si>
  <si>
    <t>Belanja Tunj. Anak PNS (gaji ke 14)</t>
  </si>
  <si>
    <t>Belanja Tunj. Struktural PNS</t>
  </si>
  <si>
    <t>Belanja Tunjangan Struktural PNS</t>
  </si>
  <si>
    <t>Belanja Tunjangan Struktural PNS (gaji ke 13)</t>
  </si>
  <si>
    <t>Belanja Tunjangan Struktural PNS (gaji ke 14)</t>
  </si>
  <si>
    <t>Belanja Tunj. Fungsional PNS</t>
  </si>
  <si>
    <t>Belanja Tunjangan Fungsional PNS</t>
  </si>
  <si>
    <t>Belanja Tunjangan Fungsional PNS (gaji ke 13)</t>
  </si>
  <si>
    <t>Belanja Tunjangan Fungsional PNS (gaji ke 14)</t>
  </si>
  <si>
    <t>Belanja Tunj. PPh PNS</t>
  </si>
  <si>
    <t>Belanja Tunjangan PPh PNS</t>
  </si>
  <si>
    <t>Belanja Tunjangan PPh PNS (gaji ke 13)</t>
  </si>
  <si>
    <t>Belanja Tunjangan PPh PNS (gaji ke 14)</t>
  </si>
  <si>
    <t>Belanja Tunj. Beras PNS</t>
  </si>
  <si>
    <t>Belanja Tunj Beras PNS</t>
  </si>
  <si>
    <t>Belanja Uang Makan PNS</t>
  </si>
  <si>
    <t>Uang Harian [3 Or x 3 Hr x 11 Kl]</t>
  </si>
  <si>
    <t>Penginapan [3 Or x 2 Hr x 11 Kl]</t>
  </si>
  <si>
    <t>Transport [3 Or x 1 Tr x 11 Kl]</t>
  </si>
  <si>
    <t>Belanja Tunjangan Umum PNS</t>
  </si>
  <si>
    <t>Belanja Tunjangan Umum PNS (gaji ke 13)</t>
  </si>
  <si>
    <t>Belanja Tunjangan Umum PNS (gaji ke 14)</t>
  </si>
  <si>
    <t>Belanja Gaji Pokok PPPK</t>
  </si>
  <si>
    <t>Transport Lokal [2 Or x 1 Tr x 15 Kl]</t>
  </si>
  <si>
    <t>Belanja Gaji Pokok PPPK (gaji ke 13)</t>
  </si>
  <si>
    <t>Belanja Gaji Pokok PPPK (gaji ke 14)</t>
  </si>
  <si>
    <t>Belanja Pembulatan Gaji PPPK</t>
  </si>
  <si>
    <t>Belanja Pembulatan Gaji PPPK (gaji ke 13)</t>
  </si>
  <si>
    <t>Belanja Pembulatan Gaji PPPK (gaji ke 14)</t>
  </si>
  <si>
    <t>Belanja Tunjangan Suami/Istri PPPK</t>
  </si>
  <si>
    <t>Belanja Tunj. Suami/Istri PPPK</t>
  </si>
  <si>
    <t>Belanja Tunj. Suami/Istri PPPK (gaji ke 13)</t>
  </si>
  <si>
    <t>Belanja Tunj. Suami/Istri PPPK (gaji ke 14)</t>
  </si>
  <si>
    <t>Belanja Tunjangan Anak PPPK</t>
  </si>
  <si>
    <t>Belanja Tunj.Anak PPPK</t>
  </si>
  <si>
    <t>Belanja Tunj. Anak PPPK (gaji ke 13)</t>
  </si>
  <si>
    <t>Belanja Tunj. Anak PPPK (gaji ke 14)</t>
  </si>
  <si>
    <t>Belanja Tunjangan Fungsional PPPK</t>
  </si>
  <si>
    <t>Belanja Tunjangan Fungsional PPPK (gaji ke 13)</t>
  </si>
  <si>
    <t>Belanja Tunjangan Fungsional PPPK (gaji ke 14)</t>
  </si>
  <si>
    <t>Belanja Tunjangan Beras PPPK</t>
  </si>
  <si>
    <t>Belanja Tunj Beras PPPK</t>
  </si>
  <si>
    <t>Belanja Uang Makan PPPK</t>
  </si>
  <si>
    <t>Belanja Tunjangan Umum PPPK</t>
  </si>
  <si>
    <t>Belanja Uang Lembur</t>
  </si>
  <si>
    <t>Uang Lembur</t>
  </si>
  <si>
    <t>Gol IV [3 Or x 5 Jam x 14 Kl]</t>
  </si>
  <si>
    <t>Gol III [4 Or x 8 Jam x 15 Kl]</t>
  </si>
  <si>
    <t>Gol II [4 Or x 6 Jam x 15 Kl]</t>
  </si>
  <si>
    <t>Uang Makan Lembur</t>
  </si>
  <si>
    <t>Gol IV [3 Or x 14 Kl]</t>
  </si>
  <si>
    <t>Gol III [4 Or x 15 Kl]</t>
  </si>
  <si>
    <t>Gol II [4 Or x 15 Kl]</t>
  </si>
  <si>
    <t>Belanja Uang Lembur PPPK</t>
  </si>
  <si>
    <t>Gol II [4 Or x 6 Jam x 20 Kl]</t>
  </si>
  <si>
    <t>Gol II [4 Or x 20 Kl]</t>
  </si>
  <si>
    <t>Belanja Pegawai (Tunjangan Khusus/Kegiatan/Kinerja)</t>
  </si>
  <si>
    <t>Grade 14 [1 Or x 14 Bln]</t>
  </si>
  <si>
    <t>Grade 12 [2 Or x 14 Bln]</t>
  </si>
  <si>
    <t>Grade 11 [15 Or x 14 Bln]</t>
  </si>
  <si>
    <t>Grade 10 [4 Or x 14 Bln]</t>
  </si>
  <si>
    <t>Grade 9 [21 Or x 14 Bln]</t>
  </si>
  <si>
    <t>Grade 8 [22 Or x 14 Bln]</t>
  </si>
  <si>
    <t>Grade 7 [19 Or x 14 Bln]</t>
  </si>
  <si>
    <t>Grade 6 [11 Or x 14 Bln]</t>
  </si>
  <si>
    <t>Grade 5 [7 Or x 14 Bln]</t>
  </si>
  <si>
    <t>Pph Tukin</t>
  </si>
  <si>
    <t>Belanja Pegawai Tunjangan Khusus/Kegiatan/Kinerja PPPK</t>
  </si>
  <si>
    <t>Grade 8 [3 Or x 14 Bln]</t>
  </si>
  <si>
    <t>Grade 7 [3 Or x 14 Bln]</t>
  </si>
  <si>
    <t>Grade 6 [6 Or x 14 Bln]</t>
  </si>
  <si>
    <t>Grade 5 [3 Or x 14 Bln]</t>
  </si>
  <si>
    <t>002</t>
  </si>
  <si>
    <t>Operasional dan Pemeliharaan Kantor</t>
  </si>
  <si>
    <t xml:space="preserve">Langganan Daya dan Jasa		</t>
  </si>
  <si>
    <t>Belanja Keperluan Perkantoran</t>
  </si>
  <si>
    <t xml:space="preserve">Langganan Internet	</t>
  </si>
  <si>
    <t xml:space="preserve">Langganan Aplikasi meeting berbayar 100 dan 500 participant	</t>
  </si>
  <si>
    <t xml:space="preserve">Langganan Web Hosting	</t>
  </si>
  <si>
    <t>Belanja Langganan Listrik</t>
  </si>
  <si>
    <t>Langganan Listrik</t>
  </si>
  <si>
    <t>Belanja Langganan Telepon</t>
  </si>
  <si>
    <t>Langganan Telepon</t>
  </si>
  <si>
    <t>B</t>
  </si>
  <si>
    <t xml:space="preserve">Operasional Perkantoran dan Pimpinan		</t>
  </si>
  <si>
    <t>Keperluan Sehari-Hari Perkantoran</t>
  </si>
  <si>
    <t>Belanja Pengiriman Surat Dinas Pos Pusat</t>
  </si>
  <si>
    <t>Keperluan Persuratan</t>
  </si>
  <si>
    <t>Jasa Outsourcing Satpam [12 Or x 13 Bln]</t>
  </si>
  <si>
    <t>Jasa Outsourcing Supir [5 Or x 13 Bln]</t>
  </si>
  <si>
    <t>Jasa Outsourcing Cleaning Service [10 Or x 13 Bln]</t>
  </si>
  <si>
    <t>PPPK Paruh Waktu [1 Or x 14 Bln]</t>
  </si>
  <si>
    <t>Pemeliharaan Inventaris Kantor</t>
  </si>
  <si>
    <t>C</t>
  </si>
  <si>
    <t xml:space="preserve">Perawatan Gedung		</t>
  </si>
  <si>
    <t>Belanja Pemeliharaan Gedung dan Bangunan</t>
  </si>
  <si>
    <t xml:space="preserve">Pemeliharaan Gedung Kantor Bertingkat	</t>
  </si>
  <si>
    <t xml:space="preserve">Pemeliharaan Gedung Kantor Tidak Bertingkat	</t>
  </si>
  <si>
    <t xml:space="preserve">Pemeliharaan Halaman Gedung Kantor	</t>
  </si>
  <si>
    <t>D</t>
  </si>
  <si>
    <t xml:space="preserve">Perawatan Kendaraan R2/R4		</t>
  </si>
  <si>
    <t xml:space="preserve">Pemeliharaan dan Operasional Kendaraan Pejabat	</t>
  </si>
  <si>
    <t xml:space="preserve">Pemeliharaan dan Operasional Kendaraan Operasional R4	</t>
  </si>
  <si>
    <t xml:space="preserve">Pemeliharaan Kendaraan Mobile Lab	</t>
  </si>
  <si>
    <t>Pemeliharaan Alat Mobile Lab</t>
  </si>
  <si>
    <t xml:space="preserve">Pemeliharaan Kendaraan R2	</t>
  </si>
  <si>
    <t>E</t>
  </si>
  <si>
    <t xml:space="preserve">Honorarium Pengelola Satker		</t>
  </si>
  <si>
    <t>Belanja Honor Operasional Satuan Kerja</t>
  </si>
  <si>
    <t xml:space="preserve">Honor Penangung Jawab Pengelola Keuangan	</t>
  </si>
  <si>
    <t>Honor Kuasa Pengguna Anggaran	 [1 Or x 12 Bln]</t>
  </si>
  <si>
    <t>Honor Pejabat Pembuat Komitmen	 [1 Or x 12 Bln]</t>
  </si>
  <si>
    <t>Honor Penguji Penandatanganan SPM [1 Or x 12 Bln]</t>
  </si>
  <si>
    <t>Honor Bendahara Pengeluaran	 [1 Or x 12 Bln]</t>
  </si>
  <si>
    <t>Honor Staf Pengelola Keuangan         [3 Or x 12 Bln]</t>
  </si>
  <si>
    <t>Honor Staf Pembantu PPK	 [1 Or x 12 Bln]</t>
  </si>
  <si>
    <t>Honor Pejabat yang Melakukan Pemungutan PNBP atau Atasan Langsung [1 Or x 12 Bln]</t>
  </si>
  <si>
    <t>Honor Bendahara Penerimaan [1 Or x 12 Bln]</t>
  </si>
  <si>
    <t>Honor Anggota Penerimaan PNBP [1 Or x 12 Bln]</t>
  </si>
  <si>
    <t xml:space="preserve">Honorarium Perangkat UKPBJ	</t>
  </si>
  <si>
    <t>Honor Pejabat Pengadaan [3 Or x 12 Bln]</t>
  </si>
  <si>
    <t xml:space="preserve">Honorarium Pengelola SAI	</t>
  </si>
  <si>
    <t>Honor Penanggungjawab UAKPA [2 Or x 12 Bln]</t>
  </si>
  <si>
    <t xml:space="preserve">Honor UAPPA/B tingkat Wilayah	</t>
  </si>
  <si>
    <t>Ketua [1 Or x 12 Bln]</t>
  </si>
  <si>
    <t>Anggota [2 Or x 12 Bln]</t>
  </si>
  <si>
    <t>F</t>
  </si>
  <si>
    <t xml:space="preserve">Perbaikan Peralatan Kantor		</t>
  </si>
  <si>
    <t xml:space="preserve">Pemeliharaan Genset 200 KVA	</t>
  </si>
  <si>
    <t xml:space="preserve">Pemeliharaan Genset 3 KVA	</t>
  </si>
  <si>
    <t>Pemeliharaan Alat Pengolah Data</t>
  </si>
  <si>
    <t>Pemeliharaan AC</t>
  </si>
  <si>
    <t>Pemeliharaan Printer</t>
  </si>
  <si>
    <t>G</t>
  </si>
  <si>
    <t xml:space="preserve">Perawatan Sarana Gedung		</t>
  </si>
  <si>
    <t xml:space="preserve">Pemeliharaan Lift	</t>
  </si>
  <si>
    <t>H</t>
  </si>
  <si>
    <t xml:space="preserve">Honor Pengelola BMN		</t>
  </si>
  <si>
    <t>Pengurus/Penyimpan BMN [2 Or x 12 Bln]</t>
  </si>
  <si>
    <t>Pengadaan Pakaian Dinas</t>
  </si>
  <si>
    <t>J</t>
  </si>
  <si>
    <t>Pemusnahan Limbah</t>
  </si>
  <si>
    <t>Biaya Pemusnahan Limbah</t>
  </si>
  <si>
    <t>K</t>
  </si>
  <si>
    <t>Konsumsi Jejaring LP/LS dan Stakeholder</t>
  </si>
  <si>
    <t>Konsumsi Jejaring LP/LS dan Stakeholder [15 Or x 2 Kl x 12 Bln]</t>
  </si>
  <si>
    <t>4812.EBD</t>
  </si>
  <si>
    <t>Layanan Manajemen Kinerja Internal[Base Line]</t>
  </si>
  <si>
    <t>4812.EBD.952</t>
  </si>
  <si>
    <t>Layanan Perencanaan dan Penganggaran</t>
  </si>
  <si>
    <t>054</t>
  </si>
  <si>
    <t>Menyusun Rencana Program dan Anggaran Labkesmas Satker UPT</t>
  </si>
  <si>
    <t>Penyusunan Dokumen RKAKL (Pelaksanaan Desk, Penelitian dan Reviu)</t>
  </si>
  <si>
    <t>&gt; Audit / Verifikasi Pengambilan Sampel di Lapangan</t>
  </si>
  <si>
    <t>&gt; Konsultasi / Narasumber/ Sharing Laboratorium</t>
  </si>
  <si>
    <t>Konsultasi / Narasumber/ Sharing Laboratorium</t>
  </si>
  <si>
    <t>Honor Staf Pengelola Keuangan	 [3 Or x 12 Bln]</t>
  </si>
  <si>
    <t>Lab Pengujian Lingkungan dan kalibrasi</t>
  </si>
  <si>
    <t>Keterangan Blokir</t>
  </si>
  <si>
    <t>BGD</t>
  </si>
  <si>
    <t>CCB</t>
  </si>
  <si>
    <t>PEA</t>
  </si>
  <si>
    <t>RAB</t>
  </si>
  <si>
    <t>TOTAL</t>
  </si>
  <si>
    <t>RM</t>
  </si>
  <si>
    <t>PNBP</t>
  </si>
  <si>
    <t>051 Belanja Pegawai</t>
  </si>
  <si>
    <t>052 Belanja Barang</t>
  </si>
  <si>
    <t>Adum</t>
  </si>
  <si>
    <t>Timker Mutu</t>
  </si>
  <si>
    <t>Timker Prola</t>
  </si>
  <si>
    <t>Instalasi Sarpras, Kalibrasi, dan TTG</t>
  </si>
  <si>
    <t>Instalasi Sampling, Media Reagensia</t>
  </si>
  <si>
    <t>&gt;&gt; Audit / Verifikasi Pengambilan Sampel di Lapangan</t>
  </si>
  <si>
    <t>&gt;&gt; Konsultasi / Narasumber/ Sharing Laboratorium</t>
  </si>
  <si>
    <t>Buka Blokir</t>
  </si>
  <si>
    <t>Transport (Konsultasi Sharing Laboratorium) [1 Or x 1 Tr x 3 Bln]</t>
  </si>
  <si>
    <t>Konsumsi Rapat (Pertemuan Lab Penyakit) [35 Or x 1 Hr x 2 Kl]</t>
  </si>
  <si>
    <t>Konsumsi Rapat (Surveilans / Asesmen Akreditasi) [5 Or x 1 Hr x 1 Kl]</t>
  </si>
  <si>
    <t>Penggenapan</t>
  </si>
  <si>
    <t>Honor Narasumber [1 Or x 2 Jam x 2 Kl]</t>
  </si>
  <si>
    <t>Biaya Penguatan Kompetensi Laboratorium Medik</t>
  </si>
  <si>
    <t xml:space="preserve">Uang Harian </t>
  </si>
  <si>
    <t>Audit  Verifikasi Pengambilan Sampel di Lapangan</t>
  </si>
  <si>
    <t>Transport</t>
  </si>
  <si>
    <t>Perjadin</t>
  </si>
  <si>
    <t>Konsultasi  Narasumber Sharing Laboratorium</t>
  </si>
  <si>
    <t>Transpor</t>
  </si>
  <si>
    <t xml:space="preserve">Transport ( Konsultasi Narasumber Sharing Laboratorium ) </t>
  </si>
  <si>
    <t xml:space="preserve">Transport ( Konsultasi Sharing Laboratorium ) </t>
  </si>
  <si>
    <t>Transport ( Konsultasi/  Sharing Laboratorium ) [1 Or x 1 Tr x 3 Bln]</t>
  </si>
  <si>
    <t>Uang Harian</t>
  </si>
  <si>
    <t>Penginapan</t>
  </si>
  <si>
    <t>Konsultasi Narasumber Sharing Laboratorium</t>
  </si>
  <si>
    <t>Sharing Labkesmas</t>
  </si>
  <si>
    <t>Penguatan Kompetensi Laboratorium Medik</t>
  </si>
  <si>
    <t>Honorarium Narasumber</t>
  </si>
  <si>
    <t>AF</t>
  </si>
  <si>
    <t>Surveilans Faktor Risiko Lingkungan di Labkesmas Jakarta</t>
  </si>
  <si>
    <t>Biaya Penyelenggaraan Pemeriksaan Sampel UKL UPL</t>
  </si>
  <si>
    <t>Biaya Penyelenggaraan Pemeriksaan Sampel Air Limbah</t>
  </si>
  <si>
    <t xml:space="preserve">Konsumsi Rapat (Surveilans Pertama) [55 Or x 2 Hr x 1 Kl]	
</t>
  </si>
  <si>
    <t>Buka blokir</t>
  </si>
  <si>
    <t>PME Parameter PRL</t>
  </si>
  <si>
    <t>Transport lokal Narasumber [1 Or x 1 Tr x 1 Kl]</t>
  </si>
  <si>
    <t>Biaya PenyelenggaraanPemeriksaan Sampel Air Limbah [1 PT x 3 Kl]</t>
  </si>
  <si>
    <t>AG</t>
  </si>
  <si>
    <t>Sertifikasi Kompetensi Personil</t>
  </si>
  <si>
    <t>Biaya Sertifikasi Petugas Pengambil Contoh Uji Air</t>
  </si>
  <si>
    <t>Biaya Pelatihan dan Uji Kompetensi Flebotomi</t>
  </si>
  <si>
    <t>Biaya Sertifikasi Petugas Pengambil Contoh Uji Udara</t>
  </si>
  <si>
    <t>Biaya Sertifikasi Ahli Muda K3 Lingkungan Kerja</t>
  </si>
  <si>
    <t>Biaya Sertifikasi Kompetensi Penanggung Jawab Operasional Pengolahan Air Limbah (POPAL)</t>
  </si>
  <si>
    <t>Biaya Sertifikasi Manajer Pengelolaan Limbah B3 (MPLB3)</t>
  </si>
  <si>
    <t>Pelaksanaan PME</t>
  </si>
  <si>
    <t>Biaya Pengiriman PME</t>
  </si>
  <si>
    <t xml:space="preserve">Lab Pengujian Lingkungan kalibrasi dan PRL	</t>
  </si>
  <si>
    <t>7954.CAB</t>
  </si>
  <si>
    <t xml:space="preserve">Sarana Bidang Kesehatan[Base Line]                </t>
  </si>
  <si>
    <t>7954.CAB.001</t>
  </si>
  <si>
    <t>Perangkat Pengolah Data dan Informasi Laboratorium Kesehatan Masyarakat</t>
  </si>
  <si>
    <t>Uang Representasi Pimpinan</t>
  </si>
  <si>
    <t>Pengadaan Perangkat Pengolah Data dan Informasi Labkesmas</t>
  </si>
  <si>
    <t>Pengadaan Alat Pengolah Data Laboratorium</t>
  </si>
  <si>
    <t>Belanja Modal Peralatan dan Mesin</t>
  </si>
  <si>
    <t>Pengadaan PC</t>
  </si>
  <si>
    <t>Pengadaan Laptop</t>
  </si>
  <si>
    <t>Pengadaan Printer</t>
  </si>
  <si>
    <t>Pengadaan Scanner</t>
  </si>
  <si>
    <t>BC</t>
  </si>
  <si>
    <t>Bahan Pemeliharaan IPAL</t>
  </si>
  <si>
    <t>Pelaksanaan Kerjasama Program Generasi Sehat</t>
  </si>
  <si>
    <t xml:space="preserve">Belanja Barang Persediaan Barang Konsumsi                </t>
  </si>
  <si>
    <t xml:space="preserve">Bahan Pemeriksaan dan Pendukung Pemeriksaan Generasi Sehat       </t>
  </si>
  <si>
    <t>Transport Lokal Koordinasi/Konsultasi [2 Or x 1 Tr x 3 Kl]</t>
  </si>
  <si>
    <t xml:space="preserve">Pengadaan Reagensia Pendukung Pelayanan Konsumen (RM)	</t>
  </si>
  <si>
    <t>Penyediaan Reagen dan BMHP Lab Kimia Cair</t>
  </si>
  <si>
    <t>Penyediaan Reagen dan BMHP Lab Kimia Zat Padat dan B3</t>
  </si>
  <si>
    <t>Penyediaan Reagen dan BMHP Lab Fisika Kimia Udara dan Radiasi</t>
  </si>
  <si>
    <t>Penyediaan Reagen dan BMHP Lab Biologi Lingkungan</t>
  </si>
  <si>
    <t>Penyediaan Reagen dan BMHP Lab VBPP</t>
  </si>
  <si>
    <t>Penyediaan Reagen dan BMHP Lab Biomolekuler</t>
  </si>
  <si>
    <t>Penyediaan Reagen dan BMHP Lab Mikrobiologi</t>
  </si>
  <si>
    <t>Penyediaan Reagen dan BMHP Pengujian Antibiogram</t>
  </si>
  <si>
    <t>Penyediaan Reagen dan BMHP Lab Patologi Klinik KSO Paket 1</t>
  </si>
  <si>
    <t>Penyediaan Reagen dan BMHP Lab Patologi Klinik KSO Paket 2</t>
  </si>
  <si>
    <t>Penyediaan Reagen dan BMHP Lab Patologi Klinik Non-KSO Paket 1</t>
  </si>
  <si>
    <t>Penyediaan Reagen dan BMHP Lab Patologi Klinik Non-KSO Paket 2</t>
  </si>
  <si>
    <t>Penyediaan Reagen dan BMHP Lab Imunologi</t>
  </si>
  <si>
    <t>Penyediaan Reagen dan BMHP Lab Kalibrasi</t>
  </si>
  <si>
    <t>Penyediaan Reagen dan BMHP Instalasi K3LB</t>
  </si>
  <si>
    <t>Penyediaan Reagen dan BMHP Kontrol Mutu Lab Penguji</t>
  </si>
  <si>
    <t>Bahan Penunjang Laboratorium Paket 1</t>
  </si>
  <si>
    <t>Bahan Penunjang Laboratorium Paket 2</t>
  </si>
  <si>
    <t>4812.EBA.Z07</t>
  </si>
  <si>
    <t>Layanan BMN pada Satker Vertikal</t>
  </si>
  <si>
    <t>Transport [2 Or x 1 Tr x 3 Kl]</t>
  </si>
  <si>
    <t>Gol III</t>
  </si>
  <si>
    <t>L</t>
  </si>
  <si>
    <t>Pemeriksaan Sampel UKL UPL [1 Pt x 1 Kl]</t>
  </si>
  <si>
    <t>Pemeriksaan Sampel Air Limbah [1 Pt x 1 Kl]</t>
  </si>
  <si>
    <t>M</t>
  </si>
  <si>
    <t>Pemeriksaan Kesehatan Pegawai</t>
  </si>
  <si>
    <t>Biaya Pemeriksaan Kesehatan Pegawai (CPNS) [10 Or x 1 Kl]</t>
  </si>
  <si>
    <t>4812.EBD.Z27</t>
  </si>
  <si>
    <t xml:space="preserve">Layanan Manajemen Keuangan untuk Satker Vertikal </t>
  </si>
  <si>
    <t>Penyusunan laporan keuangan Satker UPT</t>
  </si>
  <si>
    <t>Uang Harian [3 Or x 3 Hr x 1 Kl]</t>
  </si>
  <si>
    <t>Transport [3 Or x 1 Tr x 1 Kl]</t>
  </si>
  <si>
    <t>Jumlah parameter dari spesimen dan/atau sampel yang dilakukan pemeriksaan dan/atau alat yang dilakukan kalibrasi</t>
  </si>
  <si>
    <t>Persentase Labkesmas yang dilakukan pembinaan di wilayah binaannya</t>
  </si>
  <si>
    <t>Jumlah Kelulusan parameter Pemantapan Mutu Eksternal (PME)</t>
  </si>
  <si>
    <t>Indeks kepuasan pengguna layanan</t>
  </si>
  <si>
    <t>Nilai kinerja anggaran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</si>
</sst>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i/>
      <color theme="1"/>
      <name val="Arial"/>
      <scheme val="minor"/>
    </font>
    <font>
      <i/>
      <color rgb="FF000000"/>
      <name val="Arial"/>
    </font>
    <font>
      <color theme="1"/>
      <name val="Arial"/>
    </font>
    <font>
      <b/>
      <color theme="1"/>
      <name val="Arial"/>
    </font>
    <font>
      <i/>
      <color theme="1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4CCCC"/>
        <bgColor rgb="FFF4CCCC"/>
      </patternFill>
    </fill>
    <fill>
      <patternFill patternType="solid">
        <fgColor rgb="FFFF9900"/>
        <bgColor rgb="FFFF9900"/>
      </patternFill>
    </fill>
    <fill>
      <patternFill patternType="solid">
        <fgColor rgb="FFE2EFDA"/>
        <bgColor rgb="FFE2EFDA"/>
      </patternFill>
    </fill>
    <fill>
      <patternFill patternType="solid">
        <fgColor rgb="FF4A86E8"/>
        <bgColor rgb="FF4A86E8"/>
      </patternFill>
    </fill>
    <fill>
      <patternFill patternType="solid">
        <fgColor theme="9"/>
        <bgColor theme="9"/>
      </patternFill>
    </fill>
    <fill>
      <patternFill patternType="solid">
        <fgColor rgb="FF4285F4"/>
        <bgColor rgb="FF4285F4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0" fontId="1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0" fillId="2" fontId="3" numFmtId="0" xfId="0" applyAlignment="1" applyFill="1" applyFont="1">
      <alignment horizontal="center" readingOrder="0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horizontal="center" readingOrder="0" shrinkToFit="0" vertical="center" wrapText="1"/>
    </xf>
    <xf borderId="10" fillId="3" fontId="3" numFmtId="0" xfId="0" applyAlignment="1" applyBorder="1" applyFill="1" applyFont="1">
      <alignment horizontal="right" readingOrder="0"/>
    </xf>
    <xf borderId="10" fillId="4" fontId="1" numFmtId="0" xfId="0" applyAlignment="1" applyBorder="1" applyFill="1" applyFont="1">
      <alignment horizontal="center" readingOrder="0" shrinkToFit="0" vertical="center" wrapText="1"/>
    </xf>
    <xf borderId="0" fillId="2" fontId="1" numFmtId="0" xfId="0" applyAlignment="1" applyFill="1" applyFont="1">
      <alignment horizontal="center" readingOrder="0" shrinkToFit="0" vertical="center" wrapText="1"/>
    </xf>
    <xf borderId="4" fillId="3" fontId="3" numFmtId="0" xfId="0" applyAlignment="1" applyBorder="1" applyFill="1" applyFont="1">
      <alignment readingOrder="0" shrinkToFit="0" wrapText="1"/>
    </xf>
    <xf borderId="10" fillId="3" fontId="1" numFmtId="0" xfId="0" applyAlignment="1" applyBorder="1" applyFill="1" applyFont="1">
      <alignment horizontal="right" readingOrder="0"/>
    </xf>
    <xf borderId="4" fillId="3" fontId="1" numFmtId="0" xfId="0" applyAlignment="1" applyBorder="1" applyFill="1" applyFont="1">
      <alignment readingOrder="0" shrinkToFit="0" wrapText="1"/>
    </xf>
    <xf borderId="10" fillId="3" fontId="1" numFmtId="3" xfId="0" applyAlignment="1" applyBorder="1" applyFill="1" applyFont="1" applyNumberFormat="1">
      <alignment readingOrder="0"/>
    </xf>
    <xf borderId="10" fillId="3" fontId="3" numFmtId="3" xfId="0" applyAlignment="1" applyBorder="1" applyFill="1" applyFont="1" applyNumberFormat="1">
      <alignment readingOrder="0"/>
    </xf>
    <xf borderId="10" fillId="3" fontId="3" numFmtId="0" xfId="0" applyBorder="1" applyFill="1" applyFont="1"/>
    <xf borderId="10" fillId="5" fontId="1" numFmtId="0" xfId="0" applyAlignment="1" applyBorder="1" applyFill="1" applyFont="1">
      <alignment horizontal="right" readingOrder="0"/>
    </xf>
    <xf borderId="4" fillId="5" fontId="1" numFmtId="0" xfId="0" applyAlignment="1" applyBorder="1" applyFill="1" applyFont="1">
      <alignment readingOrder="0" shrinkToFit="0" wrapText="1"/>
    </xf>
    <xf borderId="10" fillId="5" fontId="1" numFmtId="3" xfId="0" applyAlignment="1" applyBorder="1" applyFill="1" applyFont="1" applyNumberFormat="1">
      <alignment readingOrder="0"/>
    </xf>
    <xf borderId="10" fillId="5" fontId="1" numFmtId="0" xfId="0" applyBorder="1" applyFill="1" applyFont="1"/>
    <xf borderId="10" fillId="3" fontId="1" numFmtId="3" xfId="0" applyBorder="1" applyFill="1" applyFont="1" applyNumberFormat="1"/>
    <xf borderId="10" fillId="6" fontId="1" numFmtId="0" xfId="0" applyAlignment="1" applyBorder="1" applyFill="1" applyFont="1">
      <alignment horizontal="right" readingOrder="0"/>
    </xf>
    <xf borderId="0" fillId="2" fontId="3" numFmtId="3" xfId="0" applyFill="1" applyFont="1" applyNumberFormat="1"/>
    <xf borderId="0" fillId="2" fontId="1" numFmtId="0" xfId="0" applyFill="1" applyFont="1"/>
    <xf borderId="4" fillId="6" fontId="1" numFmtId="0" xfId="0" applyAlignment="1" applyBorder="1" applyFill="1" applyFont="1">
      <alignment readingOrder="0" shrinkToFit="0" wrapText="1"/>
    </xf>
    <xf borderId="10" fillId="6" fontId="1" numFmtId="3" xfId="0" applyAlignment="1" applyBorder="1" applyFill="1" applyFont="1" applyNumberFormat="1">
      <alignment readingOrder="0"/>
    </xf>
    <xf borderId="10" fillId="6" fontId="1" numFmtId="0" xfId="0" applyBorder="1" applyFill="1" applyFont="1"/>
    <xf borderId="10" fillId="7" fontId="1" numFmtId="0" xfId="0" applyAlignment="1" applyBorder="1" applyFill="1" applyFont="1">
      <alignment horizontal="right" readingOrder="0"/>
    </xf>
    <xf borderId="4" fillId="7" fontId="1" numFmtId="0" xfId="0" applyAlignment="1" applyBorder="1" applyFill="1" applyFont="1">
      <alignment readingOrder="0" shrinkToFit="0" wrapText="1"/>
    </xf>
    <xf borderId="10" fillId="7" fontId="1" numFmtId="3" xfId="0" applyAlignment="1" applyBorder="1" applyFill="1" applyFont="1" applyNumberFormat="1">
      <alignment readingOrder="0"/>
    </xf>
    <xf borderId="10" fillId="7" fontId="1" numFmtId="0" xfId="0" applyBorder="1" applyFill="1" applyFont="1"/>
    <xf quotePrefix="1" borderId="10" fillId="8" fontId="1" numFmtId="0" xfId="0" applyAlignment="1" applyBorder="1" applyFill="1" applyFont="1">
      <alignment horizontal="right" readingOrder="0"/>
    </xf>
    <xf borderId="4" fillId="8" fontId="1" numFmtId="0" xfId="0" applyAlignment="1" applyBorder="1" applyFill="1" applyFont="1">
      <alignment readingOrder="0" shrinkToFit="0" wrapText="1"/>
    </xf>
    <xf borderId="10" fillId="8" fontId="1" numFmtId="3" xfId="0" applyAlignment="1" applyBorder="1" applyFill="1" applyFont="1" applyNumberFormat="1">
      <alignment readingOrder="0"/>
    </xf>
    <xf borderId="10" fillId="8" fontId="1" numFmtId="0" xfId="0" applyBorder="1" applyFill="1" applyFont="1"/>
    <xf borderId="10" fillId="0" fontId="1" numFmtId="0" xfId="0" applyAlignment="1" applyBorder="1" applyFont="1">
      <alignment horizontal="right" readingOrder="0"/>
    </xf>
    <xf borderId="4" fillId="0" fontId="1" numFmtId="0" xfId="0" applyAlignment="1" applyBorder="1" applyFont="1">
      <alignment readingOrder="0" shrinkToFit="0" wrapText="1"/>
    </xf>
    <xf borderId="10" fillId="0" fontId="1" numFmtId="3" xfId="0" applyAlignment="1" applyBorder="1" applyFont="1" applyNumberFormat="1">
      <alignment readingOrder="0"/>
    </xf>
    <xf borderId="10" fillId="0" fontId="1" numFmtId="0" xfId="0" applyBorder="1" applyFont="1"/>
    <xf borderId="10" fillId="0" fontId="4" numFmtId="0" xfId="0" applyAlignment="1" applyBorder="1" applyFont="1">
      <alignment horizontal="right" readingOrder="0"/>
    </xf>
    <xf borderId="4" fillId="0" fontId="4" numFmtId="0" xfId="0" applyAlignment="1" applyBorder="1" applyFont="1">
      <alignment readingOrder="0" shrinkToFit="0" wrapText="1"/>
    </xf>
    <xf borderId="10" fillId="0" fontId="4" numFmtId="3" xfId="0" applyAlignment="1" applyBorder="1" applyFont="1" applyNumberFormat="1">
      <alignment readingOrder="0"/>
    </xf>
    <xf borderId="10" fillId="5" fontId="1" numFmtId="3" xfId="0" applyBorder="1" applyFill="1" applyFont="1" applyNumberFormat="1"/>
    <xf borderId="10" fillId="0" fontId="1" numFmtId="0" xfId="0" applyAlignment="1" applyBorder="1" applyFont="1">
      <alignment horizontal="right"/>
    </xf>
    <xf borderId="4" fillId="0" fontId="3" numFmtId="0" xfId="0" applyAlignment="1" applyBorder="1" applyFont="1">
      <alignment readingOrder="0" shrinkToFit="0" wrapText="1"/>
    </xf>
    <xf borderId="10" fillId="0" fontId="3" numFmtId="0" xfId="0" applyBorder="1" applyFont="1"/>
    <xf borderId="10" fillId="0" fontId="3" numFmtId="0" xfId="0" applyAlignment="1" applyBorder="1" applyFont="1">
      <alignment readingOrder="0" shrinkToFit="0" wrapText="1"/>
    </xf>
    <xf borderId="10" fillId="0" fontId="3" numFmtId="3" xfId="0" applyAlignment="1" applyBorder="1" applyFont="1" applyNumberFormat="1">
      <alignment readingOrder="0"/>
    </xf>
    <xf borderId="10" fillId="0" fontId="3" numFmtId="0" xfId="0" applyAlignment="1" applyBorder="1" applyFont="1">
      <alignment readingOrder="0"/>
    </xf>
    <xf borderId="10" fillId="6" fontId="1" numFmtId="3" xfId="0" applyBorder="1" applyFill="1" applyFont="1" applyNumberFormat="1"/>
    <xf borderId="10" fillId="7" fontId="1" numFmtId="3" xfId="0" applyBorder="1" applyFill="1" applyFont="1" applyNumberFormat="1"/>
    <xf borderId="10" fillId="8" fontId="1" numFmtId="3" xfId="0" applyBorder="1" applyFill="1" applyFont="1" applyNumberFormat="1"/>
    <xf borderId="10" fillId="4" fontId="1" numFmtId="3" xfId="0" applyAlignment="1" applyBorder="1" applyFill="1" applyFont="1" applyNumberFormat="1">
      <alignment readingOrder="0"/>
    </xf>
    <xf borderId="10" fillId="0" fontId="1" numFmtId="3" xfId="0" applyBorder="1" applyFont="1" applyNumberFormat="1"/>
    <xf borderId="10" fillId="4" fontId="4" numFmtId="3" xfId="0" applyAlignment="1" applyBorder="1" applyFill="1" applyFont="1" applyNumberFormat="1">
      <alignment readingOrder="0"/>
    </xf>
    <xf borderId="0" fillId="2" fontId="4" numFmtId="0" xfId="0" applyFill="1" applyFont="1"/>
    <xf borderId="10" fillId="0" fontId="3" numFmtId="3" xfId="0" applyBorder="1" applyFont="1" applyNumberFormat="1"/>
    <xf borderId="10" fillId="4" fontId="3" numFmtId="3" xfId="0" applyBorder="1" applyFill="1" applyFont="1" applyNumberFormat="1"/>
    <xf borderId="0" fillId="2" fontId="3" numFmtId="0" xfId="0" applyFill="1" applyFont="1"/>
    <xf borderId="10" fillId="4" fontId="3" numFmtId="3" xfId="0" applyAlignment="1" applyBorder="1" applyFill="1" applyFont="1" applyNumberFormat="1">
      <alignment readingOrder="0"/>
    </xf>
    <xf borderId="10" fillId="9" fontId="3" numFmtId="3" xfId="0" applyAlignment="1" applyBorder="1" applyFill="1" applyFont="1" applyNumberFormat="1">
      <alignment readingOrder="0"/>
    </xf>
    <xf borderId="10" fillId="0" fontId="5" numFmtId="3" xfId="0" applyAlignment="1" applyBorder="1" applyFont="1" applyNumberFormat="1">
      <alignment horizontal="right" readingOrder="0" shrinkToFit="0" vertical="bottom" wrapText="0"/>
    </xf>
    <xf borderId="10" fillId="2" fontId="5" numFmtId="3" xfId="0" applyAlignment="1" applyBorder="1" applyFill="1" applyFont="1" applyNumberFormat="1">
      <alignment horizontal="right" readingOrder="0" shrinkToFit="0" vertical="bottom" wrapText="0"/>
    </xf>
    <xf borderId="10" fillId="10" fontId="1" numFmtId="3" xfId="0" applyAlignment="1" applyBorder="1" applyFill="1" applyFont="1" applyNumberFormat="1">
      <alignment readingOrder="0"/>
    </xf>
    <xf borderId="10" fillId="0" fontId="6" numFmtId="0" xfId="0" applyAlignment="1" applyBorder="1" applyFont="1">
      <alignment vertical="bottom"/>
    </xf>
    <xf borderId="10" fillId="0" fontId="6" numFmtId="0" xfId="0" applyAlignment="1" applyBorder="1" applyFont="1">
      <alignment shrinkToFit="0" vertical="bottom" wrapText="1"/>
    </xf>
    <xf borderId="10" fillId="0" fontId="6" numFmtId="0" xfId="0" applyAlignment="1" applyBorder="1" applyFont="1">
      <alignment readingOrder="0" shrinkToFit="0" vertical="bottom" wrapText="1"/>
    </xf>
    <xf borderId="10" fillId="0" fontId="6" numFmtId="3" xfId="0" applyAlignment="1" applyBorder="1" applyFont="1" applyNumberFormat="1">
      <alignment horizontal="center"/>
    </xf>
    <xf borderId="10" fillId="0" fontId="7" numFmtId="0" xfId="0" applyAlignment="1" applyBorder="1" applyFont="1">
      <alignment horizontal="right" vertical="bottom"/>
    </xf>
    <xf borderId="10" fillId="0" fontId="7" numFmtId="0" xfId="0" applyAlignment="1" applyBorder="1" applyFont="1">
      <alignment readingOrder="0"/>
    </xf>
    <xf borderId="10" fillId="11" fontId="7" numFmtId="0" xfId="0" applyAlignment="1" applyBorder="1" applyFill="1" applyFont="1">
      <alignment readingOrder="0"/>
    </xf>
    <xf borderId="10" fillId="11" fontId="6" numFmtId="3" xfId="0" applyAlignment="1" applyBorder="1" applyFill="1" applyFont="1" applyNumberFormat="1">
      <alignment horizontal="right" readingOrder="0" vertical="top"/>
    </xf>
    <xf borderId="10" fillId="0" fontId="6" numFmtId="3" xfId="0" applyAlignment="1" applyBorder="1" applyFont="1" applyNumberFormat="1">
      <alignment horizontal="right" readingOrder="0" vertical="top"/>
    </xf>
    <xf borderId="10" fillId="7" fontId="4" numFmtId="0" xfId="0" applyAlignment="1" applyBorder="1" applyFill="1" applyFont="1">
      <alignment horizontal="right" readingOrder="0"/>
    </xf>
    <xf borderId="4" fillId="7" fontId="4" numFmtId="0" xfId="0" applyAlignment="1" applyBorder="1" applyFill="1" applyFont="1">
      <alignment readingOrder="0" shrinkToFit="0" wrapText="1"/>
    </xf>
    <xf borderId="10" fillId="7" fontId="4" numFmtId="3" xfId="0" applyAlignment="1" applyBorder="1" applyFill="1" applyFont="1" applyNumberFormat="1">
      <alignment readingOrder="0"/>
    </xf>
    <xf borderId="0" fillId="7" fontId="3" numFmtId="3" xfId="0" applyFill="1" applyFont="1" applyNumberFormat="1"/>
    <xf borderId="0" fillId="7" fontId="4" numFmtId="0" xfId="0" applyFill="1" applyFont="1"/>
    <xf borderId="10" fillId="7" fontId="1" numFmtId="0" xfId="0" applyAlignment="1" applyBorder="1" applyFill="1" applyFont="1">
      <alignment horizontal="right"/>
    </xf>
    <xf borderId="4" fillId="7" fontId="3" numFmtId="0" xfId="0" applyAlignment="1" applyBorder="1" applyFill="1" applyFont="1">
      <alignment readingOrder="0" shrinkToFit="0" wrapText="1"/>
    </xf>
    <xf borderId="10" fillId="7" fontId="3" numFmtId="0" xfId="0" applyBorder="1" applyFill="1" applyFont="1"/>
    <xf borderId="10" fillId="7" fontId="3" numFmtId="3" xfId="0" applyBorder="1" applyFill="1" applyFont="1" applyNumberFormat="1"/>
    <xf borderId="0" fillId="7" fontId="3" numFmtId="0" xfId="0" applyFill="1" applyFont="1"/>
    <xf borderId="10" fillId="7" fontId="3" numFmtId="0" xfId="0" applyAlignment="1" applyBorder="1" applyFill="1" applyFont="1">
      <alignment readingOrder="0" shrinkToFit="0" wrapText="1"/>
    </xf>
    <xf borderId="10" fillId="7" fontId="3" numFmtId="3" xfId="0" applyAlignment="1" applyBorder="1" applyFill="1" applyFont="1" applyNumberFormat="1">
      <alignment readingOrder="0"/>
    </xf>
    <xf borderId="10" fillId="7" fontId="6" numFmtId="3" xfId="0" applyAlignment="1" applyBorder="1" applyFill="1" applyFont="1" applyNumberFormat="1">
      <alignment horizontal="right" readingOrder="0" vertical="top"/>
    </xf>
    <xf borderId="4" fillId="0" fontId="3" numFmtId="0" xfId="0" applyBorder="1" applyFont="1"/>
    <xf borderId="10" fillId="11" fontId="6" numFmtId="0" xfId="0" applyAlignment="1" applyBorder="1" applyFill="1" applyFont="1">
      <alignment readingOrder="0"/>
    </xf>
    <xf borderId="0" fillId="0" fontId="1" numFmtId="0" xfId="0" applyFont="1"/>
    <xf borderId="0" fillId="0" fontId="3" numFmtId="0" xfId="0" applyAlignment="1" applyFont="1">
      <alignment shrinkToFit="0" wrapText="1"/>
    </xf>
    <xf borderId="0" fillId="4" fontId="3" numFmtId="0" xfId="0" applyFill="1" applyFont="1"/>
    <xf borderId="0" fillId="0" fontId="1" numFmtId="0" xfId="0" applyAlignment="1" applyFont="1">
      <alignment readingOrder="0" shrinkToFit="0" wrapText="1"/>
    </xf>
    <xf borderId="0" fillId="0" fontId="1" numFmtId="3" xfId="0" applyFont="1" applyNumberFormat="1"/>
    <xf borderId="10" fillId="0" fontId="3" numFmtId="0" xfId="0" applyAlignment="1" applyBorder="1" applyFont="1">
      <alignment horizontal="left" readingOrder="0" shrinkToFit="0" wrapText="1"/>
    </xf>
    <xf borderId="0" fillId="0" fontId="1" numFmtId="0" xfId="0" applyAlignment="1" applyFont="1">
      <alignment horizontal="left" readingOrder="0" shrinkToFit="0" wrapText="1"/>
    </xf>
    <xf borderId="10" fillId="0" fontId="5" numFmtId="3" xfId="0" applyAlignment="1" applyBorder="1" applyFont="1" applyNumberFormat="1">
      <alignment horizontal="right" shrinkToFit="0" vertical="bottom" wrapText="0"/>
    </xf>
    <xf borderId="10" fillId="0" fontId="6" numFmtId="3" xfId="0" applyAlignment="1" applyBorder="1" applyFont="1" applyNumberFormat="1">
      <alignment vertical="bottom"/>
    </xf>
    <xf borderId="10" fillId="2" fontId="6" numFmtId="3" xfId="0" applyAlignment="1" applyBorder="1" applyFill="1" applyFont="1" applyNumberFormat="1">
      <alignment vertical="bottom"/>
    </xf>
    <xf borderId="10" fillId="12" fontId="6" numFmtId="3" xfId="0" applyAlignment="1" applyBorder="1" applyFill="1" applyFont="1" applyNumberFormat="1">
      <alignment horizontal="right" vertical="bottom"/>
    </xf>
    <xf borderId="10" fillId="0" fontId="6" numFmtId="0" xfId="0" applyAlignment="1" applyBorder="1" applyFont="1">
      <alignment readingOrder="0"/>
    </xf>
    <xf borderId="10" fillId="0" fontId="6" numFmtId="3" xfId="0" applyAlignment="1" applyBorder="1" applyFont="1" applyNumberFormat="1">
      <alignment horizontal="right" vertical="bottom"/>
    </xf>
    <xf borderId="10" fillId="4" fontId="6" numFmtId="0" xfId="0" applyAlignment="1" applyBorder="1" applyFill="1" applyFont="1">
      <alignment readingOrder="0"/>
    </xf>
    <xf borderId="10" fillId="4" fontId="6" numFmtId="3" xfId="0" applyAlignment="1" applyBorder="1" applyFill="1" applyFont="1" applyNumberFormat="1">
      <alignment horizontal="right" readingOrder="0" vertical="top"/>
    </xf>
    <xf borderId="10" fillId="2" fontId="6" numFmtId="3" xfId="0" applyAlignment="1" applyBorder="1" applyFill="1" applyFont="1" applyNumberFormat="1">
      <alignment readingOrder="0" vertical="bottom"/>
    </xf>
    <xf borderId="10" fillId="0" fontId="4" numFmtId="0" xfId="0" applyAlignment="1" applyBorder="1" applyFont="1">
      <alignment readingOrder="0" shrinkToFit="0" wrapText="1"/>
    </xf>
    <xf borderId="10" fillId="0" fontId="3" numFmtId="0" xfId="0" applyAlignment="1" applyBorder="1" applyFont="1">
      <alignment readingOrder="0" shrinkToFit="0" wrapText="1"/>
    </xf>
    <xf borderId="0" fillId="0" fontId="4" numFmtId="3" xfId="0" applyAlignment="1" applyFont="1" applyNumberFormat="1">
      <alignment readingOrder="0"/>
    </xf>
    <xf borderId="10" fillId="0" fontId="1" numFmtId="0" xfId="0" applyAlignment="1" applyBorder="1" applyFont="1">
      <alignment readingOrder="0" shrinkToFit="0" wrapText="1"/>
    </xf>
    <xf borderId="0" fillId="2" fontId="1" numFmtId="3" xfId="0" applyFill="1" applyFont="1" applyNumberFormat="1"/>
    <xf borderId="10" fillId="2" fontId="4" numFmtId="0" xfId="0" applyAlignment="1" applyBorder="1" applyFill="1" applyFont="1">
      <alignment horizontal="right" readingOrder="0"/>
    </xf>
    <xf borderId="4" fillId="2" fontId="4" numFmtId="0" xfId="0" applyAlignment="1" applyBorder="1" applyFill="1" applyFont="1">
      <alignment readingOrder="0" shrinkToFit="0" wrapText="1"/>
    </xf>
    <xf borderId="10" fillId="2" fontId="4" numFmtId="3" xfId="0" applyAlignment="1" applyBorder="1" applyFill="1" applyFont="1" applyNumberFormat="1">
      <alignment readingOrder="0"/>
    </xf>
    <xf borderId="10" fillId="2" fontId="1" numFmtId="3" xfId="0" applyBorder="1" applyFill="1" applyFont="1" applyNumberFormat="1"/>
    <xf borderId="10" fillId="2" fontId="1" numFmtId="0" xfId="0" applyAlignment="1" applyBorder="1" applyFill="1" applyFont="1">
      <alignment horizontal="right"/>
    </xf>
    <xf borderId="4" fillId="2" fontId="3" numFmtId="0" xfId="0" applyAlignment="1" applyBorder="1" applyFill="1" applyFont="1">
      <alignment readingOrder="0" shrinkToFit="0" wrapText="1"/>
    </xf>
    <xf borderId="10" fillId="2" fontId="3" numFmtId="0" xfId="0" applyBorder="1" applyFill="1" applyFont="1"/>
    <xf borderId="10" fillId="2" fontId="1" numFmtId="0" xfId="0" applyBorder="1" applyFill="1" applyFont="1"/>
    <xf borderId="10" fillId="2" fontId="3" numFmtId="0" xfId="0" applyAlignment="1" applyBorder="1" applyFill="1" applyFont="1">
      <alignment readingOrder="0" shrinkToFit="0" wrapText="1"/>
    </xf>
    <xf borderId="10" fillId="2" fontId="3" numFmtId="3" xfId="0" applyAlignment="1" applyBorder="1" applyFill="1" applyFont="1" applyNumberFormat="1">
      <alignment readingOrder="0"/>
    </xf>
    <xf borderId="10" fillId="12" fontId="3" numFmtId="3" xfId="0" applyAlignment="1" applyBorder="1" applyFill="1" applyFont="1" applyNumberFormat="1">
      <alignment readingOrder="0"/>
    </xf>
    <xf borderId="10" fillId="2" fontId="6" numFmtId="3" xfId="0" applyAlignment="1" applyBorder="1" applyFill="1" applyFont="1" applyNumberFormat="1">
      <alignment horizontal="right" readingOrder="0" vertical="top"/>
    </xf>
    <xf borderId="10" fillId="2" fontId="6" numFmtId="0" xfId="0" applyAlignment="1" applyBorder="1" applyFill="1" applyFont="1">
      <alignment readingOrder="0"/>
    </xf>
    <xf borderId="10" fillId="10" fontId="4" numFmtId="0" xfId="0" applyAlignment="1" applyBorder="1" applyFill="1" applyFont="1">
      <alignment horizontal="right" readingOrder="0"/>
    </xf>
    <xf borderId="4" fillId="10" fontId="4" numFmtId="0" xfId="0" applyAlignment="1" applyBorder="1" applyFill="1" applyFont="1">
      <alignment readingOrder="0" shrinkToFit="0" wrapText="1"/>
    </xf>
    <xf borderId="10" fillId="10" fontId="4" numFmtId="3" xfId="0" applyAlignment="1" applyBorder="1" applyFill="1" applyFont="1" applyNumberFormat="1">
      <alignment readingOrder="0"/>
    </xf>
    <xf borderId="10" fillId="10" fontId="1" numFmtId="3" xfId="0" applyBorder="1" applyFill="1" applyFont="1" applyNumberFormat="1"/>
    <xf borderId="0" fillId="10" fontId="3" numFmtId="3" xfId="0" applyFill="1" applyFont="1" applyNumberFormat="1"/>
    <xf borderId="0" fillId="10" fontId="4" numFmtId="0" xfId="0" applyFill="1" applyFont="1"/>
    <xf borderId="10" fillId="10" fontId="1" numFmtId="0" xfId="0" applyAlignment="1" applyBorder="1" applyFill="1" applyFont="1">
      <alignment horizontal="right"/>
    </xf>
    <xf borderId="4" fillId="10" fontId="3" numFmtId="0" xfId="0" applyAlignment="1" applyBorder="1" applyFill="1" applyFont="1">
      <alignment readingOrder="0" shrinkToFit="0" wrapText="1"/>
    </xf>
    <xf borderId="10" fillId="10" fontId="3" numFmtId="0" xfId="0" applyBorder="1" applyFill="1" applyFont="1"/>
    <xf borderId="10" fillId="10" fontId="3" numFmtId="3" xfId="0" applyBorder="1" applyFill="1" applyFont="1" applyNumberFormat="1"/>
    <xf borderId="0" fillId="10" fontId="3" numFmtId="0" xfId="0" applyFill="1" applyFont="1"/>
    <xf borderId="10" fillId="10" fontId="3" numFmtId="0" xfId="0" applyAlignment="1" applyBorder="1" applyFill="1" applyFont="1">
      <alignment readingOrder="0" shrinkToFit="0" wrapText="1"/>
    </xf>
    <xf borderId="10" fillId="10" fontId="3" numFmtId="3" xfId="0" applyAlignment="1" applyBorder="1" applyFill="1" applyFont="1" applyNumberFormat="1">
      <alignment readingOrder="0"/>
    </xf>
    <xf borderId="4" fillId="0" fontId="3" numFmtId="0" xfId="0" applyAlignment="1" applyBorder="1" applyFont="1">
      <alignment readingOrder="0"/>
    </xf>
    <xf borderId="10" fillId="13" fontId="6" numFmtId="3" xfId="0" applyAlignment="1" applyBorder="1" applyFill="1" applyFont="1" applyNumberFormat="1">
      <alignment horizontal="right" vertical="bottom"/>
    </xf>
    <xf borderId="10" fillId="0" fontId="8" numFmtId="3" xfId="0" applyAlignment="1" applyBorder="1" applyFont="1" applyNumberFormat="1">
      <alignment horizontal="right" vertical="bottom"/>
    </xf>
    <xf borderId="10" fillId="0" fontId="6" numFmtId="3" xfId="0" applyAlignment="1" applyBorder="1" applyFont="1" applyNumberFormat="1">
      <alignment readingOrder="0" vertical="bottom"/>
    </xf>
    <xf borderId="10" fillId="0" fontId="6" numFmtId="3" xfId="0" applyAlignment="1" applyBorder="1" applyFont="1" applyNumberFormat="1">
      <alignment horizontal="right" readingOrder="0" vertical="bottom"/>
    </xf>
    <xf borderId="10" fillId="13" fontId="6" numFmtId="3" xfId="0" applyAlignment="1" applyBorder="1" applyFill="1" applyFont="1" applyNumberFormat="1">
      <alignment horizontal="right" readingOrder="0" vertical="bottom"/>
    </xf>
    <xf borderId="10" fillId="0" fontId="8" numFmtId="3" xfId="0" applyAlignment="1" applyBorder="1" applyFont="1" applyNumberFormat="1">
      <alignment horizontal="right" readingOrder="0" vertical="bottom"/>
    </xf>
    <xf borderId="10" fillId="0" fontId="7" numFmtId="3" xfId="0" applyAlignment="1" applyBorder="1" applyFont="1" applyNumberFormat="1">
      <alignment horizontal="right" vertical="bottom"/>
    </xf>
    <xf borderId="0" fillId="2" fontId="6" numFmtId="3" xfId="0" applyAlignment="1" applyFill="1" applyFont="1" applyNumberFormat="1">
      <alignment horizontal="right" vertical="bottom"/>
    </xf>
    <xf borderId="0" fillId="2" fontId="6" numFmtId="0" xfId="0" applyAlignment="1" applyFill="1" applyFont="1">
      <alignment vertical="bottom"/>
    </xf>
    <xf borderId="0" fillId="0" fontId="6" numFmtId="3" xfId="0" applyAlignment="1" applyFont="1" applyNumberFormat="1">
      <alignment horizontal="right" vertical="bottom"/>
    </xf>
    <xf borderId="10" fillId="2" fontId="6" numFmtId="3" xfId="0" applyAlignment="1" applyBorder="1" applyFill="1" applyFont="1" applyNumberFormat="1">
      <alignment horizontal="right" vertical="bottom"/>
    </xf>
    <xf borderId="0" fillId="0" fontId="6" numFmtId="3" xfId="0" applyAlignment="1" applyFont="1" applyNumberFormat="1">
      <alignment vertical="bottom"/>
    </xf>
    <xf borderId="10" fillId="4" fontId="1" numFmtId="3" xfId="0" applyBorder="1" applyFill="1" applyFont="1" applyNumberFormat="1"/>
    <xf borderId="0" fillId="0" fontId="3" numFmtId="0" xfId="0" applyFont="1"/>
    <xf borderId="0" fillId="2" fontId="3" numFmtId="4" xfId="0" applyFill="1" applyFont="1" applyNumberFormat="1"/>
    <xf borderId="10" fillId="14" fontId="6" numFmtId="3" xfId="0" applyAlignment="1" applyBorder="1" applyFill="1" applyFont="1" applyNumberFormat="1">
      <alignment horizontal="right" vertical="bottom"/>
    </xf>
    <xf borderId="4" fillId="0" fontId="7" numFmtId="0" xfId="0" applyAlignment="1" applyBorder="1" applyFont="1">
      <alignment shrinkToFit="0" vertical="bottom" wrapText="1"/>
    </xf>
    <xf borderId="10" fillId="0" fontId="8" numFmtId="0" xfId="0" applyAlignment="1" applyBorder="1" applyFont="1">
      <alignment horizontal="right" vertical="bottom"/>
    </xf>
    <xf borderId="4" fillId="0" fontId="8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shrinkToFit="0" vertical="bottom" wrapText="1"/>
    </xf>
    <xf borderId="10" fillId="5" fontId="3" numFmtId="3" xfId="0" applyAlignment="1" applyBorder="1" applyFill="1" applyFont="1" applyNumberFormat="1">
      <alignment readingOrder="0"/>
    </xf>
    <xf borderId="0" fillId="0" fontId="3" numFmtId="3" xfId="0" applyFont="1" applyNumberFormat="1"/>
  </cellXfs>
  <cellStyles count="1">
    <cellStyle xfId="0" name="Normal" builtinId="0"/>
  </cellStyles>
  <dxfs count="1">
    <dxf>
      <font/>
      <fill>
        <patternFill patternType="solid">
          <fgColor theme="5"/>
          <bgColor theme="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2.0" topLeftCell="E3" activePane="bottomRight" state="frozen"/>
      <selection activeCell="E1" sqref="E1" pane="topRight"/>
      <selection activeCell="A3" sqref="A3" pane="bottomLeft"/>
      <selection activeCell="E3" sqref="E3" pane="bottomRight"/>
    </sheetView>
  </sheetViews>
  <sheetFormatPr customHeight="1" defaultColWidth="12.63" defaultRowHeight="15.75"/>
  <cols>
    <col customWidth="1" min="2" max="2" width="5.0"/>
    <col customWidth="1" min="3" max="3" width="43.0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2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1282883000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0</v>
      </c>
      <c r="J3" s="19">
        <f t="shared" si="1"/>
        <v>0</v>
      </c>
      <c r="K3" s="19">
        <f t="shared" si="1"/>
        <v>0</v>
      </c>
      <c r="L3" s="19">
        <f t="shared" si="1"/>
        <v>0</v>
      </c>
      <c r="M3" s="19">
        <f t="shared" si="1"/>
        <v>0</v>
      </c>
      <c r="N3" s="19">
        <f t="shared" si="1"/>
        <v>0</v>
      </c>
      <c r="O3" s="19">
        <f t="shared" si="1"/>
        <v>0</v>
      </c>
      <c r="P3" s="19">
        <f t="shared" si="1"/>
        <v>0</v>
      </c>
      <c r="Q3" s="19">
        <f t="shared" si="1"/>
        <v>0</v>
      </c>
      <c r="R3" s="19">
        <f t="shared" si="1"/>
        <v>0</v>
      </c>
      <c r="S3" s="19">
        <f t="shared" si="1"/>
        <v>0</v>
      </c>
      <c r="T3" s="19">
        <f t="shared" si="1"/>
        <v>0</v>
      </c>
      <c r="U3" s="19">
        <f t="shared" si="1"/>
        <v>0</v>
      </c>
      <c r="V3" s="19">
        <f t="shared" si="1"/>
        <v>0</v>
      </c>
      <c r="W3" s="19">
        <f t="shared" si="1"/>
        <v>0</v>
      </c>
      <c r="X3" s="19">
        <f t="shared" si="1"/>
        <v>0</v>
      </c>
      <c r="Y3" s="19">
        <f t="shared" si="1"/>
        <v>0</v>
      </c>
      <c r="Z3" s="19">
        <f t="shared" si="1"/>
        <v>0</v>
      </c>
      <c r="AA3" s="19">
        <f t="shared" si="1"/>
        <v>0</v>
      </c>
      <c r="AB3" s="19">
        <f t="shared" si="1"/>
        <v>0</v>
      </c>
      <c r="AC3" s="19">
        <f t="shared" si="1"/>
        <v>0</v>
      </c>
      <c r="AD3" s="19">
        <f t="shared" si="1"/>
        <v>0</v>
      </c>
      <c r="AE3" s="19">
        <f t="shared" si="1"/>
        <v>0</v>
      </c>
      <c r="AF3" s="19">
        <f t="shared" si="1"/>
        <v>0</v>
      </c>
      <c r="AG3" s="19">
        <f t="shared" si="1"/>
        <v>0</v>
      </c>
      <c r="AH3" s="19">
        <f t="shared" si="1"/>
        <v>0</v>
      </c>
      <c r="AI3" s="19">
        <f t="shared" si="1"/>
        <v>0</v>
      </c>
      <c r="AJ3" s="19">
        <f t="shared" si="1"/>
        <v>0</v>
      </c>
      <c r="AK3" s="19">
        <f t="shared" si="1"/>
        <v>0</v>
      </c>
      <c r="AL3" s="19">
        <f t="shared" si="1"/>
        <v>0</v>
      </c>
      <c r="AM3" s="19">
        <f t="shared" si="1"/>
        <v>0</v>
      </c>
      <c r="AN3" s="19">
        <f t="shared" si="1"/>
        <v>0</v>
      </c>
      <c r="AO3" s="19">
        <f t="shared" si="1"/>
        <v>0</v>
      </c>
      <c r="AP3" s="19">
        <f t="shared" si="1"/>
        <v>0</v>
      </c>
      <c r="AQ3" s="19">
        <f t="shared" si="1"/>
        <v>0</v>
      </c>
      <c r="AR3" s="19">
        <f t="shared" si="1"/>
        <v>0</v>
      </c>
      <c r="AS3" s="19">
        <f t="shared" si="1"/>
        <v>0</v>
      </c>
      <c r="AT3" s="19">
        <f t="shared" si="1"/>
        <v>0</v>
      </c>
      <c r="AU3" s="19">
        <f t="shared" si="1"/>
        <v>0</v>
      </c>
      <c r="AV3" s="19">
        <f t="shared" si="1"/>
        <v>0</v>
      </c>
      <c r="AW3" s="19">
        <f t="shared" si="1"/>
        <v>0</v>
      </c>
      <c r="AX3" s="19">
        <f t="shared" si="1"/>
        <v>0</v>
      </c>
      <c r="AY3" s="19">
        <f t="shared" si="1"/>
        <v>0</v>
      </c>
      <c r="AZ3" s="19">
        <f t="shared" si="1"/>
        <v>0</v>
      </c>
      <c r="BA3" s="26">
        <f t="shared" ref="BA3:BA345" si="3">sum(E3:AZ3)</f>
        <v>0</v>
      </c>
      <c r="BB3" s="28">
        <f t="shared" ref="BB3:BB345" si="4">D3-BA3</f>
        <v>1282883000</v>
      </c>
      <c r="BC3" s="29"/>
      <c r="BD3" s="26">
        <f t="shared" ref="BD3:BD345" si="5">sum(E3:H3)</f>
        <v>0</v>
      </c>
      <c r="BE3" s="26">
        <f t="shared" ref="BE3:BE345" si="6">sum(I3:L3)</f>
        <v>0</v>
      </c>
      <c r="BF3" s="26">
        <f t="shared" ref="BF3:BF345" si="7">sum(M3:P3)</f>
        <v>0</v>
      </c>
      <c r="BG3" s="26">
        <f t="shared" ref="BG3:BG345" si="8">sum(Q3:T3)</f>
        <v>0</v>
      </c>
      <c r="BH3" s="26">
        <f t="shared" ref="BH3:BH345" si="9">sum(U3:X3)</f>
        <v>0</v>
      </c>
      <c r="BI3" s="26">
        <f t="shared" ref="BI3:BI345" si="10">sum(Y3:AB3)</f>
        <v>0</v>
      </c>
      <c r="BJ3" s="26">
        <f t="shared" ref="BJ3:BJ345" si="11">sum(AC3:AF3)</f>
        <v>0</v>
      </c>
      <c r="BK3" s="26">
        <f t="shared" ref="BK3:BK345" si="12">sum(AG3:AJ3)</f>
        <v>0</v>
      </c>
      <c r="BL3" s="26">
        <f t="shared" ref="BL3:BL345" si="13">sum(AK3:AN3)</f>
        <v>0</v>
      </c>
      <c r="BM3" s="26">
        <f t="shared" ref="BM3:BM345" si="14">sum(AO3:AR3)</f>
        <v>0</v>
      </c>
      <c r="BN3" s="26">
        <f t="shared" ref="BN3:BN345" si="15">sum(AS3:AV3)</f>
        <v>0</v>
      </c>
      <c r="BO3" s="26">
        <f t="shared" ref="BO3:BO345" si="16">sum(AW3:AZ3)</f>
        <v>0</v>
      </c>
      <c r="BP3" s="29"/>
      <c r="BQ3" s="26">
        <f t="shared" ref="BQ3:BQ345" si="17">sum(BD3:BF3)</f>
        <v>0</v>
      </c>
      <c r="BR3" s="26">
        <f t="shared" ref="BR3:BR345" si="18">sum(BG3:BI3)</f>
        <v>0</v>
      </c>
      <c r="BS3" s="26">
        <f t="shared" ref="BS3:BS345" si="19">sum(BJ3:BL3)</f>
        <v>0</v>
      </c>
      <c r="BT3" s="26">
        <f t="shared" ref="BT3:BT345" si="20">sum(BM3:BO3)</f>
        <v>0</v>
      </c>
    </row>
    <row r="4">
      <c r="A4" s="22">
        <v>7954.0</v>
      </c>
      <c r="B4" s="23" t="s">
        <v>27</v>
      </c>
      <c r="C4" s="6"/>
      <c r="D4" s="24">
        <f t="shared" ref="D4:AZ4" si="2">sum(D5,D80,D91,D111)</f>
        <v>1282883000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0</v>
      </c>
      <c r="J4" s="24">
        <f t="shared" si="2"/>
        <v>0</v>
      </c>
      <c r="K4" s="24">
        <f t="shared" si="2"/>
        <v>0</v>
      </c>
      <c r="L4" s="24">
        <f t="shared" si="2"/>
        <v>0</v>
      </c>
      <c r="M4" s="24">
        <f t="shared" si="2"/>
        <v>0</v>
      </c>
      <c r="N4" s="24">
        <f t="shared" si="2"/>
        <v>0</v>
      </c>
      <c r="O4" s="24">
        <f t="shared" si="2"/>
        <v>0</v>
      </c>
      <c r="P4" s="24">
        <f t="shared" si="2"/>
        <v>0</v>
      </c>
      <c r="Q4" s="24">
        <f t="shared" si="2"/>
        <v>0</v>
      </c>
      <c r="R4" s="24">
        <f t="shared" si="2"/>
        <v>0</v>
      </c>
      <c r="S4" s="24">
        <f t="shared" si="2"/>
        <v>0</v>
      </c>
      <c r="T4" s="24">
        <f t="shared" si="2"/>
        <v>0</v>
      </c>
      <c r="U4" s="24">
        <f t="shared" si="2"/>
        <v>0</v>
      </c>
      <c r="V4" s="24">
        <f t="shared" si="2"/>
        <v>0</v>
      </c>
      <c r="W4" s="24">
        <f t="shared" si="2"/>
        <v>0</v>
      </c>
      <c r="X4" s="24">
        <f t="shared" si="2"/>
        <v>0</v>
      </c>
      <c r="Y4" s="24">
        <f t="shared" si="2"/>
        <v>0</v>
      </c>
      <c r="Z4" s="24">
        <f t="shared" si="2"/>
        <v>0</v>
      </c>
      <c r="AA4" s="24">
        <f t="shared" si="2"/>
        <v>0</v>
      </c>
      <c r="AB4" s="24">
        <f t="shared" si="2"/>
        <v>0</v>
      </c>
      <c r="AC4" s="24">
        <f t="shared" si="2"/>
        <v>0</v>
      </c>
      <c r="AD4" s="24">
        <f t="shared" si="2"/>
        <v>0</v>
      </c>
      <c r="AE4" s="24">
        <f t="shared" si="2"/>
        <v>0</v>
      </c>
      <c r="AF4" s="24">
        <f t="shared" si="2"/>
        <v>0</v>
      </c>
      <c r="AG4" s="24">
        <f t="shared" si="2"/>
        <v>0</v>
      </c>
      <c r="AH4" s="24">
        <f t="shared" si="2"/>
        <v>0</v>
      </c>
      <c r="AI4" s="24">
        <f t="shared" si="2"/>
        <v>0</v>
      </c>
      <c r="AJ4" s="24">
        <f t="shared" si="2"/>
        <v>0</v>
      </c>
      <c r="AK4" s="24">
        <f t="shared" si="2"/>
        <v>0</v>
      </c>
      <c r="AL4" s="24">
        <f t="shared" si="2"/>
        <v>0</v>
      </c>
      <c r="AM4" s="24">
        <f t="shared" si="2"/>
        <v>0</v>
      </c>
      <c r="AN4" s="24">
        <f t="shared" si="2"/>
        <v>0</v>
      </c>
      <c r="AO4" s="24">
        <f t="shared" si="2"/>
        <v>0</v>
      </c>
      <c r="AP4" s="24">
        <f t="shared" si="2"/>
        <v>0</v>
      </c>
      <c r="AQ4" s="24">
        <f t="shared" si="2"/>
        <v>0</v>
      </c>
      <c r="AR4" s="24">
        <f t="shared" si="2"/>
        <v>0</v>
      </c>
      <c r="AS4" s="24">
        <f t="shared" si="2"/>
        <v>0</v>
      </c>
      <c r="AT4" s="24">
        <f t="shared" si="2"/>
        <v>0</v>
      </c>
      <c r="AU4" s="24">
        <f t="shared" si="2"/>
        <v>0</v>
      </c>
      <c r="AV4" s="24">
        <f t="shared" si="2"/>
        <v>0</v>
      </c>
      <c r="AW4" s="24">
        <f t="shared" si="2"/>
        <v>0</v>
      </c>
      <c r="AX4" s="24">
        <f t="shared" si="2"/>
        <v>0</v>
      </c>
      <c r="AY4" s="24">
        <f t="shared" si="2"/>
        <v>0</v>
      </c>
      <c r="AZ4" s="24">
        <f t="shared" si="2"/>
        <v>0</v>
      </c>
      <c r="BA4" s="48">
        <f t="shared" si="3"/>
        <v>0</v>
      </c>
      <c r="BB4" s="28">
        <f t="shared" si="4"/>
        <v>1282883000</v>
      </c>
      <c r="BC4" s="29"/>
      <c r="BD4" s="48">
        <f t="shared" si="5"/>
        <v>0</v>
      </c>
      <c r="BE4" s="48">
        <f t="shared" si="6"/>
        <v>0</v>
      </c>
      <c r="BF4" s="48">
        <f t="shared" si="7"/>
        <v>0</v>
      </c>
      <c r="BG4" s="48">
        <f t="shared" si="8"/>
        <v>0</v>
      </c>
      <c r="BH4" s="48">
        <f t="shared" si="9"/>
        <v>0</v>
      </c>
      <c r="BI4" s="48">
        <f t="shared" si="10"/>
        <v>0</v>
      </c>
      <c r="BJ4" s="48">
        <f t="shared" si="11"/>
        <v>0</v>
      </c>
      <c r="BK4" s="48">
        <f t="shared" si="12"/>
        <v>0</v>
      </c>
      <c r="BL4" s="48">
        <f t="shared" si="13"/>
        <v>0</v>
      </c>
      <c r="BM4" s="48">
        <f t="shared" si="14"/>
        <v>0</v>
      </c>
      <c r="BN4" s="48">
        <f t="shared" si="15"/>
        <v>0</v>
      </c>
      <c r="BO4" s="48">
        <f t="shared" si="16"/>
        <v>0</v>
      </c>
      <c r="BP4" s="29"/>
      <c r="BQ4" s="48">
        <f t="shared" si="17"/>
        <v>0</v>
      </c>
      <c r="BR4" s="48">
        <f t="shared" si="18"/>
        <v>0</v>
      </c>
      <c r="BS4" s="48">
        <f t="shared" si="19"/>
        <v>0</v>
      </c>
      <c r="BT4" s="48">
        <f t="shared" si="20"/>
        <v>0</v>
      </c>
    </row>
    <row r="5">
      <c r="A5" s="27" t="s">
        <v>28</v>
      </c>
      <c r="B5" s="30" t="s">
        <v>29</v>
      </c>
      <c r="C5" s="6"/>
      <c r="D5" s="31">
        <f t="shared" ref="D5:AZ5" si="21">sum(D6)</f>
        <v>137783000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0</v>
      </c>
      <c r="J5" s="31">
        <f t="shared" si="21"/>
        <v>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0</v>
      </c>
      <c r="U5" s="31">
        <f t="shared" si="21"/>
        <v>0</v>
      </c>
      <c r="V5" s="31">
        <f t="shared" si="21"/>
        <v>0</v>
      </c>
      <c r="W5" s="31">
        <f t="shared" si="21"/>
        <v>0</v>
      </c>
      <c r="X5" s="31">
        <f t="shared" si="21"/>
        <v>0</v>
      </c>
      <c r="Y5" s="31">
        <f t="shared" si="21"/>
        <v>0</v>
      </c>
      <c r="Z5" s="31">
        <f t="shared" si="21"/>
        <v>0</v>
      </c>
      <c r="AA5" s="31">
        <f t="shared" si="21"/>
        <v>0</v>
      </c>
      <c r="AB5" s="31">
        <f t="shared" si="21"/>
        <v>0</v>
      </c>
      <c r="AC5" s="31">
        <f t="shared" si="21"/>
        <v>0</v>
      </c>
      <c r="AD5" s="31">
        <f t="shared" si="21"/>
        <v>0</v>
      </c>
      <c r="AE5" s="31">
        <f t="shared" si="21"/>
        <v>0</v>
      </c>
      <c r="AF5" s="31">
        <f t="shared" si="21"/>
        <v>0</v>
      </c>
      <c r="AG5" s="31">
        <f t="shared" si="21"/>
        <v>0</v>
      </c>
      <c r="AH5" s="31">
        <f t="shared" si="21"/>
        <v>0</v>
      </c>
      <c r="AI5" s="31">
        <f t="shared" si="21"/>
        <v>0</v>
      </c>
      <c r="AJ5" s="31">
        <f t="shared" si="21"/>
        <v>0</v>
      </c>
      <c r="AK5" s="31">
        <f t="shared" si="21"/>
        <v>0</v>
      </c>
      <c r="AL5" s="31">
        <f t="shared" si="21"/>
        <v>0</v>
      </c>
      <c r="AM5" s="31">
        <f t="shared" si="21"/>
        <v>0</v>
      </c>
      <c r="AN5" s="31">
        <f t="shared" si="21"/>
        <v>0</v>
      </c>
      <c r="AO5" s="31">
        <f t="shared" si="21"/>
        <v>0</v>
      </c>
      <c r="AP5" s="31">
        <f t="shared" si="21"/>
        <v>0</v>
      </c>
      <c r="AQ5" s="31">
        <f t="shared" si="21"/>
        <v>0</v>
      </c>
      <c r="AR5" s="31">
        <f t="shared" si="21"/>
        <v>0</v>
      </c>
      <c r="AS5" s="31">
        <f t="shared" si="21"/>
        <v>0</v>
      </c>
      <c r="AT5" s="31">
        <f t="shared" si="21"/>
        <v>0</v>
      </c>
      <c r="AU5" s="31">
        <f t="shared" si="21"/>
        <v>0</v>
      </c>
      <c r="AV5" s="31">
        <f t="shared" si="21"/>
        <v>0</v>
      </c>
      <c r="AW5" s="31">
        <f t="shared" si="21"/>
        <v>0</v>
      </c>
      <c r="AX5" s="31">
        <f t="shared" si="21"/>
        <v>0</v>
      </c>
      <c r="AY5" s="31">
        <f t="shared" si="21"/>
        <v>0</v>
      </c>
      <c r="AZ5" s="31">
        <f t="shared" si="21"/>
        <v>0</v>
      </c>
      <c r="BA5" s="55">
        <f t="shared" si="3"/>
        <v>0</v>
      </c>
      <c r="BB5" s="28">
        <f t="shared" si="4"/>
        <v>137783000</v>
      </c>
      <c r="BC5" s="29"/>
      <c r="BD5" s="55">
        <f t="shared" si="5"/>
        <v>0</v>
      </c>
      <c r="BE5" s="55">
        <f t="shared" si="6"/>
        <v>0</v>
      </c>
      <c r="BF5" s="55">
        <f t="shared" si="7"/>
        <v>0</v>
      </c>
      <c r="BG5" s="55">
        <f t="shared" si="8"/>
        <v>0</v>
      </c>
      <c r="BH5" s="55">
        <f t="shared" si="9"/>
        <v>0</v>
      </c>
      <c r="BI5" s="55">
        <f t="shared" si="10"/>
        <v>0</v>
      </c>
      <c r="BJ5" s="55">
        <f t="shared" si="11"/>
        <v>0</v>
      </c>
      <c r="BK5" s="55">
        <f t="shared" si="12"/>
        <v>0</v>
      </c>
      <c r="BL5" s="55">
        <f t="shared" si="13"/>
        <v>0</v>
      </c>
      <c r="BM5" s="55">
        <f t="shared" si="14"/>
        <v>0</v>
      </c>
      <c r="BN5" s="55">
        <f t="shared" si="15"/>
        <v>0</v>
      </c>
      <c r="BO5" s="55">
        <f t="shared" si="16"/>
        <v>0</v>
      </c>
      <c r="BP5" s="29"/>
      <c r="BQ5" s="55">
        <f t="shared" si="17"/>
        <v>0</v>
      </c>
      <c r="BR5" s="55">
        <f t="shared" si="18"/>
        <v>0</v>
      </c>
      <c r="BS5" s="55">
        <f t="shared" si="19"/>
        <v>0</v>
      </c>
      <c r="BT5" s="55">
        <f t="shared" si="20"/>
        <v>0</v>
      </c>
    </row>
    <row r="6">
      <c r="A6" s="33" t="s">
        <v>30</v>
      </c>
      <c r="B6" s="34" t="s">
        <v>31</v>
      </c>
      <c r="C6" s="6"/>
      <c r="D6" s="35">
        <f t="shared" ref="D6:AZ6" si="22">sum(D7,D71)</f>
        <v>137783000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0</v>
      </c>
      <c r="J6" s="35">
        <f t="shared" si="22"/>
        <v>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0</v>
      </c>
      <c r="U6" s="35">
        <f t="shared" si="22"/>
        <v>0</v>
      </c>
      <c r="V6" s="35">
        <f t="shared" si="22"/>
        <v>0</v>
      </c>
      <c r="W6" s="35">
        <f t="shared" si="22"/>
        <v>0</v>
      </c>
      <c r="X6" s="35">
        <f t="shared" si="22"/>
        <v>0</v>
      </c>
      <c r="Y6" s="35">
        <f t="shared" si="22"/>
        <v>0</v>
      </c>
      <c r="Z6" s="35">
        <f t="shared" si="22"/>
        <v>0</v>
      </c>
      <c r="AA6" s="35">
        <f t="shared" si="22"/>
        <v>0</v>
      </c>
      <c r="AB6" s="35">
        <f t="shared" si="22"/>
        <v>0</v>
      </c>
      <c r="AC6" s="35">
        <f t="shared" si="22"/>
        <v>0</v>
      </c>
      <c r="AD6" s="35">
        <f t="shared" si="22"/>
        <v>0</v>
      </c>
      <c r="AE6" s="35">
        <f t="shared" si="22"/>
        <v>0</v>
      </c>
      <c r="AF6" s="35">
        <f t="shared" si="22"/>
        <v>0</v>
      </c>
      <c r="AG6" s="35">
        <f t="shared" si="22"/>
        <v>0</v>
      </c>
      <c r="AH6" s="35">
        <f t="shared" si="22"/>
        <v>0</v>
      </c>
      <c r="AI6" s="35">
        <f t="shared" si="22"/>
        <v>0</v>
      </c>
      <c r="AJ6" s="35">
        <f t="shared" si="22"/>
        <v>0</v>
      </c>
      <c r="AK6" s="35">
        <f t="shared" si="22"/>
        <v>0</v>
      </c>
      <c r="AL6" s="35">
        <f t="shared" si="22"/>
        <v>0</v>
      </c>
      <c r="AM6" s="35">
        <f t="shared" si="22"/>
        <v>0</v>
      </c>
      <c r="AN6" s="35">
        <f t="shared" si="22"/>
        <v>0</v>
      </c>
      <c r="AO6" s="35">
        <f t="shared" si="22"/>
        <v>0</v>
      </c>
      <c r="AP6" s="35">
        <f t="shared" si="22"/>
        <v>0</v>
      </c>
      <c r="AQ6" s="35">
        <f t="shared" si="22"/>
        <v>0</v>
      </c>
      <c r="AR6" s="35">
        <f t="shared" si="22"/>
        <v>0</v>
      </c>
      <c r="AS6" s="35">
        <f t="shared" si="22"/>
        <v>0</v>
      </c>
      <c r="AT6" s="35">
        <f t="shared" si="22"/>
        <v>0</v>
      </c>
      <c r="AU6" s="35">
        <f t="shared" si="22"/>
        <v>0</v>
      </c>
      <c r="AV6" s="35">
        <f t="shared" si="22"/>
        <v>0</v>
      </c>
      <c r="AW6" s="35">
        <f t="shared" si="22"/>
        <v>0</v>
      </c>
      <c r="AX6" s="35">
        <f t="shared" si="22"/>
        <v>0</v>
      </c>
      <c r="AY6" s="35">
        <f t="shared" si="22"/>
        <v>0</v>
      </c>
      <c r="AZ6" s="35">
        <f t="shared" si="22"/>
        <v>0</v>
      </c>
      <c r="BA6" s="56">
        <f t="shared" si="3"/>
        <v>0</v>
      </c>
      <c r="BB6" s="28">
        <f t="shared" si="4"/>
        <v>137783000</v>
      </c>
      <c r="BC6" s="29"/>
      <c r="BD6" s="56">
        <f t="shared" si="5"/>
        <v>0</v>
      </c>
      <c r="BE6" s="56">
        <f t="shared" si="6"/>
        <v>0</v>
      </c>
      <c r="BF6" s="56">
        <f t="shared" si="7"/>
        <v>0</v>
      </c>
      <c r="BG6" s="56">
        <f t="shared" si="8"/>
        <v>0</v>
      </c>
      <c r="BH6" s="56">
        <f t="shared" si="9"/>
        <v>0</v>
      </c>
      <c r="BI6" s="56">
        <f t="shared" si="10"/>
        <v>0</v>
      </c>
      <c r="BJ6" s="56">
        <f t="shared" si="11"/>
        <v>0</v>
      </c>
      <c r="BK6" s="56">
        <f t="shared" si="12"/>
        <v>0</v>
      </c>
      <c r="BL6" s="56">
        <f t="shared" si="13"/>
        <v>0</v>
      </c>
      <c r="BM6" s="56">
        <f t="shared" si="14"/>
        <v>0</v>
      </c>
      <c r="BN6" s="56">
        <f t="shared" si="15"/>
        <v>0</v>
      </c>
      <c r="BO6" s="56">
        <f t="shared" si="16"/>
        <v>0</v>
      </c>
      <c r="BP6" s="29"/>
      <c r="BQ6" s="56">
        <f t="shared" si="17"/>
        <v>0</v>
      </c>
      <c r="BR6" s="56">
        <f t="shared" si="18"/>
        <v>0</v>
      </c>
      <c r="BS6" s="56">
        <f t="shared" si="19"/>
        <v>0</v>
      </c>
      <c r="BT6" s="56">
        <f t="shared" si="20"/>
        <v>0</v>
      </c>
    </row>
    <row r="7">
      <c r="A7" s="37" t="s">
        <v>32</v>
      </c>
      <c r="B7" s="38" t="s">
        <v>33</v>
      </c>
      <c r="C7" s="6"/>
      <c r="D7" s="39">
        <f t="shared" ref="D7:AZ7" si="23">sum(D8,D20,D44,D61)</f>
        <v>127223000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0</v>
      </c>
      <c r="U7" s="39">
        <f t="shared" si="23"/>
        <v>0</v>
      </c>
      <c r="V7" s="39">
        <f t="shared" si="23"/>
        <v>0</v>
      </c>
      <c r="W7" s="39">
        <f t="shared" si="23"/>
        <v>0</v>
      </c>
      <c r="X7" s="39">
        <f t="shared" si="23"/>
        <v>0</v>
      </c>
      <c r="Y7" s="39">
        <f t="shared" si="23"/>
        <v>0</v>
      </c>
      <c r="Z7" s="39">
        <f t="shared" si="23"/>
        <v>0</v>
      </c>
      <c r="AA7" s="39">
        <f t="shared" si="23"/>
        <v>0</v>
      </c>
      <c r="AB7" s="39">
        <f t="shared" si="23"/>
        <v>0</v>
      </c>
      <c r="AC7" s="39">
        <f t="shared" si="23"/>
        <v>0</v>
      </c>
      <c r="AD7" s="39">
        <f t="shared" si="23"/>
        <v>0</v>
      </c>
      <c r="AE7" s="39">
        <f t="shared" si="23"/>
        <v>0</v>
      </c>
      <c r="AF7" s="39">
        <f t="shared" si="23"/>
        <v>0</v>
      </c>
      <c r="AG7" s="39">
        <f t="shared" si="23"/>
        <v>0</v>
      </c>
      <c r="AH7" s="39">
        <f t="shared" si="23"/>
        <v>0</v>
      </c>
      <c r="AI7" s="39">
        <f t="shared" si="23"/>
        <v>0</v>
      </c>
      <c r="AJ7" s="39">
        <f t="shared" si="23"/>
        <v>0</v>
      </c>
      <c r="AK7" s="39">
        <f t="shared" si="23"/>
        <v>0</v>
      </c>
      <c r="AL7" s="39">
        <f t="shared" si="23"/>
        <v>0</v>
      </c>
      <c r="AM7" s="39">
        <f t="shared" si="23"/>
        <v>0</v>
      </c>
      <c r="AN7" s="39">
        <f t="shared" si="23"/>
        <v>0</v>
      </c>
      <c r="AO7" s="39">
        <f t="shared" si="23"/>
        <v>0</v>
      </c>
      <c r="AP7" s="39">
        <f t="shared" si="23"/>
        <v>0</v>
      </c>
      <c r="AQ7" s="39">
        <f t="shared" si="23"/>
        <v>0</v>
      </c>
      <c r="AR7" s="39">
        <f t="shared" si="23"/>
        <v>0</v>
      </c>
      <c r="AS7" s="39">
        <f t="shared" si="23"/>
        <v>0</v>
      </c>
      <c r="AT7" s="39">
        <f t="shared" si="23"/>
        <v>0</v>
      </c>
      <c r="AU7" s="39">
        <f t="shared" si="23"/>
        <v>0</v>
      </c>
      <c r="AV7" s="39">
        <f t="shared" si="23"/>
        <v>0</v>
      </c>
      <c r="AW7" s="39">
        <f t="shared" si="23"/>
        <v>0</v>
      </c>
      <c r="AX7" s="39">
        <f t="shared" si="23"/>
        <v>0</v>
      </c>
      <c r="AY7" s="39">
        <f t="shared" si="23"/>
        <v>0</v>
      </c>
      <c r="AZ7" s="39">
        <f t="shared" si="23"/>
        <v>0</v>
      </c>
      <c r="BA7" s="57">
        <f t="shared" si="3"/>
        <v>0</v>
      </c>
      <c r="BB7" s="28">
        <f t="shared" si="4"/>
        <v>127223000</v>
      </c>
      <c r="BC7" s="29"/>
      <c r="BD7" s="57">
        <f t="shared" si="5"/>
        <v>0</v>
      </c>
      <c r="BE7" s="57">
        <f t="shared" si="6"/>
        <v>0</v>
      </c>
      <c r="BF7" s="57">
        <f t="shared" si="7"/>
        <v>0</v>
      </c>
      <c r="BG7" s="57">
        <f t="shared" si="8"/>
        <v>0</v>
      </c>
      <c r="BH7" s="57">
        <f t="shared" si="9"/>
        <v>0</v>
      </c>
      <c r="BI7" s="57">
        <f t="shared" si="10"/>
        <v>0</v>
      </c>
      <c r="BJ7" s="57">
        <f t="shared" si="11"/>
        <v>0</v>
      </c>
      <c r="BK7" s="57">
        <f t="shared" si="12"/>
        <v>0</v>
      </c>
      <c r="BL7" s="57">
        <f t="shared" si="13"/>
        <v>0</v>
      </c>
      <c r="BM7" s="57">
        <f t="shared" si="14"/>
        <v>0</v>
      </c>
      <c r="BN7" s="57">
        <f t="shared" si="15"/>
        <v>0</v>
      </c>
      <c r="BO7" s="57">
        <f t="shared" si="16"/>
        <v>0</v>
      </c>
      <c r="BP7" s="29"/>
      <c r="BQ7" s="57">
        <f t="shared" si="17"/>
        <v>0</v>
      </c>
      <c r="BR7" s="57">
        <f t="shared" si="18"/>
        <v>0</v>
      </c>
      <c r="BS7" s="57">
        <f t="shared" si="19"/>
        <v>0</v>
      </c>
      <c r="BT7" s="57">
        <f t="shared" si="20"/>
        <v>0</v>
      </c>
    </row>
    <row r="8">
      <c r="A8" s="41" t="s">
        <v>34</v>
      </c>
      <c r="B8" s="42" t="s">
        <v>35</v>
      </c>
      <c r="C8" s="6"/>
      <c r="D8" s="43">
        <f t="shared" ref="D8:AZ8" si="24">sum(D9,D13,D17)</f>
        <v>15472000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0</v>
      </c>
      <c r="Y8" s="43">
        <f t="shared" si="24"/>
        <v>0</v>
      </c>
      <c r="Z8" s="43">
        <f t="shared" si="24"/>
        <v>0</v>
      </c>
      <c r="AA8" s="43">
        <f t="shared" si="24"/>
        <v>0</v>
      </c>
      <c r="AB8" s="43">
        <f t="shared" si="24"/>
        <v>0</v>
      </c>
      <c r="AC8" s="43">
        <f t="shared" si="24"/>
        <v>0</v>
      </c>
      <c r="AD8" s="43">
        <f t="shared" si="24"/>
        <v>0</v>
      </c>
      <c r="AE8" s="43">
        <f t="shared" si="24"/>
        <v>0</v>
      </c>
      <c r="AF8" s="43">
        <f t="shared" si="24"/>
        <v>0</v>
      </c>
      <c r="AG8" s="43">
        <f t="shared" si="24"/>
        <v>0</v>
      </c>
      <c r="AH8" s="43">
        <f t="shared" si="24"/>
        <v>0</v>
      </c>
      <c r="AI8" s="43">
        <f t="shared" si="24"/>
        <v>0</v>
      </c>
      <c r="AJ8" s="43">
        <f t="shared" si="24"/>
        <v>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0</v>
      </c>
      <c r="AQ8" s="43">
        <f t="shared" si="24"/>
        <v>0</v>
      </c>
      <c r="AR8" s="43">
        <f t="shared" si="24"/>
        <v>0</v>
      </c>
      <c r="AS8" s="43">
        <f t="shared" si="24"/>
        <v>0</v>
      </c>
      <c r="AT8" s="43">
        <f t="shared" si="24"/>
        <v>0</v>
      </c>
      <c r="AU8" s="43">
        <f t="shared" si="24"/>
        <v>0</v>
      </c>
      <c r="AV8" s="43">
        <f t="shared" si="24"/>
        <v>0</v>
      </c>
      <c r="AW8" s="43">
        <f t="shared" si="24"/>
        <v>0</v>
      </c>
      <c r="AX8" s="43">
        <f t="shared" si="24"/>
        <v>0</v>
      </c>
      <c r="AY8" s="43">
        <f t="shared" si="24"/>
        <v>0</v>
      </c>
      <c r="AZ8" s="43">
        <f t="shared" si="24"/>
        <v>0</v>
      </c>
      <c r="BA8" s="59">
        <f t="shared" si="3"/>
        <v>0</v>
      </c>
      <c r="BB8" s="28">
        <f t="shared" si="4"/>
        <v>15472000</v>
      </c>
      <c r="BC8" s="29"/>
      <c r="BD8" s="59">
        <f t="shared" si="5"/>
        <v>0</v>
      </c>
      <c r="BE8" s="59">
        <f t="shared" si="6"/>
        <v>0</v>
      </c>
      <c r="BF8" s="59">
        <f t="shared" si="7"/>
        <v>0</v>
      </c>
      <c r="BG8" s="59">
        <f t="shared" si="8"/>
        <v>0</v>
      </c>
      <c r="BH8" s="59">
        <f t="shared" si="9"/>
        <v>0</v>
      </c>
      <c r="BI8" s="59">
        <f t="shared" si="10"/>
        <v>0</v>
      </c>
      <c r="BJ8" s="59">
        <f t="shared" si="11"/>
        <v>0</v>
      </c>
      <c r="BK8" s="59">
        <f t="shared" si="12"/>
        <v>0</v>
      </c>
      <c r="BL8" s="59">
        <f t="shared" si="13"/>
        <v>0</v>
      </c>
      <c r="BM8" s="59">
        <f t="shared" si="14"/>
        <v>0</v>
      </c>
      <c r="BN8" s="59">
        <f t="shared" si="15"/>
        <v>0</v>
      </c>
      <c r="BO8" s="59">
        <f t="shared" si="16"/>
        <v>0</v>
      </c>
      <c r="BP8" s="29"/>
      <c r="BQ8" s="59">
        <f t="shared" si="17"/>
        <v>0</v>
      </c>
      <c r="BR8" s="59">
        <f t="shared" si="18"/>
        <v>0</v>
      </c>
      <c r="BS8" s="59">
        <f t="shared" si="19"/>
        <v>0</v>
      </c>
      <c r="BT8" s="59">
        <f t="shared" si="20"/>
        <v>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13000000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0</v>
      </c>
      <c r="AH9" s="47">
        <f t="shared" si="25"/>
        <v>0</v>
      </c>
      <c r="AI9" s="47">
        <f t="shared" si="25"/>
        <v>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47">
        <f t="shared" si="25"/>
        <v>0</v>
      </c>
      <c r="BA9" s="59">
        <f t="shared" si="3"/>
        <v>0</v>
      </c>
      <c r="BB9" s="28">
        <f t="shared" si="4"/>
        <v>13000000</v>
      </c>
      <c r="BC9" s="61"/>
      <c r="BD9" s="59">
        <f t="shared" si="5"/>
        <v>0</v>
      </c>
      <c r="BE9" s="59">
        <f t="shared" si="6"/>
        <v>0</v>
      </c>
      <c r="BF9" s="59">
        <f t="shared" si="7"/>
        <v>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0</v>
      </c>
      <c r="BK9" s="59">
        <f t="shared" si="12"/>
        <v>0</v>
      </c>
      <c r="BL9" s="59">
        <f t="shared" si="13"/>
        <v>0</v>
      </c>
      <c r="BM9" s="59">
        <f t="shared" si="14"/>
        <v>0</v>
      </c>
      <c r="BN9" s="59">
        <f t="shared" si="15"/>
        <v>0</v>
      </c>
      <c r="BO9" s="59">
        <f t="shared" si="16"/>
        <v>0</v>
      </c>
      <c r="BP9" s="61"/>
      <c r="BQ9" s="59">
        <f t="shared" si="17"/>
        <v>0</v>
      </c>
      <c r="BR9" s="59">
        <f t="shared" si="18"/>
        <v>0</v>
      </c>
      <c r="BS9" s="59">
        <f t="shared" si="19"/>
        <v>0</v>
      </c>
      <c r="BT9" s="59">
        <f t="shared" si="20"/>
        <v>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1.0E7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59">
        <f t="shared" si="3"/>
        <v>0</v>
      </c>
      <c r="BB11" s="28">
        <f t="shared" si="4"/>
        <v>10000000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0</v>
      </c>
      <c r="BK11" s="59">
        <f t="shared" si="12"/>
        <v>0</v>
      </c>
      <c r="BL11" s="59">
        <f t="shared" si="13"/>
        <v>0</v>
      </c>
      <c r="BM11" s="59">
        <f t="shared" si="14"/>
        <v>0</v>
      </c>
      <c r="BN11" s="59">
        <f t="shared" si="15"/>
        <v>0</v>
      </c>
      <c r="BO11" s="59">
        <f t="shared" si="16"/>
        <v>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0</v>
      </c>
      <c r="BT11" s="59">
        <f t="shared" si="20"/>
        <v>0</v>
      </c>
    </row>
    <row r="12">
      <c r="A12" s="49"/>
      <c r="B12" s="52" t="s">
        <v>38</v>
      </c>
      <c r="C12" s="52" t="s">
        <v>40</v>
      </c>
      <c r="D12" s="53">
        <v>3000000.0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59">
        <f t="shared" si="3"/>
        <v>0</v>
      </c>
      <c r="BB12" s="28">
        <f t="shared" si="4"/>
        <v>3000000</v>
      </c>
      <c r="BC12" s="64"/>
      <c r="BD12" s="59">
        <f t="shared" si="5"/>
        <v>0</v>
      </c>
      <c r="BE12" s="59">
        <f t="shared" si="6"/>
        <v>0</v>
      </c>
      <c r="BF12" s="59">
        <f t="shared" si="7"/>
        <v>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0</v>
      </c>
      <c r="BP12" s="64"/>
      <c r="BQ12" s="59">
        <f t="shared" si="17"/>
        <v>0</v>
      </c>
      <c r="BR12" s="59">
        <f t="shared" si="18"/>
        <v>0</v>
      </c>
      <c r="BS12" s="59">
        <f t="shared" si="19"/>
        <v>0</v>
      </c>
      <c r="BT12" s="59">
        <f t="shared" si="20"/>
        <v>0</v>
      </c>
    </row>
    <row r="13">
      <c r="A13" s="45">
        <v>524111.0</v>
      </c>
      <c r="B13" s="46" t="s">
        <v>41</v>
      </c>
      <c r="C13" s="6"/>
      <c r="D13" s="47">
        <f t="shared" ref="D13:AZ13" si="26">sum(D15:D16)</f>
        <v>1792000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0</v>
      </c>
      <c r="Y13" s="47">
        <f t="shared" si="26"/>
        <v>0</v>
      </c>
      <c r="Z13" s="47">
        <f t="shared" si="26"/>
        <v>0</v>
      </c>
      <c r="AA13" s="47">
        <f t="shared" si="26"/>
        <v>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0</v>
      </c>
      <c r="AG13" s="47">
        <f t="shared" si="26"/>
        <v>0</v>
      </c>
      <c r="AH13" s="47">
        <f t="shared" si="26"/>
        <v>0</v>
      </c>
      <c r="AI13" s="47">
        <f t="shared" si="26"/>
        <v>0</v>
      </c>
      <c r="AJ13" s="47">
        <f t="shared" si="26"/>
        <v>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0</v>
      </c>
      <c r="AZ13" s="47">
        <f t="shared" si="26"/>
        <v>0</v>
      </c>
      <c r="BA13" s="59">
        <f t="shared" si="3"/>
        <v>0</v>
      </c>
      <c r="BB13" s="28">
        <f t="shared" si="4"/>
        <v>1792000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0</v>
      </c>
      <c r="BH13" s="59">
        <f t="shared" si="9"/>
        <v>0</v>
      </c>
      <c r="BI13" s="59">
        <f t="shared" si="10"/>
        <v>0</v>
      </c>
      <c r="BJ13" s="59">
        <f t="shared" si="11"/>
        <v>0</v>
      </c>
      <c r="BK13" s="59">
        <f t="shared" si="12"/>
        <v>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0</v>
      </c>
      <c r="BP13" s="61"/>
      <c r="BQ13" s="59">
        <f t="shared" si="17"/>
        <v>0</v>
      </c>
      <c r="BR13" s="59">
        <f t="shared" si="18"/>
        <v>0</v>
      </c>
      <c r="BS13" s="59">
        <f t="shared" si="19"/>
        <v>0</v>
      </c>
      <c r="BT13" s="59">
        <f t="shared" si="20"/>
        <v>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 t="s">
        <v>38</v>
      </c>
      <c r="C15" s="52" t="s">
        <v>42</v>
      </c>
      <c r="D15" s="53">
        <v>688000.0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59">
        <f t="shared" si="3"/>
        <v>0</v>
      </c>
      <c r="BB15" s="28">
        <f t="shared" si="4"/>
        <v>688000</v>
      </c>
      <c r="BC15" s="64"/>
      <c r="BD15" s="59">
        <f t="shared" si="5"/>
        <v>0</v>
      </c>
      <c r="BE15" s="59">
        <f t="shared" si="6"/>
        <v>0</v>
      </c>
      <c r="BF15" s="59">
        <f t="shared" si="7"/>
        <v>0</v>
      </c>
      <c r="BG15" s="59">
        <f t="shared" si="8"/>
        <v>0</v>
      </c>
      <c r="BH15" s="59">
        <f t="shared" si="9"/>
        <v>0</v>
      </c>
      <c r="BI15" s="59">
        <f t="shared" si="10"/>
        <v>0</v>
      </c>
      <c r="BJ15" s="59">
        <f t="shared" si="11"/>
        <v>0</v>
      </c>
      <c r="BK15" s="59">
        <f t="shared" si="12"/>
        <v>0</v>
      </c>
      <c r="BL15" s="59">
        <f t="shared" si="13"/>
        <v>0</v>
      </c>
      <c r="BM15" s="59">
        <f t="shared" si="14"/>
        <v>0</v>
      </c>
      <c r="BN15" s="59">
        <f t="shared" si="15"/>
        <v>0</v>
      </c>
      <c r="BO15" s="59">
        <f t="shared" si="16"/>
        <v>0</v>
      </c>
      <c r="BP15" s="64"/>
      <c r="BQ15" s="59">
        <f t="shared" si="17"/>
        <v>0</v>
      </c>
      <c r="BR15" s="59">
        <f t="shared" si="18"/>
        <v>0</v>
      </c>
      <c r="BS15" s="59">
        <f t="shared" si="19"/>
        <v>0</v>
      </c>
      <c r="BT15" s="59">
        <f t="shared" si="20"/>
        <v>0</v>
      </c>
    </row>
    <row r="16">
      <c r="A16" s="49"/>
      <c r="B16" s="52" t="s">
        <v>38</v>
      </c>
      <c r="C16" s="52" t="s">
        <v>43</v>
      </c>
      <c r="D16" s="53">
        <v>1104000.0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59">
        <f t="shared" si="3"/>
        <v>0</v>
      </c>
      <c r="BB16" s="28">
        <f t="shared" si="4"/>
        <v>1104000</v>
      </c>
      <c r="BC16" s="64"/>
      <c r="BD16" s="59">
        <f t="shared" si="5"/>
        <v>0</v>
      </c>
      <c r="BE16" s="59">
        <f t="shared" si="6"/>
        <v>0</v>
      </c>
      <c r="BF16" s="59">
        <f t="shared" si="7"/>
        <v>0</v>
      </c>
      <c r="BG16" s="59">
        <f t="shared" si="8"/>
        <v>0</v>
      </c>
      <c r="BH16" s="59">
        <f t="shared" si="9"/>
        <v>0</v>
      </c>
      <c r="BI16" s="59">
        <f t="shared" si="10"/>
        <v>0</v>
      </c>
      <c r="BJ16" s="59">
        <f t="shared" si="11"/>
        <v>0</v>
      </c>
      <c r="BK16" s="59">
        <f t="shared" si="12"/>
        <v>0</v>
      </c>
      <c r="BL16" s="59">
        <f t="shared" si="13"/>
        <v>0</v>
      </c>
      <c r="BM16" s="59">
        <f t="shared" si="14"/>
        <v>0</v>
      </c>
      <c r="BN16" s="59">
        <f t="shared" si="15"/>
        <v>0</v>
      </c>
      <c r="BO16" s="59">
        <f t="shared" si="16"/>
        <v>0</v>
      </c>
      <c r="BP16" s="64"/>
      <c r="BQ16" s="59">
        <f t="shared" si="17"/>
        <v>0</v>
      </c>
      <c r="BR16" s="59">
        <f t="shared" si="18"/>
        <v>0</v>
      </c>
      <c r="BS16" s="59">
        <f t="shared" si="19"/>
        <v>0</v>
      </c>
      <c r="BT16" s="59">
        <f t="shared" si="20"/>
        <v>0</v>
      </c>
    </row>
    <row r="17">
      <c r="A17" s="45">
        <v>524113.0</v>
      </c>
      <c r="B17" s="46" t="s">
        <v>44</v>
      </c>
      <c r="C17" s="6"/>
      <c r="D17" s="47">
        <f t="shared" ref="D17:AZ17" si="27">sum(D19)</f>
        <v>680000</v>
      </c>
      <c r="E17" s="47">
        <f t="shared" si="27"/>
        <v>0</v>
      </c>
      <c r="F17" s="47">
        <f t="shared" si="27"/>
        <v>0</v>
      </c>
      <c r="G17" s="47">
        <f t="shared" si="27"/>
        <v>0</v>
      </c>
      <c r="H17" s="47">
        <f t="shared" si="27"/>
        <v>0</v>
      </c>
      <c r="I17" s="47">
        <f t="shared" si="27"/>
        <v>0</v>
      </c>
      <c r="J17" s="47">
        <f t="shared" si="27"/>
        <v>0</v>
      </c>
      <c r="K17" s="47">
        <f t="shared" si="27"/>
        <v>0</v>
      </c>
      <c r="L17" s="47">
        <f t="shared" si="27"/>
        <v>0</v>
      </c>
      <c r="M17" s="47">
        <f t="shared" si="27"/>
        <v>0</v>
      </c>
      <c r="N17" s="47">
        <f t="shared" si="27"/>
        <v>0</v>
      </c>
      <c r="O17" s="47">
        <f t="shared" si="27"/>
        <v>0</v>
      </c>
      <c r="P17" s="47">
        <f t="shared" si="27"/>
        <v>0</v>
      </c>
      <c r="Q17" s="47">
        <f t="shared" si="27"/>
        <v>0</v>
      </c>
      <c r="R17" s="47">
        <f t="shared" si="27"/>
        <v>0</v>
      </c>
      <c r="S17" s="47">
        <f t="shared" si="27"/>
        <v>0</v>
      </c>
      <c r="T17" s="47">
        <f t="shared" si="27"/>
        <v>0</v>
      </c>
      <c r="U17" s="47">
        <f t="shared" si="27"/>
        <v>0</v>
      </c>
      <c r="V17" s="47">
        <f t="shared" si="27"/>
        <v>0</v>
      </c>
      <c r="W17" s="47">
        <f t="shared" si="27"/>
        <v>0</v>
      </c>
      <c r="X17" s="47">
        <f t="shared" si="27"/>
        <v>0</v>
      </c>
      <c r="Y17" s="47">
        <f t="shared" si="27"/>
        <v>0</v>
      </c>
      <c r="Z17" s="47">
        <f t="shared" si="27"/>
        <v>0</v>
      </c>
      <c r="AA17" s="47">
        <f t="shared" si="27"/>
        <v>0</v>
      </c>
      <c r="AB17" s="47">
        <f t="shared" si="27"/>
        <v>0</v>
      </c>
      <c r="AC17" s="47">
        <f t="shared" si="27"/>
        <v>0</v>
      </c>
      <c r="AD17" s="47">
        <f t="shared" si="27"/>
        <v>0</v>
      </c>
      <c r="AE17" s="47">
        <f t="shared" si="27"/>
        <v>0</v>
      </c>
      <c r="AF17" s="47">
        <f t="shared" si="27"/>
        <v>0</v>
      </c>
      <c r="AG17" s="47">
        <f t="shared" si="27"/>
        <v>0</v>
      </c>
      <c r="AH17" s="47">
        <f t="shared" si="27"/>
        <v>0</v>
      </c>
      <c r="AI17" s="47">
        <f t="shared" si="27"/>
        <v>0</v>
      </c>
      <c r="AJ17" s="47">
        <f t="shared" si="27"/>
        <v>0</v>
      </c>
      <c r="AK17" s="47">
        <f t="shared" si="27"/>
        <v>0</v>
      </c>
      <c r="AL17" s="47">
        <f t="shared" si="27"/>
        <v>0</v>
      </c>
      <c r="AM17" s="47">
        <f t="shared" si="27"/>
        <v>0</v>
      </c>
      <c r="AN17" s="47">
        <f t="shared" si="27"/>
        <v>0</v>
      </c>
      <c r="AO17" s="47">
        <f t="shared" si="27"/>
        <v>0</v>
      </c>
      <c r="AP17" s="47">
        <f t="shared" si="27"/>
        <v>0</v>
      </c>
      <c r="AQ17" s="47">
        <f t="shared" si="27"/>
        <v>0</v>
      </c>
      <c r="AR17" s="47">
        <f t="shared" si="27"/>
        <v>0</v>
      </c>
      <c r="AS17" s="47">
        <f t="shared" si="27"/>
        <v>0</v>
      </c>
      <c r="AT17" s="47">
        <f t="shared" si="27"/>
        <v>0</v>
      </c>
      <c r="AU17" s="47">
        <f t="shared" si="27"/>
        <v>0</v>
      </c>
      <c r="AV17" s="47">
        <f t="shared" si="27"/>
        <v>0</v>
      </c>
      <c r="AW17" s="47">
        <f t="shared" si="27"/>
        <v>0</v>
      </c>
      <c r="AX17" s="47">
        <f t="shared" si="27"/>
        <v>0</v>
      </c>
      <c r="AY17" s="47">
        <f t="shared" si="27"/>
        <v>0</v>
      </c>
      <c r="AZ17" s="47">
        <f t="shared" si="27"/>
        <v>0</v>
      </c>
      <c r="BA17" s="59">
        <f t="shared" si="3"/>
        <v>0</v>
      </c>
      <c r="BB17" s="28">
        <f t="shared" si="4"/>
        <v>680000</v>
      </c>
      <c r="BC17" s="61"/>
      <c r="BD17" s="59">
        <f t="shared" si="5"/>
        <v>0</v>
      </c>
      <c r="BE17" s="59">
        <f t="shared" si="6"/>
        <v>0</v>
      </c>
      <c r="BF17" s="59">
        <f t="shared" si="7"/>
        <v>0</v>
      </c>
      <c r="BG17" s="59">
        <f t="shared" si="8"/>
        <v>0</v>
      </c>
      <c r="BH17" s="59">
        <f t="shared" si="9"/>
        <v>0</v>
      </c>
      <c r="BI17" s="59">
        <f t="shared" si="10"/>
        <v>0</v>
      </c>
      <c r="BJ17" s="59">
        <f t="shared" si="11"/>
        <v>0</v>
      </c>
      <c r="BK17" s="59">
        <f t="shared" si="12"/>
        <v>0</v>
      </c>
      <c r="BL17" s="59">
        <f t="shared" si="13"/>
        <v>0</v>
      </c>
      <c r="BM17" s="59">
        <f t="shared" si="14"/>
        <v>0</v>
      </c>
      <c r="BN17" s="59">
        <f t="shared" si="15"/>
        <v>0</v>
      </c>
      <c r="BO17" s="59">
        <f t="shared" si="16"/>
        <v>0</v>
      </c>
      <c r="BP17" s="61"/>
      <c r="BQ17" s="59">
        <f t="shared" si="17"/>
        <v>0</v>
      </c>
      <c r="BR17" s="59">
        <f t="shared" si="18"/>
        <v>0</v>
      </c>
      <c r="BS17" s="59">
        <f t="shared" si="19"/>
        <v>0</v>
      </c>
      <c r="BT17" s="59">
        <f t="shared" si="20"/>
        <v>0</v>
      </c>
    </row>
    <row r="18">
      <c r="A18" s="49"/>
      <c r="B18" s="50" t="s">
        <v>37</v>
      </c>
      <c r="C18" s="6"/>
      <c r="D18" s="5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59">
        <f t="shared" si="3"/>
        <v>0</v>
      </c>
      <c r="BB18" s="28">
        <f t="shared" si="4"/>
        <v>0</v>
      </c>
      <c r="BC18" s="64"/>
      <c r="BD18" s="59">
        <f t="shared" si="5"/>
        <v>0</v>
      </c>
      <c r="BE18" s="59">
        <f t="shared" si="6"/>
        <v>0</v>
      </c>
      <c r="BF18" s="59">
        <f t="shared" si="7"/>
        <v>0</v>
      </c>
      <c r="BG18" s="59">
        <f t="shared" si="8"/>
        <v>0</v>
      </c>
      <c r="BH18" s="59">
        <f t="shared" si="9"/>
        <v>0</v>
      </c>
      <c r="BI18" s="59">
        <f t="shared" si="10"/>
        <v>0</v>
      </c>
      <c r="BJ18" s="59">
        <f t="shared" si="11"/>
        <v>0</v>
      </c>
      <c r="BK18" s="59">
        <f t="shared" si="12"/>
        <v>0</v>
      </c>
      <c r="BL18" s="59">
        <f t="shared" si="13"/>
        <v>0</v>
      </c>
      <c r="BM18" s="59">
        <f t="shared" si="14"/>
        <v>0</v>
      </c>
      <c r="BN18" s="59">
        <f t="shared" si="15"/>
        <v>0</v>
      </c>
      <c r="BO18" s="59">
        <f t="shared" si="16"/>
        <v>0</v>
      </c>
      <c r="BP18" s="64"/>
      <c r="BQ18" s="59">
        <f t="shared" si="17"/>
        <v>0</v>
      </c>
      <c r="BR18" s="59">
        <f t="shared" si="18"/>
        <v>0</v>
      </c>
      <c r="BS18" s="59">
        <f t="shared" si="19"/>
        <v>0</v>
      </c>
      <c r="BT18" s="59">
        <f t="shared" si="20"/>
        <v>0</v>
      </c>
    </row>
    <row r="19">
      <c r="A19" s="49"/>
      <c r="B19" s="52" t="s">
        <v>38</v>
      </c>
      <c r="C19" s="52" t="s">
        <v>45</v>
      </c>
      <c r="D19" s="53">
        <v>680000.0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59">
        <f t="shared" si="3"/>
        <v>0</v>
      </c>
      <c r="BB19" s="28">
        <f t="shared" si="4"/>
        <v>680000</v>
      </c>
      <c r="BC19" s="64"/>
      <c r="BD19" s="59">
        <f t="shared" si="5"/>
        <v>0</v>
      </c>
      <c r="BE19" s="59">
        <f t="shared" si="6"/>
        <v>0</v>
      </c>
      <c r="BF19" s="59">
        <f t="shared" si="7"/>
        <v>0</v>
      </c>
      <c r="BG19" s="59">
        <f t="shared" si="8"/>
        <v>0</v>
      </c>
      <c r="BH19" s="59">
        <f t="shared" si="9"/>
        <v>0</v>
      </c>
      <c r="BI19" s="59">
        <f t="shared" si="10"/>
        <v>0</v>
      </c>
      <c r="BJ19" s="59">
        <f t="shared" si="11"/>
        <v>0</v>
      </c>
      <c r="BK19" s="59">
        <f t="shared" si="12"/>
        <v>0</v>
      </c>
      <c r="BL19" s="59">
        <f t="shared" si="13"/>
        <v>0</v>
      </c>
      <c r="BM19" s="59">
        <f t="shared" si="14"/>
        <v>0</v>
      </c>
      <c r="BN19" s="59">
        <f t="shared" si="15"/>
        <v>0</v>
      </c>
      <c r="BO19" s="59">
        <f t="shared" si="16"/>
        <v>0</v>
      </c>
      <c r="BP19" s="64"/>
      <c r="BQ19" s="59">
        <f t="shared" si="17"/>
        <v>0</v>
      </c>
      <c r="BR19" s="59">
        <f t="shared" si="18"/>
        <v>0</v>
      </c>
      <c r="BS19" s="59">
        <f t="shared" si="19"/>
        <v>0</v>
      </c>
      <c r="BT19" s="59">
        <f t="shared" si="20"/>
        <v>0</v>
      </c>
    </row>
    <row r="20">
      <c r="A20" s="41" t="s">
        <v>46</v>
      </c>
      <c r="B20" s="42" t="s">
        <v>47</v>
      </c>
      <c r="C20" s="6"/>
      <c r="D20" s="43">
        <f t="shared" ref="D20:AZ20" si="28">sum(D21,D25,D28,D32,D41)</f>
        <v>36762000</v>
      </c>
      <c r="E20" s="43">
        <f t="shared" si="28"/>
        <v>0</v>
      </c>
      <c r="F20" s="43">
        <f t="shared" si="28"/>
        <v>0</v>
      </c>
      <c r="G20" s="43">
        <f t="shared" si="28"/>
        <v>0</v>
      </c>
      <c r="H20" s="43">
        <f t="shared" si="28"/>
        <v>0</v>
      </c>
      <c r="I20" s="43">
        <f t="shared" si="28"/>
        <v>0</v>
      </c>
      <c r="J20" s="43">
        <f t="shared" si="28"/>
        <v>0</v>
      </c>
      <c r="K20" s="43">
        <f t="shared" si="28"/>
        <v>0</v>
      </c>
      <c r="L20" s="43">
        <f t="shared" si="28"/>
        <v>0</v>
      </c>
      <c r="M20" s="43">
        <f t="shared" si="28"/>
        <v>0</v>
      </c>
      <c r="N20" s="43">
        <f t="shared" si="28"/>
        <v>0</v>
      </c>
      <c r="O20" s="43">
        <f t="shared" si="28"/>
        <v>0</v>
      </c>
      <c r="P20" s="43">
        <f t="shared" si="28"/>
        <v>0</v>
      </c>
      <c r="Q20" s="43">
        <f t="shared" si="28"/>
        <v>0</v>
      </c>
      <c r="R20" s="43">
        <f t="shared" si="28"/>
        <v>0</v>
      </c>
      <c r="S20" s="43">
        <f t="shared" si="28"/>
        <v>0</v>
      </c>
      <c r="T20" s="43">
        <f t="shared" si="28"/>
        <v>0</v>
      </c>
      <c r="U20" s="43">
        <f t="shared" si="28"/>
        <v>0</v>
      </c>
      <c r="V20" s="43">
        <f t="shared" si="28"/>
        <v>0</v>
      </c>
      <c r="W20" s="43">
        <f t="shared" si="28"/>
        <v>0</v>
      </c>
      <c r="X20" s="43">
        <f t="shared" si="28"/>
        <v>0</v>
      </c>
      <c r="Y20" s="43">
        <f t="shared" si="28"/>
        <v>0</v>
      </c>
      <c r="Z20" s="43">
        <f t="shared" si="28"/>
        <v>0</v>
      </c>
      <c r="AA20" s="43">
        <f t="shared" si="28"/>
        <v>0</v>
      </c>
      <c r="AB20" s="43">
        <f t="shared" si="28"/>
        <v>0</v>
      </c>
      <c r="AC20" s="43">
        <f t="shared" si="28"/>
        <v>0</v>
      </c>
      <c r="AD20" s="43">
        <f t="shared" si="28"/>
        <v>0</v>
      </c>
      <c r="AE20" s="43">
        <f t="shared" si="28"/>
        <v>0</v>
      </c>
      <c r="AF20" s="43">
        <f t="shared" si="28"/>
        <v>0</v>
      </c>
      <c r="AG20" s="43">
        <f t="shared" si="28"/>
        <v>0</v>
      </c>
      <c r="AH20" s="43">
        <f t="shared" si="28"/>
        <v>0</v>
      </c>
      <c r="AI20" s="43">
        <f t="shared" si="28"/>
        <v>0</v>
      </c>
      <c r="AJ20" s="43">
        <f t="shared" si="28"/>
        <v>0</v>
      </c>
      <c r="AK20" s="43">
        <f t="shared" si="28"/>
        <v>0</v>
      </c>
      <c r="AL20" s="43">
        <f t="shared" si="28"/>
        <v>0</v>
      </c>
      <c r="AM20" s="43">
        <f t="shared" si="28"/>
        <v>0</v>
      </c>
      <c r="AN20" s="43">
        <f t="shared" si="28"/>
        <v>0</v>
      </c>
      <c r="AO20" s="43">
        <f t="shared" si="28"/>
        <v>0</v>
      </c>
      <c r="AP20" s="43">
        <f t="shared" si="28"/>
        <v>0</v>
      </c>
      <c r="AQ20" s="43">
        <f t="shared" si="28"/>
        <v>0</v>
      </c>
      <c r="AR20" s="43">
        <f t="shared" si="28"/>
        <v>0</v>
      </c>
      <c r="AS20" s="43">
        <f t="shared" si="28"/>
        <v>0</v>
      </c>
      <c r="AT20" s="43">
        <f t="shared" si="28"/>
        <v>0</v>
      </c>
      <c r="AU20" s="43">
        <f t="shared" si="28"/>
        <v>0</v>
      </c>
      <c r="AV20" s="43">
        <f t="shared" si="28"/>
        <v>0</v>
      </c>
      <c r="AW20" s="43">
        <f t="shared" si="28"/>
        <v>0</v>
      </c>
      <c r="AX20" s="43">
        <f t="shared" si="28"/>
        <v>0</v>
      </c>
      <c r="AY20" s="43">
        <f t="shared" si="28"/>
        <v>0</v>
      </c>
      <c r="AZ20" s="43">
        <f t="shared" si="28"/>
        <v>0</v>
      </c>
      <c r="BA20" s="59">
        <f t="shared" si="3"/>
        <v>0</v>
      </c>
      <c r="BB20" s="28">
        <f t="shared" si="4"/>
        <v>36762000</v>
      </c>
      <c r="BC20" s="29"/>
      <c r="BD20" s="59">
        <f t="shared" si="5"/>
        <v>0</v>
      </c>
      <c r="BE20" s="59">
        <f t="shared" si="6"/>
        <v>0</v>
      </c>
      <c r="BF20" s="59">
        <f t="shared" si="7"/>
        <v>0</v>
      </c>
      <c r="BG20" s="59">
        <f t="shared" si="8"/>
        <v>0</v>
      </c>
      <c r="BH20" s="59">
        <f t="shared" si="9"/>
        <v>0</v>
      </c>
      <c r="BI20" s="59">
        <f t="shared" si="10"/>
        <v>0</v>
      </c>
      <c r="BJ20" s="59">
        <f t="shared" si="11"/>
        <v>0</v>
      </c>
      <c r="BK20" s="59">
        <f t="shared" si="12"/>
        <v>0</v>
      </c>
      <c r="BL20" s="59">
        <f t="shared" si="13"/>
        <v>0</v>
      </c>
      <c r="BM20" s="59">
        <f t="shared" si="14"/>
        <v>0</v>
      </c>
      <c r="BN20" s="59">
        <f t="shared" si="15"/>
        <v>0</v>
      </c>
      <c r="BO20" s="59">
        <f t="shared" si="16"/>
        <v>0</v>
      </c>
      <c r="BP20" s="29"/>
      <c r="BQ20" s="59">
        <f t="shared" si="17"/>
        <v>0</v>
      </c>
      <c r="BR20" s="59">
        <f t="shared" si="18"/>
        <v>0</v>
      </c>
      <c r="BS20" s="59">
        <f t="shared" si="19"/>
        <v>0</v>
      </c>
      <c r="BT20" s="59">
        <f t="shared" si="20"/>
        <v>0</v>
      </c>
    </row>
    <row r="21">
      <c r="A21" s="45">
        <v>521211.0</v>
      </c>
      <c r="B21" s="46" t="s">
        <v>48</v>
      </c>
      <c r="C21" s="6"/>
      <c r="D21" s="47">
        <f t="shared" ref="D21:AZ21" si="29">sum(D23:D24)</f>
        <v>8710000</v>
      </c>
      <c r="E21" s="47">
        <f t="shared" si="29"/>
        <v>0</v>
      </c>
      <c r="F21" s="47">
        <f t="shared" si="29"/>
        <v>0</v>
      </c>
      <c r="G21" s="47">
        <f t="shared" si="29"/>
        <v>0</v>
      </c>
      <c r="H21" s="47">
        <f t="shared" si="29"/>
        <v>0</v>
      </c>
      <c r="I21" s="47">
        <f t="shared" si="29"/>
        <v>0</v>
      </c>
      <c r="J21" s="47">
        <f t="shared" si="29"/>
        <v>0</v>
      </c>
      <c r="K21" s="47">
        <f t="shared" si="29"/>
        <v>0</v>
      </c>
      <c r="L21" s="47">
        <f t="shared" si="29"/>
        <v>0</v>
      </c>
      <c r="M21" s="47">
        <f t="shared" si="29"/>
        <v>0</v>
      </c>
      <c r="N21" s="47">
        <f t="shared" si="29"/>
        <v>0</v>
      </c>
      <c r="O21" s="47">
        <f t="shared" si="29"/>
        <v>0</v>
      </c>
      <c r="P21" s="47">
        <f t="shared" si="29"/>
        <v>0</v>
      </c>
      <c r="Q21" s="47">
        <f t="shared" si="29"/>
        <v>0</v>
      </c>
      <c r="R21" s="47">
        <f t="shared" si="29"/>
        <v>0</v>
      </c>
      <c r="S21" s="47">
        <f t="shared" si="29"/>
        <v>0</v>
      </c>
      <c r="T21" s="47">
        <f t="shared" si="29"/>
        <v>0</v>
      </c>
      <c r="U21" s="47">
        <f t="shared" si="29"/>
        <v>0</v>
      </c>
      <c r="V21" s="47">
        <f t="shared" si="29"/>
        <v>0</v>
      </c>
      <c r="W21" s="47">
        <f t="shared" si="29"/>
        <v>0</v>
      </c>
      <c r="X21" s="47">
        <f t="shared" si="29"/>
        <v>0</v>
      </c>
      <c r="Y21" s="47">
        <f t="shared" si="29"/>
        <v>0</v>
      </c>
      <c r="Z21" s="47">
        <f t="shared" si="29"/>
        <v>0</v>
      </c>
      <c r="AA21" s="47">
        <f t="shared" si="29"/>
        <v>0</v>
      </c>
      <c r="AB21" s="47">
        <f t="shared" si="29"/>
        <v>0</v>
      </c>
      <c r="AC21" s="47">
        <f t="shared" si="29"/>
        <v>0</v>
      </c>
      <c r="AD21" s="47">
        <f t="shared" si="29"/>
        <v>0</v>
      </c>
      <c r="AE21" s="47">
        <f t="shared" si="29"/>
        <v>0</v>
      </c>
      <c r="AF21" s="47">
        <f t="shared" si="29"/>
        <v>0</v>
      </c>
      <c r="AG21" s="47">
        <f t="shared" si="29"/>
        <v>0</v>
      </c>
      <c r="AH21" s="47">
        <f t="shared" si="29"/>
        <v>0</v>
      </c>
      <c r="AI21" s="47">
        <f t="shared" si="29"/>
        <v>0</v>
      </c>
      <c r="AJ21" s="47">
        <f t="shared" si="29"/>
        <v>0</v>
      </c>
      <c r="AK21" s="47">
        <f t="shared" si="29"/>
        <v>0</v>
      </c>
      <c r="AL21" s="47">
        <f t="shared" si="29"/>
        <v>0</v>
      </c>
      <c r="AM21" s="47">
        <f t="shared" si="29"/>
        <v>0</v>
      </c>
      <c r="AN21" s="47">
        <f t="shared" si="29"/>
        <v>0</v>
      </c>
      <c r="AO21" s="47">
        <f t="shared" si="29"/>
        <v>0</v>
      </c>
      <c r="AP21" s="47">
        <f t="shared" si="29"/>
        <v>0</v>
      </c>
      <c r="AQ21" s="47">
        <f t="shared" si="29"/>
        <v>0</v>
      </c>
      <c r="AR21" s="47">
        <f t="shared" si="29"/>
        <v>0</v>
      </c>
      <c r="AS21" s="47">
        <f t="shared" si="29"/>
        <v>0</v>
      </c>
      <c r="AT21" s="47">
        <f t="shared" si="29"/>
        <v>0</v>
      </c>
      <c r="AU21" s="47">
        <f t="shared" si="29"/>
        <v>0</v>
      </c>
      <c r="AV21" s="47">
        <f t="shared" si="29"/>
        <v>0</v>
      </c>
      <c r="AW21" s="47">
        <f t="shared" si="29"/>
        <v>0</v>
      </c>
      <c r="AX21" s="47">
        <f t="shared" si="29"/>
        <v>0</v>
      </c>
      <c r="AY21" s="47">
        <f t="shared" si="29"/>
        <v>0</v>
      </c>
      <c r="AZ21" s="47">
        <f t="shared" si="29"/>
        <v>0</v>
      </c>
      <c r="BA21" s="59">
        <f t="shared" si="3"/>
        <v>0</v>
      </c>
      <c r="BB21" s="28">
        <f t="shared" si="4"/>
        <v>8710000</v>
      </c>
      <c r="BC21" s="61"/>
      <c r="BD21" s="59">
        <f t="shared" si="5"/>
        <v>0</v>
      </c>
      <c r="BE21" s="59">
        <f t="shared" si="6"/>
        <v>0</v>
      </c>
      <c r="BF21" s="59">
        <f t="shared" si="7"/>
        <v>0</v>
      </c>
      <c r="BG21" s="59">
        <f t="shared" si="8"/>
        <v>0</v>
      </c>
      <c r="BH21" s="59">
        <f t="shared" si="9"/>
        <v>0</v>
      </c>
      <c r="BI21" s="59">
        <f t="shared" si="10"/>
        <v>0</v>
      </c>
      <c r="BJ21" s="59">
        <f t="shared" si="11"/>
        <v>0</v>
      </c>
      <c r="BK21" s="59">
        <f t="shared" si="12"/>
        <v>0</v>
      </c>
      <c r="BL21" s="59">
        <f t="shared" si="13"/>
        <v>0</v>
      </c>
      <c r="BM21" s="59">
        <f t="shared" si="14"/>
        <v>0</v>
      </c>
      <c r="BN21" s="59">
        <f t="shared" si="15"/>
        <v>0</v>
      </c>
      <c r="BO21" s="59">
        <f t="shared" si="16"/>
        <v>0</v>
      </c>
      <c r="BP21" s="61"/>
      <c r="BQ21" s="59">
        <f t="shared" si="17"/>
        <v>0</v>
      </c>
      <c r="BR21" s="59">
        <f t="shared" si="18"/>
        <v>0</v>
      </c>
      <c r="BS21" s="59">
        <f t="shared" si="19"/>
        <v>0</v>
      </c>
      <c r="BT21" s="59">
        <f t="shared" si="20"/>
        <v>0</v>
      </c>
    </row>
    <row r="22">
      <c r="A22" s="49"/>
      <c r="B22" s="50" t="s">
        <v>37</v>
      </c>
      <c r="C22" s="6"/>
      <c r="D22" s="5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59">
        <f t="shared" si="3"/>
        <v>0</v>
      </c>
      <c r="BB22" s="28">
        <f t="shared" si="4"/>
        <v>0</v>
      </c>
      <c r="BC22" s="64"/>
      <c r="BD22" s="59">
        <f t="shared" si="5"/>
        <v>0</v>
      </c>
      <c r="BE22" s="59">
        <f t="shared" si="6"/>
        <v>0</v>
      </c>
      <c r="BF22" s="59">
        <f t="shared" si="7"/>
        <v>0</v>
      </c>
      <c r="BG22" s="59">
        <f t="shared" si="8"/>
        <v>0</v>
      </c>
      <c r="BH22" s="59">
        <f t="shared" si="9"/>
        <v>0</v>
      </c>
      <c r="BI22" s="59">
        <f t="shared" si="10"/>
        <v>0</v>
      </c>
      <c r="BJ22" s="59">
        <f t="shared" si="11"/>
        <v>0</v>
      </c>
      <c r="BK22" s="59">
        <f t="shared" si="12"/>
        <v>0</v>
      </c>
      <c r="BL22" s="59">
        <f t="shared" si="13"/>
        <v>0</v>
      </c>
      <c r="BM22" s="59">
        <f t="shared" si="14"/>
        <v>0</v>
      </c>
      <c r="BN22" s="59">
        <f t="shared" si="15"/>
        <v>0</v>
      </c>
      <c r="BO22" s="59">
        <f t="shared" si="16"/>
        <v>0</v>
      </c>
      <c r="BP22" s="64"/>
      <c r="BQ22" s="59">
        <f t="shared" si="17"/>
        <v>0</v>
      </c>
      <c r="BR22" s="59">
        <f t="shared" si="18"/>
        <v>0</v>
      </c>
      <c r="BS22" s="59">
        <f t="shared" si="19"/>
        <v>0</v>
      </c>
      <c r="BT22" s="59">
        <f t="shared" si="20"/>
        <v>0</v>
      </c>
    </row>
    <row r="23">
      <c r="A23" s="49"/>
      <c r="B23" s="52" t="s">
        <v>38</v>
      </c>
      <c r="C23" s="52" t="s">
        <v>59</v>
      </c>
      <c r="D23" s="53">
        <v>1950000.0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59">
        <f t="shared" si="3"/>
        <v>0</v>
      </c>
      <c r="BB23" s="28">
        <f t="shared" si="4"/>
        <v>1950000</v>
      </c>
      <c r="BC23" s="64"/>
      <c r="BD23" s="59">
        <f t="shared" si="5"/>
        <v>0</v>
      </c>
      <c r="BE23" s="59">
        <f t="shared" si="6"/>
        <v>0</v>
      </c>
      <c r="BF23" s="59">
        <f t="shared" si="7"/>
        <v>0</v>
      </c>
      <c r="BG23" s="59">
        <f t="shared" si="8"/>
        <v>0</v>
      </c>
      <c r="BH23" s="59">
        <f t="shared" si="9"/>
        <v>0</v>
      </c>
      <c r="BI23" s="59">
        <f t="shared" si="10"/>
        <v>0</v>
      </c>
      <c r="BJ23" s="59">
        <f t="shared" si="11"/>
        <v>0</v>
      </c>
      <c r="BK23" s="59">
        <f t="shared" si="12"/>
        <v>0</v>
      </c>
      <c r="BL23" s="59">
        <f t="shared" si="13"/>
        <v>0</v>
      </c>
      <c r="BM23" s="59">
        <f t="shared" si="14"/>
        <v>0</v>
      </c>
      <c r="BN23" s="59">
        <f t="shared" si="15"/>
        <v>0</v>
      </c>
      <c r="BO23" s="59">
        <f t="shared" si="16"/>
        <v>0</v>
      </c>
      <c r="BP23" s="64"/>
      <c r="BQ23" s="59">
        <f t="shared" si="17"/>
        <v>0</v>
      </c>
      <c r="BR23" s="59">
        <f t="shared" si="18"/>
        <v>0</v>
      </c>
      <c r="BS23" s="59">
        <f t="shared" si="19"/>
        <v>0</v>
      </c>
      <c r="BT23" s="59">
        <f t="shared" si="20"/>
        <v>0</v>
      </c>
    </row>
    <row r="24">
      <c r="A24" s="49"/>
      <c r="B24" s="52" t="s">
        <v>38</v>
      </c>
      <c r="C24" s="52" t="s">
        <v>60</v>
      </c>
      <c r="D24" s="53">
        <v>6760000.0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59">
        <f t="shared" si="3"/>
        <v>0</v>
      </c>
      <c r="BB24" s="28">
        <f t="shared" si="4"/>
        <v>6760000</v>
      </c>
      <c r="BC24" s="64"/>
      <c r="BD24" s="59">
        <f t="shared" si="5"/>
        <v>0</v>
      </c>
      <c r="BE24" s="59">
        <f t="shared" si="6"/>
        <v>0</v>
      </c>
      <c r="BF24" s="59">
        <f t="shared" si="7"/>
        <v>0</v>
      </c>
      <c r="BG24" s="59">
        <f t="shared" si="8"/>
        <v>0</v>
      </c>
      <c r="BH24" s="59">
        <f t="shared" si="9"/>
        <v>0</v>
      </c>
      <c r="BI24" s="59">
        <f t="shared" si="10"/>
        <v>0</v>
      </c>
      <c r="BJ24" s="59">
        <f t="shared" si="11"/>
        <v>0</v>
      </c>
      <c r="BK24" s="59">
        <f t="shared" si="12"/>
        <v>0</v>
      </c>
      <c r="BL24" s="59">
        <f t="shared" si="13"/>
        <v>0</v>
      </c>
      <c r="BM24" s="59">
        <f t="shared" si="14"/>
        <v>0</v>
      </c>
      <c r="BN24" s="59">
        <f t="shared" si="15"/>
        <v>0</v>
      </c>
      <c r="BO24" s="59">
        <f t="shared" si="16"/>
        <v>0</v>
      </c>
      <c r="BP24" s="64"/>
      <c r="BQ24" s="59">
        <f t="shared" si="17"/>
        <v>0</v>
      </c>
      <c r="BR24" s="59">
        <f t="shared" si="18"/>
        <v>0</v>
      </c>
      <c r="BS24" s="59">
        <f t="shared" si="19"/>
        <v>0</v>
      </c>
      <c r="BT24" s="59">
        <f t="shared" si="20"/>
        <v>0</v>
      </c>
    </row>
    <row r="25">
      <c r="A25" s="45">
        <v>522151.0</v>
      </c>
      <c r="B25" s="46" t="s">
        <v>51</v>
      </c>
      <c r="C25" s="6"/>
      <c r="D25" s="47">
        <f t="shared" ref="D25:AZ25" si="30">sum(D27)</f>
        <v>1800000</v>
      </c>
      <c r="E25" s="47">
        <f t="shared" si="30"/>
        <v>0</v>
      </c>
      <c r="F25" s="47">
        <f t="shared" si="30"/>
        <v>0</v>
      </c>
      <c r="G25" s="47">
        <f t="shared" si="30"/>
        <v>0</v>
      </c>
      <c r="H25" s="47">
        <f t="shared" si="30"/>
        <v>0</v>
      </c>
      <c r="I25" s="47">
        <f t="shared" si="30"/>
        <v>0</v>
      </c>
      <c r="J25" s="47">
        <f t="shared" si="30"/>
        <v>0</v>
      </c>
      <c r="K25" s="47">
        <f t="shared" si="30"/>
        <v>0</v>
      </c>
      <c r="L25" s="47">
        <f t="shared" si="30"/>
        <v>0</v>
      </c>
      <c r="M25" s="47">
        <f t="shared" si="30"/>
        <v>0</v>
      </c>
      <c r="N25" s="47">
        <f t="shared" si="30"/>
        <v>0</v>
      </c>
      <c r="O25" s="47">
        <f t="shared" si="30"/>
        <v>0</v>
      </c>
      <c r="P25" s="47">
        <f t="shared" si="30"/>
        <v>0</v>
      </c>
      <c r="Q25" s="47">
        <f t="shared" si="30"/>
        <v>0</v>
      </c>
      <c r="R25" s="47">
        <f t="shared" si="30"/>
        <v>0</v>
      </c>
      <c r="S25" s="47">
        <f t="shared" si="30"/>
        <v>0</v>
      </c>
      <c r="T25" s="47">
        <f t="shared" si="30"/>
        <v>0</v>
      </c>
      <c r="U25" s="47">
        <f t="shared" si="30"/>
        <v>0</v>
      </c>
      <c r="V25" s="47">
        <f t="shared" si="30"/>
        <v>0</v>
      </c>
      <c r="W25" s="47">
        <f t="shared" si="30"/>
        <v>0</v>
      </c>
      <c r="X25" s="47">
        <f t="shared" si="30"/>
        <v>0</v>
      </c>
      <c r="Y25" s="47">
        <f t="shared" si="30"/>
        <v>0</v>
      </c>
      <c r="Z25" s="47">
        <f t="shared" si="30"/>
        <v>0</v>
      </c>
      <c r="AA25" s="47">
        <f t="shared" si="30"/>
        <v>0</v>
      </c>
      <c r="AB25" s="47">
        <f t="shared" si="30"/>
        <v>0</v>
      </c>
      <c r="AC25" s="47">
        <f t="shared" si="30"/>
        <v>0</v>
      </c>
      <c r="AD25" s="47">
        <f t="shared" si="30"/>
        <v>0</v>
      </c>
      <c r="AE25" s="47">
        <f t="shared" si="30"/>
        <v>0</v>
      </c>
      <c r="AF25" s="47">
        <f t="shared" si="30"/>
        <v>0</v>
      </c>
      <c r="AG25" s="47">
        <f t="shared" si="30"/>
        <v>0</v>
      </c>
      <c r="AH25" s="47">
        <f t="shared" si="30"/>
        <v>0</v>
      </c>
      <c r="AI25" s="47">
        <f t="shared" si="30"/>
        <v>0</v>
      </c>
      <c r="AJ25" s="47">
        <f t="shared" si="30"/>
        <v>0</v>
      </c>
      <c r="AK25" s="47">
        <f t="shared" si="30"/>
        <v>0</v>
      </c>
      <c r="AL25" s="47">
        <f t="shared" si="30"/>
        <v>0</v>
      </c>
      <c r="AM25" s="47">
        <f t="shared" si="30"/>
        <v>0</v>
      </c>
      <c r="AN25" s="47">
        <f t="shared" si="30"/>
        <v>0</v>
      </c>
      <c r="AO25" s="47">
        <f t="shared" si="30"/>
        <v>0</v>
      </c>
      <c r="AP25" s="47">
        <f t="shared" si="30"/>
        <v>0</v>
      </c>
      <c r="AQ25" s="47">
        <f t="shared" si="30"/>
        <v>0</v>
      </c>
      <c r="AR25" s="47">
        <f t="shared" si="30"/>
        <v>0</v>
      </c>
      <c r="AS25" s="47">
        <f t="shared" si="30"/>
        <v>0</v>
      </c>
      <c r="AT25" s="47">
        <f t="shared" si="30"/>
        <v>0</v>
      </c>
      <c r="AU25" s="47">
        <f t="shared" si="30"/>
        <v>0</v>
      </c>
      <c r="AV25" s="47">
        <f t="shared" si="30"/>
        <v>0</v>
      </c>
      <c r="AW25" s="47">
        <f t="shared" si="30"/>
        <v>0</v>
      </c>
      <c r="AX25" s="47">
        <f t="shared" si="30"/>
        <v>0</v>
      </c>
      <c r="AY25" s="47">
        <f t="shared" si="30"/>
        <v>0</v>
      </c>
      <c r="AZ25" s="47">
        <f t="shared" si="30"/>
        <v>0</v>
      </c>
      <c r="BA25" s="59">
        <f t="shared" si="3"/>
        <v>0</v>
      </c>
      <c r="BB25" s="28">
        <f t="shared" si="4"/>
        <v>1800000</v>
      </c>
      <c r="BC25" s="61"/>
      <c r="BD25" s="59">
        <f t="shared" si="5"/>
        <v>0</v>
      </c>
      <c r="BE25" s="59">
        <f t="shared" si="6"/>
        <v>0</v>
      </c>
      <c r="BF25" s="59">
        <f t="shared" si="7"/>
        <v>0</v>
      </c>
      <c r="BG25" s="59">
        <f t="shared" si="8"/>
        <v>0</v>
      </c>
      <c r="BH25" s="59">
        <f t="shared" si="9"/>
        <v>0</v>
      </c>
      <c r="BI25" s="59">
        <f t="shared" si="10"/>
        <v>0</v>
      </c>
      <c r="BJ25" s="59">
        <f t="shared" si="11"/>
        <v>0</v>
      </c>
      <c r="BK25" s="59">
        <f t="shared" si="12"/>
        <v>0</v>
      </c>
      <c r="BL25" s="59">
        <f t="shared" si="13"/>
        <v>0</v>
      </c>
      <c r="BM25" s="59">
        <f t="shared" si="14"/>
        <v>0</v>
      </c>
      <c r="BN25" s="59">
        <f t="shared" si="15"/>
        <v>0</v>
      </c>
      <c r="BO25" s="59">
        <f t="shared" si="16"/>
        <v>0</v>
      </c>
      <c r="BP25" s="61"/>
      <c r="BQ25" s="59">
        <f t="shared" si="17"/>
        <v>0</v>
      </c>
      <c r="BR25" s="59">
        <f t="shared" si="18"/>
        <v>0</v>
      </c>
      <c r="BS25" s="59">
        <f t="shared" si="19"/>
        <v>0</v>
      </c>
      <c r="BT25" s="59">
        <f t="shared" si="20"/>
        <v>0</v>
      </c>
    </row>
    <row r="26">
      <c r="A26" s="49"/>
      <c r="B26" s="50" t="s">
        <v>37</v>
      </c>
      <c r="C26" s="6"/>
      <c r="D26" s="5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59">
        <f t="shared" si="3"/>
        <v>0</v>
      </c>
      <c r="BB26" s="28">
        <f t="shared" si="4"/>
        <v>0</v>
      </c>
      <c r="BC26" s="64"/>
      <c r="BD26" s="59">
        <f t="shared" si="5"/>
        <v>0</v>
      </c>
      <c r="BE26" s="59">
        <f t="shared" si="6"/>
        <v>0</v>
      </c>
      <c r="BF26" s="59">
        <f t="shared" si="7"/>
        <v>0</v>
      </c>
      <c r="BG26" s="59">
        <f t="shared" si="8"/>
        <v>0</v>
      </c>
      <c r="BH26" s="59">
        <f t="shared" si="9"/>
        <v>0</v>
      </c>
      <c r="BI26" s="59">
        <f t="shared" si="10"/>
        <v>0</v>
      </c>
      <c r="BJ26" s="59">
        <f t="shared" si="11"/>
        <v>0</v>
      </c>
      <c r="BK26" s="59">
        <f t="shared" si="12"/>
        <v>0</v>
      </c>
      <c r="BL26" s="59">
        <f t="shared" si="13"/>
        <v>0</v>
      </c>
      <c r="BM26" s="59">
        <f t="shared" si="14"/>
        <v>0</v>
      </c>
      <c r="BN26" s="59">
        <f t="shared" si="15"/>
        <v>0</v>
      </c>
      <c r="BO26" s="59">
        <f t="shared" si="16"/>
        <v>0</v>
      </c>
      <c r="BP26" s="64"/>
      <c r="BQ26" s="59">
        <f t="shared" si="17"/>
        <v>0</v>
      </c>
      <c r="BR26" s="59">
        <f t="shared" si="18"/>
        <v>0</v>
      </c>
      <c r="BS26" s="59">
        <f t="shared" si="19"/>
        <v>0</v>
      </c>
      <c r="BT26" s="59">
        <f t="shared" si="20"/>
        <v>0</v>
      </c>
    </row>
    <row r="27">
      <c r="A27" s="49"/>
      <c r="B27" s="52" t="s">
        <v>38</v>
      </c>
      <c r="C27" s="52" t="s">
        <v>52</v>
      </c>
      <c r="D27" s="53">
        <v>1800000.0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59">
        <f t="shared" si="3"/>
        <v>0</v>
      </c>
      <c r="BB27" s="28">
        <f t="shared" si="4"/>
        <v>1800000</v>
      </c>
      <c r="BC27" s="64"/>
      <c r="BD27" s="59">
        <f t="shared" si="5"/>
        <v>0</v>
      </c>
      <c r="BE27" s="59">
        <f t="shared" si="6"/>
        <v>0</v>
      </c>
      <c r="BF27" s="59">
        <f t="shared" si="7"/>
        <v>0</v>
      </c>
      <c r="BG27" s="59">
        <f t="shared" si="8"/>
        <v>0</v>
      </c>
      <c r="BH27" s="59">
        <f t="shared" si="9"/>
        <v>0</v>
      </c>
      <c r="BI27" s="59">
        <f t="shared" si="10"/>
        <v>0</v>
      </c>
      <c r="BJ27" s="59">
        <f t="shared" si="11"/>
        <v>0</v>
      </c>
      <c r="BK27" s="59">
        <f t="shared" si="12"/>
        <v>0</v>
      </c>
      <c r="BL27" s="59">
        <f t="shared" si="13"/>
        <v>0</v>
      </c>
      <c r="BM27" s="59">
        <f t="shared" si="14"/>
        <v>0</v>
      </c>
      <c r="BN27" s="59">
        <f t="shared" si="15"/>
        <v>0</v>
      </c>
      <c r="BO27" s="59">
        <f t="shared" si="16"/>
        <v>0</v>
      </c>
      <c r="BP27" s="64"/>
      <c r="BQ27" s="59">
        <f t="shared" si="17"/>
        <v>0</v>
      </c>
      <c r="BR27" s="59">
        <f t="shared" si="18"/>
        <v>0</v>
      </c>
      <c r="BS27" s="59">
        <f t="shared" si="19"/>
        <v>0</v>
      </c>
      <c r="BT27" s="59">
        <f t="shared" si="20"/>
        <v>0</v>
      </c>
    </row>
    <row r="28">
      <c r="A28" s="45">
        <v>522191.0</v>
      </c>
      <c r="B28" s="46" t="s">
        <v>36</v>
      </c>
      <c r="C28" s="6"/>
      <c r="D28" s="47">
        <f t="shared" ref="D28:AZ28" si="31">sum(D30:D31)</f>
        <v>19000000</v>
      </c>
      <c r="E28" s="47">
        <f t="shared" si="31"/>
        <v>0</v>
      </c>
      <c r="F28" s="47">
        <f t="shared" si="31"/>
        <v>0</v>
      </c>
      <c r="G28" s="47">
        <f t="shared" si="31"/>
        <v>0</v>
      </c>
      <c r="H28" s="47">
        <f t="shared" si="31"/>
        <v>0</v>
      </c>
      <c r="I28" s="47">
        <f t="shared" si="31"/>
        <v>0</v>
      </c>
      <c r="J28" s="47">
        <f t="shared" si="31"/>
        <v>0</v>
      </c>
      <c r="K28" s="47">
        <f t="shared" si="31"/>
        <v>0</v>
      </c>
      <c r="L28" s="47">
        <f t="shared" si="31"/>
        <v>0</v>
      </c>
      <c r="M28" s="47">
        <f t="shared" si="31"/>
        <v>0</v>
      </c>
      <c r="N28" s="47">
        <f t="shared" si="31"/>
        <v>0</v>
      </c>
      <c r="O28" s="47">
        <f t="shared" si="31"/>
        <v>0</v>
      </c>
      <c r="P28" s="47">
        <f t="shared" si="31"/>
        <v>0</v>
      </c>
      <c r="Q28" s="47">
        <f t="shared" si="31"/>
        <v>0</v>
      </c>
      <c r="R28" s="47">
        <f t="shared" si="31"/>
        <v>0</v>
      </c>
      <c r="S28" s="47">
        <f t="shared" si="31"/>
        <v>0</v>
      </c>
      <c r="T28" s="47">
        <f t="shared" si="31"/>
        <v>0</v>
      </c>
      <c r="U28" s="47">
        <f t="shared" si="31"/>
        <v>0</v>
      </c>
      <c r="V28" s="47">
        <f t="shared" si="31"/>
        <v>0</v>
      </c>
      <c r="W28" s="47">
        <f t="shared" si="31"/>
        <v>0</v>
      </c>
      <c r="X28" s="47">
        <f t="shared" si="31"/>
        <v>0</v>
      </c>
      <c r="Y28" s="47">
        <f t="shared" si="31"/>
        <v>0</v>
      </c>
      <c r="Z28" s="47">
        <f t="shared" si="31"/>
        <v>0</v>
      </c>
      <c r="AA28" s="47">
        <f t="shared" si="31"/>
        <v>0</v>
      </c>
      <c r="AB28" s="47">
        <f t="shared" si="31"/>
        <v>0</v>
      </c>
      <c r="AC28" s="47">
        <f t="shared" si="31"/>
        <v>0</v>
      </c>
      <c r="AD28" s="47">
        <f t="shared" si="31"/>
        <v>0</v>
      </c>
      <c r="AE28" s="47">
        <f t="shared" si="31"/>
        <v>0</v>
      </c>
      <c r="AF28" s="47">
        <f t="shared" si="31"/>
        <v>0</v>
      </c>
      <c r="AG28" s="47">
        <f t="shared" si="31"/>
        <v>0</v>
      </c>
      <c r="AH28" s="47">
        <f t="shared" si="31"/>
        <v>0</v>
      </c>
      <c r="AI28" s="47">
        <f t="shared" si="31"/>
        <v>0</v>
      </c>
      <c r="AJ28" s="47">
        <f t="shared" si="31"/>
        <v>0</v>
      </c>
      <c r="AK28" s="47">
        <f t="shared" si="31"/>
        <v>0</v>
      </c>
      <c r="AL28" s="47">
        <f t="shared" si="31"/>
        <v>0</v>
      </c>
      <c r="AM28" s="47">
        <f t="shared" si="31"/>
        <v>0</v>
      </c>
      <c r="AN28" s="47">
        <f t="shared" si="31"/>
        <v>0</v>
      </c>
      <c r="AO28" s="47">
        <f t="shared" si="31"/>
        <v>0</v>
      </c>
      <c r="AP28" s="47">
        <f t="shared" si="31"/>
        <v>0</v>
      </c>
      <c r="AQ28" s="47">
        <f t="shared" si="31"/>
        <v>0</v>
      </c>
      <c r="AR28" s="47">
        <f t="shared" si="31"/>
        <v>0</v>
      </c>
      <c r="AS28" s="47">
        <f t="shared" si="31"/>
        <v>0</v>
      </c>
      <c r="AT28" s="47">
        <f t="shared" si="31"/>
        <v>0</v>
      </c>
      <c r="AU28" s="47">
        <f t="shared" si="31"/>
        <v>0</v>
      </c>
      <c r="AV28" s="47">
        <f t="shared" si="31"/>
        <v>0</v>
      </c>
      <c r="AW28" s="47">
        <f t="shared" si="31"/>
        <v>0</v>
      </c>
      <c r="AX28" s="47">
        <f t="shared" si="31"/>
        <v>0</v>
      </c>
      <c r="AY28" s="47">
        <f t="shared" si="31"/>
        <v>0</v>
      </c>
      <c r="AZ28" s="47">
        <f t="shared" si="31"/>
        <v>0</v>
      </c>
      <c r="BA28" s="59">
        <f t="shared" si="3"/>
        <v>0</v>
      </c>
      <c r="BB28" s="28">
        <f t="shared" si="4"/>
        <v>19000000</v>
      </c>
      <c r="BC28" s="61"/>
      <c r="BD28" s="59">
        <f t="shared" si="5"/>
        <v>0</v>
      </c>
      <c r="BE28" s="59">
        <f t="shared" si="6"/>
        <v>0</v>
      </c>
      <c r="BF28" s="59">
        <f t="shared" si="7"/>
        <v>0</v>
      </c>
      <c r="BG28" s="59">
        <f t="shared" si="8"/>
        <v>0</v>
      </c>
      <c r="BH28" s="59">
        <f t="shared" si="9"/>
        <v>0</v>
      </c>
      <c r="BI28" s="59">
        <f t="shared" si="10"/>
        <v>0</v>
      </c>
      <c r="BJ28" s="59">
        <f t="shared" si="11"/>
        <v>0</v>
      </c>
      <c r="BK28" s="59">
        <f t="shared" si="12"/>
        <v>0</v>
      </c>
      <c r="BL28" s="59">
        <f t="shared" si="13"/>
        <v>0</v>
      </c>
      <c r="BM28" s="59">
        <f t="shared" si="14"/>
        <v>0</v>
      </c>
      <c r="BN28" s="59">
        <f t="shared" si="15"/>
        <v>0</v>
      </c>
      <c r="BO28" s="59">
        <f t="shared" si="16"/>
        <v>0</v>
      </c>
      <c r="BP28" s="61"/>
      <c r="BQ28" s="59">
        <f t="shared" si="17"/>
        <v>0</v>
      </c>
      <c r="BR28" s="59">
        <f t="shared" si="18"/>
        <v>0</v>
      </c>
      <c r="BS28" s="59">
        <f t="shared" si="19"/>
        <v>0</v>
      </c>
      <c r="BT28" s="59">
        <f t="shared" si="20"/>
        <v>0</v>
      </c>
    </row>
    <row r="29">
      <c r="A29" s="49"/>
      <c r="B29" s="50" t="s">
        <v>37</v>
      </c>
      <c r="C29" s="6"/>
      <c r="D29" s="5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59">
        <f t="shared" si="3"/>
        <v>0</v>
      </c>
      <c r="BB29" s="28">
        <f t="shared" si="4"/>
        <v>0</v>
      </c>
      <c r="BC29" s="64"/>
      <c r="BD29" s="59">
        <f t="shared" si="5"/>
        <v>0</v>
      </c>
      <c r="BE29" s="59">
        <f t="shared" si="6"/>
        <v>0</v>
      </c>
      <c r="BF29" s="59">
        <f t="shared" si="7"/>
        <v>0</v>
      </c>
      <c r="BG29" s="59">
        <f t="shared" si="8"/>
        <v>0</v>
      </c>
      <c r="BH29" s="59">
        <f t="shared" si="9"/>
        <v>0</v>
      </c>
      <c r="BI29" s="59">
        <f t="shared" si="10"/>
        <v>0</v>
      </c>
      <c r="BJ29" s="59">
        <f t="shared" si="11"/>
        <v>0</v>
      </c>
      <c r="BK29" s="59">
        <f t="shared" si="12"/>
        <v>0</v>
      </c>
      <c r="BL29" s="59">
        <f t="shared" si="13"/>
        <v>0</v>
      </c>
      <c r="BM29" s="59">
        <f t="shared" si="14"/>
        <v>0</v>
      </c>
      <c r="BN29" s="59">
        <f t="shared" si="15"/>
        <v>0</v>
      </c>
      <c r="BO29" s="59">
        <f t="shared" si="16"/>
        <v>0</v>
      </c>
      <c r="BP29" s="64"/>
      <c r="BQ29" s="59">
        <f t="shared" si="17"/>
        <v>0</v>
      </c>
      <c r="BR29" s="59">
        <f t="shared" si="18"/>
        <v>0</v>
      </c>
      <c r="BS29" s="59">
        <f t="shared" si="19"/>
        <v>0</v>
      </c>
      <c r="BT29" s="59">
        <f t="shared" si="20"/>
        <v>0</v>
      </c>
    </row>
    <row r="30">
      <c r="A30" s="49"/>
      <c r="B30" s="52" t="s">
        <v>38</v>
      </c>
      <c r="C30" s="52" t="s">
        <v>39</v>
      </c>
      <c r="D30" s="53">
        <v>5000000.0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59">
        <f t="shared" si="3"/>
        <v>0</v>
      </c>
      <c r="BB30" s="28">
        <f t="shared" si="4"/>
        <v>5000000</v>
      </c>
      <c r="BC30" s="64"/>
      <c r="BD30" s="59">
        <f t="shared" si="5"/>
        <v>0</v>
      </c>
      <c r="BE30" s="59">
        <f t="shared" si="6"/>
        <v>0</v>
      </c>
      <c r="BF30" s="59">
        <f t="shared" si="7"/>
        <v>0</v>
      </c>
      <c r="BG30" s="59">
        <f t="shared" si="8"/>
        <v>0</v>
      </c>
      <c r="BH30" s="59">
        <f t="shared" si="9"/>
        <v>0</v>
      </c>
      <c r="BI30" s="59">
        <f t="shared" si="10"/>
        <v>0</v>
      </c>
      <c r="BJ30" s="59">
        <f t="shared" si="11"/>
        <v>0</v>
      </c>
      <c r="BK30" s="59">
        <f t="shared" si="12"/>
        <v>0</v>
      </c>
      <c r="BL30" s="59">
        <f t="shared" si="13"/>
        <v>0</v>
      </c>
      <c r="BM30" s="59">
        <f t="shared" si="14"/>
        <v>0</v>
      </c>
      <c r="BN30" s="59">
        <f t="shared" si="15"/>
        <v>0</v>
      </c>
      <c r="BO30" s="59">
        <f t="shared" si="16"/>
        <v>0</v>
      </c>
      <c r="BP30" s="64"/>
      <c r="BQ30" s="59">
        <f t="shared" si="17"/>
        <v>0</v>
      </c>
      <c r="BR30" s="59">
        <f t="shared" si="18"/>
        <v>0</v>
      </c>
      <c r="BS30" s="59">
        <f t="shared" si="19"/>
        <v>0</v>
      </c>
      <c r="BT30" s="59">
        <f t="shared" si="20"/>
        <v>0</v>
      </c>
    </row>
    <row r="31">
      <c r="A31" s="49"/>
      <c r="B31" s="52" t="s">
        <v>38</v>
      </c>
      <c r="C31" s="52" t="s">
        <v>53</v>
      </c>
      <c r="D31" s="53">
        <v>1.4E7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59">
        <f t="shared" si="3"/>
        <v>0</v>
      </c>
      <c r="BB31" s="28">
        <f t="shared" si="4"/>
        <v>14000000</v>
      </c>
      <c r="BC31" s="64"/>
      <c r="BD31" s="59">
        <f t="shared" si="5"/>
        <v>0</v>
      </c>
      <c r="BE31" s="59">
        <f t="shared" si="6"/>
        <v>0</v>
      </c>
      <c r="BF31" s="59">
        <f t="shared" si="7"/>
        <v>0</v>
      </c>
      <c r="BG31" s="59">
        <f t="shared" si="8"/>
        <v>0</v>
      </c>
      <c r="BH31" s="59">
        <f t="shared" si="9"/>
        <v>0</v>
      </c>
      <c r="BI31" s="59">
        <f t="shared" si="10"/>
        <v>0</v>
      </c>
      <c r="BJ31" s="59">
        <f t="shared" si="11"/>
        <v>0</v>
      </c>
      <c r="BK31" s="59">
        <f t="shared" si="12"/>
        <v>0</v>
      </c>
      <c r="BL31" s="59">
        <f t="shared" si="13"/>
        <v>0</v>
      </c>
      <c r="BM31" s="59">
        <f t="shared" si="14"/>
        <v>0</v>
      </c>
      <c r="BN31" s="59">
        <f t="shared" si="15"/>
        <v>0</v>
      </c>
      <c r="BO31" s="59">
        <f t="shared" si="16"/>
        <v>0</v>
      </c>
      <c r="BP31" s="64"/>
      <c r="BQ31" s="59">
        <f t="shared" si="17"/>
        <v>0</v>
      </c>
      <c r="BR31" s="59">
        <f t="shared" si="18"/>
        <v>0</v>
      </c>
      <c r="BS31" s="59">
        <f t="shared" si="19"/>
        <v>0</v>
      </c>
      <c r="BT31" s="59">
        <f t="shared" si="20"/>
        <v>0</v>
      </c>
    </row>
    <row r="32">
      <c r="A32" s="45">
        <v>524111.0</v>
      </c>
      <c r="B32" s="46" t="s">
        <v>41</v>
      </c>
      <c r="C32" s="6"/>
      <c r="D32" s="47">
        <f t="shared" ref="D32:AZ32" si="32">sum(D34,D37)</f>
        <v>6572000</v>
      </c>
      <c r="E32" s="47">
        <f t="shared" si="32"/>
        <v>0</v>
      </c>
      <c r="F32" s="47">
        <f t="shared" si="32"/>
        <v>0</v>
      </c>
      <c r="G32" s="47">
        <f t="shared" si="32"/>
        <v>0</v>
      </c>
      <c r="H32" s="47">
        <f t="shared" si="32"/>
        <v>0</v>
      </c>
      <c r="I32" s="47">
        <f t="shared" si="32"/>
        <v>0</v>
      </c>
      <c r="J32" s="47">
        <f t="shared" si="32"/>
        <v>0</v>
      </c>
      <c r="K32" s="47">
        <f t="shared" si="32"/>
        <v>0</v>
      </c>
      <c r="L32" s="47">
        <f t="shared" si="32"/>
        <v>0</v>
      </c>
      <c r="M32" s="47">
        <f t="shared" si="32"/>
        <v>0</v>
      </c>
      <c r="N32" s="47">
        <f t="shared" si="32"/>
        <v>0</v>
      </c>
      <c r="O32" s="47">
        <f t="shared" si="32"/>
        <v>0</v>
      </c>
      <c r="P32" s="47">
        <f t="shared" si="32"/>
        <v>0</v>
      </c>
      <c r="Q32" s="47">
        <f t="shared" si="32"/>
        <v>0</v>
      </c>
      <c r="R32" s="47">
        <f t="shared" si="32"/>
        <v>0</v>
      </c>
      <c r="S32" s="47">
        <f t="shared" si="32"/>
        <v>0</v>
      </c>
      <c r="T32" s="47">
        <f t="shared" si="32"/>
        <v>0</v>
      </c>
      <c r="U32" s="47">
        <f t="shared" si="32"/>
        <v>0</v>
      </c>
      <c r="V32" s="47">
        <f t="shared" si="32"/>
        <v>0</v>
      </c>
      <c r="W32" s="47">
        <f t="shared" si="32"/>
        <v>0</v>
      </c>
      <c r="X32" s="47">
        <f t="shared" si="32"/>
        <v>0</v>
      </c>
      <c r="Y32" s="47">
        <f t="shared" si="32"/>
        <v>0</v>
      </c>
      <c r="Z32" s="47">
        <f t="shared" si="32"/>
        <v>0</v>
      </c>
      <c r="AA32" s="47">
        <f t="shared" si="32"/>
        <v>0</v>
      </c>
      <c r="AB32" s="47">
        <f t="shared" si="32"/>
        <v>0</v>
      </c>
      <c r="AC32" s="47">
        <f t="shared" si="32"/>
        <v>0</v>
      </c>
      <c r="AD32" s="47">
        <f t="shared" si="32"/>
        <v>0</v>
      </c>
      <c r="AE32" s="47">
        <f t="shared" si="32"/>
        <v>0</v>
      </c>
      <c r="AF32" s="47">
        <f t="shared" si="32"/>
        <v>0</v>
      </c>
      <c r="AG32" s="47">
        <f t="shared" si="32"/>
        <v>0</v>
      </c>
      <c r="AH32" s="47">
        <f t="shared" si="32"/>
        <v>0</v>
      </c>
      <c r="AI32" s="47">
        <f t="shared" si="32"/>
        <v>0</v>
      </c>
      <c r="AJ32" s="47">
        <f t="shared" si="32"/>
        <v>0</v>
      </c>
      <c r="AK32" s="47">
        <f t="shared" si="32"/>
        <v>0</v>
      </c>
      <c r="AL32" s="47">
        <f t="shared" si="32"/>
        <v>0</v>
      </c>
      <c r="AM32" s="47">
        <f t="shared" si="32"/>
        <v>0</v>
      </c>
      <c r="AN32" s="47">
        <f t="shared" si="32"/>
        <v>0</v>
      </c>
      <c r="AO32" s="47">
        <f t="shared" si="32"/>
        <v>0</v>
      </c>
      <c r="AP32" s="47">
        <f t="shared" si="32"/>
        <v>0</v>
      </c>
      <c r="AQ32" s="47">
        <f t="shared" si="32"/>
        <v>0</v>
      </c>
      <c r="AR32" s="47">
        <f t="shared" si="32"/>
        <v>0</v>
      </c>
      <c r="AS32" s="47">
        <f t="shared" si="32"/>
        <v>0</v>
      </c>
      <c r="AT32" s="47">
        <f t="shared" si="32"/>
        <v>0</v>
      </c>
      <c r="AU32" s="47">
        <f t="shared" si="32"/>
        <v>0</v>
      </c>
      <c r="AV32" s="47">
        <f t="shared" si="32"/>
        <v>0</v>
      </c>
      <c r="AW32" s="47">
        <f t="shared" si="32"/>
        <v>0</v>
      </c>
      <c r="AX32" s="47">
        <f t="shared" si="32"/>
        <v>0</v>
      </c>
      <c r="AY32" s="47">
        <f t="shared" si="32"/>
        <v>0</v>
      </c>
      <c r="AZ32" s="47">
        <f t="shared" si="32"/>
        <v>0</v>
      </c>
      <c r="BA32" s="59">
        <f t="shared" si="3"/>
        <v>0</v>
      </c>
      <c r="BB32" s="28">
        <f t="shared" si="4"/>
        <v>6572000</v>
      </c>
      <c r="BC32" s="61"/>
      <c r="BD32" s="59">
        <f t="shared" si="5"/>
        <v>0</v>
      </c>
      <c r="BE32" s="59">
        <f t="shared" si="6"/>
        <v>0</v>
      </c>
      <c r="BF32" s="59">
        <f t="shared" si="7"/>
        <v>0</v>
      </c>
      <c r="BG32" s="59">
        <f t="shared" si="8"/>
        <v>0</v>
      </c>
      <c r="BH32" s="59">
        <f t="shared" si="9"/>
        <v>0</v>
      </c>
      <c r="BI32" s="59">
        <f t="shared" si="10"/>
        <v>0</v>
      </c>
      <c r="BJ32" s="59">
        <f t="shared" si="11"/>
        <v>0</v>
      </c>
      <c r="BK32" s="59">
        <f t="shared" si="12"/>
        <v>0</v>
      </c>
      <c r="BL32" s="59">
        <f t="shared" si="13"/>
        <v>0</v>
      </c>
      <c r="BM32" s="59">
        <f t="shared" si="14"/>
        <v>0</v>
      </c>
      <c r="BN32" s="59">
        <f t="shared" si="15"/>
        <v>0</v>
      </c>
      <c r="BO32" s="59">
        <f t="shared" si="16"/>
        <v>0</v>
      </c>
      <c r="BP32" s="61"/>
      <c r="BQ32" s="59">
        <f t="shared" si="17"/>
        <v>0</v>
      </c>
      <c r="BR32" s="59">
        <f t="shared" si="18"/>
        <v>0</v>
      </c>
      <c r="BS32" s="59">
        <f t="shared" si="19"/>
        <v>0</v>
      </c>
      <c r="BT32" s="59">
        <f t="shared" si="20"/>
        <v>0</v>
      </c>
    </row>
    <row r="33">
      <c r="A33" s="49"/>
      <c r="B33" s="50" t="s">
        <v>37</v>
      </c>
      <c r="C33" s="6"/>
      <c r="D33" s="5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59">
        <f t="shared" si="3"/>
        <v>0</v>
      </c>
      <c r="BB33" s="28">
        <f t="shared" si="4"/>
        <v>0</v>
      </c>
      <c r="BC33" s="64"/>
      <c r="BD33" s="59">
        <f t="shared" si="5"/>
        <v>0</v>
      </c>
      <c r="BE33" s="59">
        <f t="shared" si="6"/>
        <v>0</v>
      </c>
      <c r="BF33" s="59">
        <f t="shared" si="7"/>
        <v>0</v>
      </c>
      <c r="BG33" s="59">
        <f t="shared" si="8"/>
        <v>0</v>
      </c>
      <c r="BH33" s="59">
        <f t="shared" si="9"/>
        <v>0</v>
      </c>
      <c r="BI33" s="59">
        <f t="shared" si="10"/>
        <v>0</v>
      </c>
      <c r="BJ33" s="59">
        <f t="shared" si="11"/>
        <v>0</v>
      </c>
      <c r="BK33" s="59">
        <f t="shared" si="12"/>
        <v>0</v>
      </c>
      <c r="BL33" s="59">
        <f t="shared" si="13"/>
        <v>0</v>
      </c>
      <c r="BM33" s="59">
        <f t="shared" si="14"/>
        <v>0</v>
      </c>
      <c r="BN33" s="59">
        <f t="shared" si="15"/>
        <v>0</v>
      </c>
      <c r="BO33" s="59">
        <f t="shared" si="16"/>
        <v>0</v>
      </c>
      <c r="BP33" s="64"/>
      <c r="BQ33" s="59">
        <f t="shared" si="17"/>
        <v>0</v>
      </c>
      <c r="BR33" s="59">
        <f t="shared" si="18"/>
        <v>0</v>
      </c>
      <c r="BS33" s="59">
        <f t="shared" si="19"/>
        <v>0</v>
      </c>
      <c r="BT33" s="59">
        <f t="shared" si="20"/>
        <v>0</v>
      </c>
    </row>
    <row r="34">
      <c r="A34" s="49"/>
      <c r="B34" s="52" t="s">
        <v>54</v>
      </c>
      <c r="C34" s="52" t="s">
        <v>55</v>
      </c>
      <c r="D34" s="53">
        <f t="shared" ref="D34:AZ34" si="33">sum(D35:D36)</f>
        <v>1792000</v>
      </c>
      <c r="E34" s="53">
        <f t="shared" si="33"/>
        <v>0</v>
      </c>
      <c r="F34" s="53">
        <f t="shared" si="33"/>
        <v>0</v>
      </c>
      <c r="G34" s="53">
        <f t="shared" si="33"/>
        <v>0</v>
      </c>
      <c r="H34" s="53">
        <f t="shared" si="33"/>
        <v>0</v>
      </c>
      <c r="I34" s="53">
        <f t="shared" si="33"/>
        <v>0</v>
      </c>
      <c r="J34" s="53">
        <f t="shared" si="33"/>
        <v>0</v>
      </c>
      <c r="K34" s="53">
        <f t="shared" si="33"/>
        <v>0</v>
      </c>
      <c r="L34" s="53">
        <f t="shared" si="33"/>
        <v>0</v>
      </c>
      <c r="M34" s="53">
        <f t="shared" si="33"/>
        <v>0</v>
      </c>
      <c r="N34" s="53">
        <f t="shared" si="33"/>
        <v>0</v>
      </c>
      <c r="O34" s="53">
        <f t="shared" si="33"/>
        <v>0</v>
      </c>
      <c r="P34" s="53">
        <f t="shared" si="33"/>
        <v>0</v>
      </c>
      <c r="Q34" s="53">
        <f t="shared" si="33"/>
        <v>0</v>
      </c>
      <c r="R34" s="53">
        <f t="shared" si="33"/>
        <v>0</v>
      </c>
      <c r="S34" s="53">
        <f t="shared" si="33"/>
        <v>0</v>
      </c>
      <c r="T34" s="53">
        <f t="shared" si="33"/>
        <v>0</v>
      </c>
      <c r="U34" s="53">
        <f t="shared" si="33"/>
        <v>0</v>
      </c>
      <c r="V34" s="53">
        <f t="shared" si="33"/>
        <v>0</v>
      </c>
      <c r="W34" s="53">
        <f t="shared" si="33"/>
        <v>0</v>
      </c>
      <c r="X34" s="53">
        <f t="shared" si="33"/>
        <v>0</v>
      </c>
      <c r="Y34" s="53">
        <f t="shared" si="33"/>
        <v>0</v>
      </c>
      <c r="Z34" s="53">
        <f t="shared" si="33"/>
        <v>0</v>
      </c>
      <c r="AA34" s="53">
        <f t="shared" si="33"/>
        <v>0</v>
      </c>
      <c r="AB34" s="53">
        <f t="shared" si="33"/>
        <v>0</v>
      </c>
      <c r="AC34" s="53">
        <f t="shared" si="33"/>
        <v>0</v>
      </c>
      <c r="AD34" s="53">
        <f t="shared" si="33"/>
        <v>0</v>
      </c>
      <c r="AE34" s="53">
        <f t="shared" si="33"/>
        <v>0</v>
      </c>
      <c r="AF34" s="53">
        <f t="shared" si="33"/>
        <v>0</v>
      </c>
      <c r="AG34" s="53">
        <f t="shared" si="33"/>
        <v>0</v>
      </c>
      <c r="AH34" s="53">
        <f t="shared" si="33"/>
        <v>0</v>
      </c>
      <c r="AI34" s="53">
        <f t="shared" si="33"/>
        <v>0</v>
      </c>
      <c r="AJ34" s="53">
        <f t="shared" si="33"/>
        <v>0</v>
      </c>
      <c r="AK34" s="53">
        <f t="shared" si="33"/>
        <v>0</v>
      </c>
      <c r="AL34" s="53">
        <f t="shared" si="33"/>
        <v>0</v>
      </c>
      <c r="AM34" s="53">
        <f t="shared" si="33"/>
        <v>0</v>
      </c>
      <c r="AN34" s="53">
        <f t="shared" si="33"/>
        <v>0</v>
      </c>
      <c r="AO34" s="53">
        <f t="shared" si="33"/>
        <v>0</v>
      </c>
      <c r="AP34" s="53">
        <f t="shared" si="33"/>
        <v>0</v>
      </c>
      <c r="AQ34" s="53">
        <f t="shared" si="33"/>
        <v>0</v>
      </c>
      <c r="AR34" s="53">
        <f t="shared" si="33"/>
        <v>0</v>
      </c>
      <c r="AS34" s="53">
        <f t="shared" si="33"/>
        <v>0</v>
      </c>
      <c r="AT34" s="53">
        <f t="shared" si="33"/>
        <v>0</v>
      </c>
      <c r="AU34" s="53">
        <f t="shared" si="33"/>
        <v>0</v>
      </c>
      <c r="AV34" s="53">
        <f t="shared" si="33"/>
        <v>0</v>
      </c>
      <c r="AW34" s="53">
        <f t="shared" si="33"/>
        <v>0</v>
      </c>
      <c r="AX34" s="53">
        <f t="shared" si="33"/>
        <v>0</v>
      </c>
      <c r="AY34" s="53">
        <f t="shared" si="33"/>
        <v>0</v>
      </c>
      <c r="AZ34" s="53">
        <f t="shared" si="33"/>
        <v>0</v>
      </c>
      <c r="BA34" s="59">
        <f t="shared" si="3"/>
        <v>0</v>
      </c>
      <c r="BB34" s="28">
        <f t="shared" si="4"/>
        <v>1792000</v>
      </c>
      <c r="BC34" s="64"/>
      <c r="BD34" s="59">
        <f t="shared" si="5"/>
        <v>0</v>
      </c>
      <c r="BE34" s="59">
        <f t="shared" si="6"/>
        <v>0</v>
      </c>
      <c r="BF34" s="59">
        <f t="shared" si="7"/>
        <v>0</v>
      </c>
      <c r="BG34" s="59">
        <f t="shared" si="8"/>
        <v>0</v>
      </c>
      <c r="BH34" s="59">
        <f t="shared" si="9"/>
        <v>0</v>
      </c>
      <c r="BI34" s="59">
        <f t="shared" si="10"/>
        <v>0</v>
      </c>
      <c r="BJ34" s="59">
        <f t="shared" si="11"/>
        <v>0</v>
      </c>
      <c r="BK34" s="59">
        <f t="shared" si="12"/>
        <v>0</v>
      </c>
      <c r="BL34" s="59">
        <f t="shared" si="13"/>
        <v>0</v>
      </c>
      <c r="BM34" s="59">
        <f t="shared" si="14"/>
        <v>0</v>
      </c>
      <c r="BN34" s="59">
        <f t="shared" si="15"/>
        <v>0</v>
      </c>
      <c r="BO34" s="59">
        <f t="shared" si="16"/>
        <v>0</v>
      </c>
      <c r="BP34" s="64"/>
      <c r="BQ34" s="59">
        <f t="shared" si="17"/>
        <v>0</v>
      </c>
      <c r="BR34" s="59">
        <f t="shared" si="18"/>
        <v>0</v>
      </c>
      <c r="BS34" s="59">
        <f t="shared" si="19"/>
        <v>0</v>
      </c>
      <c r="BT34" s="59">
        <f t="shared" si="20"/>
        <v>0</v>
      </c>
    </row>
    <row r="35">
      <c r="A35" s="49"/>
      <c r="B35" s="52" t="s">
        <v>38</v>
      </c>
      <c r="C35" s="52" t="s">
        <v>42</v>
      </c>
      <c r="D35" s="53">
        <v>688000.0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59">
        <f t="shared" si="3"/>
        <v>0</v>
      </c>
      <c r="BB35" s="28">
        <f t="shared" si="4"/>
        <v>688000</v>
      </c>
      <c r="BC35" s="64"/>
      <c r="BD35" s="59">
        <f t="shared" si="5"/>
        <v>0</v>
      </c>
      <c r="BE35" s="59">
        <f t="shared" si="6"/>
        <v>0</v>
      </c>
      <c r="BF35" s="59">
        <f t="shared" si="7"/>
        <v>0</v>
      </c>
      <c r="BG35" s="59">
        <f t="shared" si="8"/>
        <v>0</v>
      </c>
      <c r="BH35" s="59">
        <f t="shared" si="9"/>
        <v>0</v>
      </c>
      <c r="BI35" s="59">
        <f t="shared" si="10"/>
        <v>0</v>
      </c>
      <c r="BJ35" s="59">
        <f t="shared" si="11"/>
        <v>0</v>
      </c>
      <c r="BK35" s="59">
        <f t="shared" si="12"/>
        <v>0</v>
      </c>
      <c r="BL35" s="59">
        <f t="shared" si="13"/>
        <v>0</v>
      </c>
      <c r="BM35" s="59">
        <f t="shared" si="14"/>
        <v>0</v>
      </c>
      <c r="BN35" s="59">
        <f t="shared" si="15"/>
        <v>0</v>
      </c>
      <c r="BO35" s="59">
        <f t="shared" si="16"/>
        <v>0</v>
      </c>
      <c r="BP35" s="64"/>
      <c r="BQ35" s="59">
        <f t="shared" si="17"/>
        <v>0</v>
      </c>
      <c r="BR35" s="59">
        <f t="shared" si="18"/>
        <v>0</v>
      </c>
      <c r="BS35" s="59">
        <f t="shared" si="19"/>
        <v>0</v>
      </c>
      <c r="BT35" s="59">
        <f t="shared" si="20"/>
        <v>0</v>
      </c>
    </row>
    <row r="36">
      <c r="A36" s="49"/>
      <c r="B36" s="52" t="s">
        <v>38</v>
      </c>
      <c r="C36" s="52" t="s">
        <v>43</v>
      </c>
      <c r="D36" s="53">
        <v>1104000.0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59">
        <f t="shared" si="3"/>
        <v>0</v>
      </c>
      <c r="BB36" s="28">
        <f t="shared" si="4"/>
        <v>1104000</v>
      </c>
      <c r="BC36" s="64"/>
      <c r="BD36" s="59">
        <f t="shared" si="5"/>
        <v>0</v>
      </c>
      <c r="BE36" s="59">
        <f t="shared" si="6"/>
        <v>0</v>
      </c>
      <c r="BF36" s="59">
        <f t="shared" si="7"/>
        <v>0</v>
      </c>
      <c r="BG36" s="59">
        <f t="shared" si="8"/>
        <v>0</v>
      </c>
      <c r="BH36" s="59">
        <f t="shared" si="9"/>
        <v>0</v>
      </c>
      <c r="BI36" s="59">
        <f t="shared" si="10"/>
        <v>0</v>
      </c>
      <c r="BJ36" s="59">
        <f t="shared" si="11"/>
        <v>0</v>
      </c>
      <c r="BK36" s="59">
        <f t="shared" si="12"/>
        <v>0</v>
      </c>
      <c r="BL36" s="59">
        <f t="shared" si="13"/>
        <v>0</v>
      </c>
      <c r="BM36" s="59">
        <f t="shared" si="14"/>
        <v>0</v>
      </c>
      <c r="BN36" s="59">
        <f t="shared" si="15"/>
        <v>0</v>
      </c>
      <c r="BO36" s="59">
        <f t="shared" si="16"/>
        <v>0</v>
      </c>
      <c r="BP36" s="64"/>
      <c r="BQ36" s="59">
        <f t="shared" si="17"/>
        <v>0</v>
      </c>
      <c r="BR36" s="59">
        <f t="shared" si="18"/>
        <v>0</v>
      </c>
      <c r="BS36" s="59">
        <f t="shared" si="19"/>
        <v>0</v>
      </c>
      <c r="BT36" s="59">
        <f t="shared" si="20"/>
        <v>0</v>
      </c>
    </row>
    <row r="37">
      <c r="A37" s="49"/>
      <c r="B37" s="52" t="s">
        <v>54</v>
      </c>
      <c r="C37" s="52" t="s">
        <v>56</v>
      </c>
      <c r="D37" s="53">
        <f t="shared" ref="D37:AZ37" si="34">sum(D38:D40)</f>
        <v>4780000</v>
      </c>
      <c r="E37" s="53">
        <f t="shared" si="34"/>
        <v>0</v>
      </c>
      <c r="F37" s="53">
        <f t="shared" si="34"/>
        <v>0</v>
      </c>
      <c r="G37" s="53">
        <f t="shared" si="34"/>
        <v>0</v>
      </c>
      <c r="H37" s="53">
        <f t="shared" si="34"/>
        <v>0</v>
      </c>
      <c r="I37" s="53">
        <f t="shared" si="34"/>
        <v>0</v>
      </c>
      <c r="J37" s="53">
        <f t="shared" si="34"/>
        <v>0</v>
      </c>
      <c r="K37" s="53">
        <f t="shared" si="34"/>
        <v>0</v>
      </c>
      <c r="L37" s="53">
        <f t="shared" si="34"/>
        <v>0</v>
      </c>
      <c r="M37" s="53">
        <f t="shared" si="34"/>
        <v>0</v>
      </c>
      <c r="N37" s="53">
        <f t="shared" si="34"/>
        <v>0</v>
      </c>
      <c r="O37" s="53">
        <f t="shared" si="34"/>
        <v>0</v>
      </c>
      <c r="P37" s="53">
        <f t="shared" si="34"/>
        <v>0</v>
      </c>
      <c r="Q37" s="53">
        <f t="shared" si="34"/>
        <v>0</v>
      </c>
      <c r="R37" s="53">
        <f t="shared" si="34"/>
        <v>0</v>
      </c>
      <c r="S37" s="53">
        <f t="shared" si="34"/>
        <v>0</v>
      </c>
      <c r="T37" s="53">
        <f t="shared" si="34"/>
        <v>0</v>
      </c>
      <c r="U37" s="53">
        <f t="shared" si="34"/>
        <v>0</v>
      </c>
      <c r="V37" s="53">
        <f t="shared" si="34"/>
        <v>0</v>
      </c>
      <c r="W37" s="53">
        <f t="shared" si="34"/>
        <v>0</v>
      </c>
      <c r="X37" s="53">
        <f t="shared" si="34"/>
        <v>0</v>
      </c>
      <c r="Y37" s="53">
        <f t="shared" si="34"/>
        <v>0</v>
      </c>
      <c r="Z37" s="53">
        <f t="shared" si="34"/>
        <v>0</v>
      </c>
      <c r="AA37" s="53">
        <f t="shared" si="34"/>
        <v>0</v>
      </c>
      <c r="AB37" s="53">
        <f t="shared" si="34"/>
        <v>0</v>
      </c>
      <c r="AC37" s="53">
        <f t="shared" si="34"/>
        <v>0</v>
      </c>
      <c r="AD37" s="53">
        <f t="shared" si="34"/>
        <v>0</v>
      </c>
      <c r="AE37" s="53">
        <f t="shared" si="34"/>
        <v>0</v>
      </c>
      <c r="AF37" s="53">
        <f t="shared" si="34"/>
        <v>0</v>
      </c>
      <c r="AG37" s="53">
        <f t="shared" si="34"/>
        <v>0</v>
      </c>
      <c r="AH37" s="53">
        <f t="shared" si="34"/>
        <v>0</v>
      </c>
      <c r="AI37" s="53">
        <f t="shared" si="34"/>
        <v>0</v>
      </c>
      <c r="AJ37" s="53">
        <f t="shared" si="34"/>
        <v>0</v>
      </c>
      <c r="AK37" s="53">
        <f t="shared" si="34"/>
        <v>0</v>
      </c>
      <c r="AL37" s="53">
        <f t="shared" si="34"/>
        <v>0</v>
      </c>
      <c r="AM37" s="53">
        <f t="shared" si="34"/>
        <v>0</v>
      </c>
      <c r="AN37" s="53">
        <f t="shared" si="34"/>
        <v>0</v>
      </c>
      <c r="AO37" s="53">
        <f t="shared" si="34"/>
        <v>0</v>
      </c>
      <c r="AP37" s="53">
        <f t="shared" si="34"/>
        <v>0</v>
      </c>
      <c r="AQ37" s="53">
        <f t="shared" si="34"/>
        <v>0</v>
      </c>
      <c r="AR37" s="53">
        <f t="shared" si="34"/>
        <v>0</v>
      </c>
      <c r="AS37" s="53">
        <f t="shared" si="34"/>
        <v>0</v>
      </c>
      <c r="AT37" s="53">
        <f t="shared" si="34"/>
        <v>0</v>
      </c>
      <c r="AU37" s="53">
        <f t="shared" si="34"/>
        <v>0</v>
      </c>
      <c r="AV37" s="53">
        <f t="shared" si="34"/>
        <v>0</v>
      </c>
      <c r="AW37" s="53">
        <f t="shared" si="34"/>
        <v>0</v>
      </c>
      <c r="AX37" s="53">
        <f t="shared" si="34"/>
        <v>0</v>
      </c>
      <c r="AY37" s="53">
        <f t="shared" si="34"/>
        <v>0</v>
      </c>
      <c r="AZ37" s="53">
        <f t="shared" si="34"/>
        <v>0</v>
      </c>
      <c r="BA37" s="59">
        <f t="shared" si="3"/>
        <v>0</v>
      </c>
      <c r="BB37" s="28">
        <f t="shared" si="4"/>
        <v>4780000</v>
      </c>
      <c r="BC37" s="64"/>
      <c r="BD37" s="59">
        <f t="shared" si="5"/>
        <v>0</v>
      </c>
      <c r="BE37" s="59">
        <f t="shared" si="6"/>
        <v>0</v>
      </c>
      <c r="BF37" s="59">
        <f t="shared" si="7"/>
        <v>0</v>
      </c>
      <c r="BG37" s="59">
        <f t="shared" si="8"/>
        <v>0</v>
      </c>
      <c r="BH37" s="59">
        <f t="shared" si="9"/>
        <v>0</v>
      </c>
      <c r="BI37" s="59">
        <f t="shared" si="10"/>
        <v>0</v>
      </c>
      <c r="BJ37" s="59">
        <f t="shared" si="11"/>
        <v>0</v>
      </c>
      <c r="BK37" s="59">
        <f t="shared" si="12"/>
        <v>0</v>
      </c>
      <c r="BL37" s="59">
        <f t="shared" si="13"/>
        <v>0</v>
      </c>
      <c r="BM37" s="59">
        <f t="shared" si="14"/>
        <v>0</v>
      </c>
      <c r="BN37" s="59">
        <f t="shared" si="15"/>
        <v>0</v>
      </c>
      <c r="BO37" s="59">
        <f t="shared" si="16"/>
        <v>0</v>
      </c>
      <c r="BP37" s="64"/>
      <c r="BQ37" s="59">
        <f t="shared" si="17"/>
        <v>0</v>
      </c>
      <c r="BR37" s="59">
        <f t="shared" si="18"/>
        <v>0</v>
      </c>
      <c r="BS37" s="59">
        <f t="shared" si="19"/>
        <v>0</v>
      </c>
      <c r="BT37" s="59">
        <f t="shared" si="20"/>
        <v>0</v>
      </c>
    </row>
    <row r="38">
      <c r="A38" s="49"/>
      <c r="B38" s="52" t="s">
        <v>38</v>
      </c>
      <c r="C38" s="52" t="s">
        <v>57</v>
      </c>
      <c r="D38" s="53">
        <v>2120000.0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59">
        <f t="shared" si="3"/>
        <v>0</v>
      </c>
      <c r="BB38" s="28">
        <f t="shared" si="4"/>
        <v>2120000</v>
      </c>
      <c r="BC38" s="64"/>
      <c r="BD38" s="59">
        <f t="shared" si="5"/>
        <v>0</v>
      </c>
      <c r="BE38" s="59">
        <f t="shared" si="6"/>
        <v>0</v>
      </c>
      <c r="BF38" s="59">
        <f t="shared" si="7"/>
        <v>0</v>
      </c>
      <c r="BG38" s="59">
        <f t="shared" si="8"/>
        <v>0</v>
      </c>
      <c r="BH38" s="59">
        <f t="shared" si="9"/>
        <v>0</v>
      </c>
      <c r="BI38" s="59">
        <f t="shared" si="10"/>
        <v>0</v>
      </c>
      <c r="BJ38" s="59">
        <f t="shared" si="11"/>
        <v>0</v>
      </c>
      <c r="BK38" s="59">
        <f t="shared" si="12"/>
        <v>0</v>
      </c>
      <c r="BL38" s="59">
        <f t="shared" si="13"/>
        <v>0</v>
      </c>
      <c r="BM38" s="59">
        <f t="shared" si="14"/>
        <v>0</v>
      </c>
      <c r="BN38" s="59">
        <f t="shared" si="15"/>
        <v>0</v>
      </c>
      <c r="BO38" s="59">
        <f t="shared" si="16"/>
        <v>0</v>
      </c>
      <c r="BP38" s="64"/>
      <c r="BQ38" s="59">
        <f t="shared" si="17"/>
        <v>0</v>
      </c>
      <c r="BR38" s="59">
        <f t="shared" si="18"/>
        <v>0</v>
      </c>
      <c r="BS38" s="59">
        <f t="shared" si="19"/>
        <v>0</v>
      </c>
      <c r="BT38" s="59">
        <f t="shared" si="20"/>
        <v>0</v>
      </c>
    </row>
    <row r="39">
      <c r="A39" s="49"/>
      <c r="B39" s="52" t="s">
        <v>38</v>
      </c>
      <c r="C39" s="52" t="s">
        <v>58</v>
      </c>
      <c r="D39" s="53">
        <v>1460000.0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59">
        <f t="shared" si="3"/>
        <v>0</v>
      </c>
      <c r="BB39" s="28">
        <f t="shared" si="4"/>
        <v>1460000</v>
      </c>
      <c r="BC39" s="64"/>
      <c r="BD39" s="59">
        <f t="shared" si="5"/>
        <v>0</v>
      </c>
      <c r="BE39" s="59">
        <f t="shared" si="6"/>
        <v>0</v>
      </c>
      <c r="BF39" s="59">
        <f t="shared" si="7"/>
        <v>0</v>
      </c>
      <c r="BG39" s="59">
        <f t="shared" si="8"/>
        <v>0</v>
      </c>
      <c r="BH39" s="59">
        <f t="shared" si="9"/>
        <v>0</v>
      </c>
      <c r="BI39" s="59">
        <f t="shared" si="10"/>
        <v>0</v>
      </c>
      <c r="BJ39" s="59">
        <f t="shared" si="11"/>
        <v>0</v>
      </c>
      <c r="BK39" s="59">
        <f t="shared" si="12"/>
        <v>0</v>
      </c>
      <c r="BL39" s="59">
        <f t="shared" si="13"/>
        <v>0</v>
      </c>
      <c r="BM39" s="59">
        <f t="shared" si="14"/>
        <v>0</v>
      </c>
      <c r="BN39" s="59">
        <f t="shared" si="15"/>
        <v>0</v>
      </c>
      <c r="BO39" s="59">
        <f t="shared" si="16"/>
        <v>0</v>
      </c>
      <c r="BP39" s="64"/>
      <c r="BQ39" s="59">
        <f t="shared" si="17"/>
        <v>0</v>
      </c>
      <c r="BR39" s="59">
        <f t="shared" si="18"/>
        <v>0</v>
      </c>
      <c r="BS39" s="59">
        <f t="shared" si="19"/>
        <v>0</v>
      </c>
      <c r="BT39" s="59">
        <f t="shared" si="20"/>
        <v>0</v>
      </c>
    </row>
    <row r="40">
      <c r="A40" s="49"/>
      <c r="B40" s="52" t="s">
        <v>38</v>
      </c>
      <c r="C40" s="52" t="s">
        <v>43</v>
      </c>
      <c r="D40" s="53">
        <v>1200000.0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59">
        <f t="shared" si="3"/>
        <v>0</v>
      </c>
      <c r="BB40" s="28">
        <f t="shared" si="4"/>
        <v>1200000</v>
      </c>
      <c r="BC40" s="64"/>
      <c r="BD40" s="59">
        <f t="shared" si="5"/>
        <v>0</v>
      </c>
      <c r="BE40" s="59">
        <f t="shared" si="6"/>
        <v>0</v>
      </c>
      <c r="BF40" s="59">
        <f t="shared" si="7"/>
        <v>0</v>
      </c>
      <c r="BG40" s="59">
        <f t="shared" si="8"/>
        <v>0</v>
      </c>
      <c r="BH40" s="59">
        <f t="shared" si="9"/>
        <v>0</v>
      </c>
      <c r="BI40" s="59">
        <f t="shared" si="10"/>
        <v>0</v>
      </c>
      <c r="BJ40" s="59">
        <f t="shared" si="11"/>
        <v>0</v>
      </c>
      <c r="BK40" s="59">
        <f t="shared" si="12"/>
        <v>0</v>
      </c>
      <c r="BL40" s="59">
        <f t="shared" si="13"/>
        <v>0</v>
      </c>
      <c r="BM40" s="59">
        <f t="shared" si="14"/>
        <v>0</v>
      </c>
      <c r="BN40" s="59">
        <f t="shared" si="15"/>
        <v>0</v>
      </c>
      <c r="BO40" s="59">
        <f t="shared" si="16"/>
        <v>0</v>
      </c>
      <c r="BP40" s="64"/>
      <c r="BQ40" s="59">
        <f t="shared" si="17"/>
        <v>0</v>
      </c>
      <c r="BR40" s="59">
        <f t="shared" si="18"/>
        <v>0</v>
      </c>
      <c r="BS40" s="59">
        <f t="shared" si="19"/>
        <v>0</v>
      </c>
      <c r="BT40" s="59">
        <f t="shared" si="20"/>
        <v>0</v>
      </c>
    </row>
    <row r="41">
      <c r="A41" s="45">
        <v>524113.0</v>
      </c>
      <c r="B41" s="46" t="s">
        <v>44</v>
      </c>
      <c r="C41" s="6"/>
      <c r="D41" s="47">
        <f t="shared" ref="D41:AZ41" si="35">sum(D43)</f>
        <v>680000</v>
      </c>
      <c r="E41" s="47">
        <f t="shared" si="35"/>
        <v>0</v>
      </c>
      <c r="F41" s="47">
        <f t="shared" si="35"/>
        <v>0</v>
      </c>
      <c r="G41" s="47">
        <f t="shared" si="35"/>
        <v>0</v>
      </c>
      <c r="H41" s="47">
        <f t="shared" si="35"/>
        <v>0</v>
      </c>
      <c r="I41" s="47">
        <f t="shared" si="35"/>
        <v>0</v>
      </c>
      <c r="J41" s="47">
        <f t="shared" si="35"/>
        <v>0</v>
      </c>
      <c r="K41" s="47">
        <f t="shared" si="35"/>
        <v>0</v>
      </c>
      <c r="L41" s="47">
        <f t="shared" si="35"/>
        <v>0</v>
      </c>
      <c r="M41" s="47">
        <f t="shared" si="35"/>
        <v>0</v>
      </c>
      <c r="N41" s="47">
        <f t="shared" si="35"/>
        <v>0</v>
      </c>
      <c r="O41" s="47">
        <f t="shared" si="35"/>
        <v>0</v>
      </c>
      <c r="P41" s="47">
        <f t="shared" si="35"/>
        <v>0</v>
      </c>
      <c r="Q41" s="47">
        <f t="shared" si="35"/>
        <v>0</v>
      </c>
      <c r="R41" s="47">
        <f t="shared" si="35"/>
        <v>0</v>
      </c>
      <c r="S41" s="47">
        <f t="shared" si="35"/>
        <v>0</v>
      </c>
      <c r="T41" s="47">
        <f t="shared" si="35"/>
        <v>0</v>
      </c>
      <c r="U41" s="47">
        <f t="shared" si="35"/>
        <v>0</v>
      </c>
      <c r="V41" s="47">
        <f t="shared" si="35"/>
        <v>0</v>
      </c>
      <c r="W41" s="47">
        <f t="shared" si="35"/>
        <v>0</v>
      </c>
      <c r="X41" s="47">
        <f t="shared" si="35"/>
        <v>0</v>
      </c>
      <c r="Y41" s="47">
        <f t="shared" si="35"/>
        <v>0</v>
      </c>
      <c r="Z41" s="47">
        <f t="shared" si="35"/>
        <v>0</v>
      </c>
      <c r="AA41" s="47">
        <f t="shared" si="35"/>
        <v>0</v>
      </c>
      <c r="AB41" s="47">
        <f t="shared" si="35"/>
        <v>0</v>
      </c>
      <c r="AC41" s="47">
        <f t="shared" si="35"/>
        <v>0</v>
      </c>
      <c r="AD41" s="47">
        <f t="shared" si="35"/>
        <v>0</v>
      </c>
      <c r="AE41" s="47">
        <f t="shared" si="35"/>
        <v>0</v>
      </c>
      <c r="AF41" s="47">
        <f t="shared" si="35"/>
        <v>0</v>
      </c>
      <c r="AG41" s="47">
        <f t="shared" si="35"/>
        <v>0</v>
      </c>
      <c r="AH41" s="47">
        <f t="shared" si="35"/>
        <v>0</v>
      </c>
      <c r="AI41" s="47">
        <f t="shared" si="35"/>
        <v>0</v>
      </c>
      <c r="AJ41" s="47">
        <f t="shared" si="35"/>
        <v>0</v>
      </c>
      <c r="AK41" s="47">
        <f t="shared" si="35"/>
        <v>0</v>
      </c>
      <c r="AL41" s="47">
        <f t="shared" si="35"/>
        <v>0</v>
      </c>
      <c r="AM41" s="47">
        <f t="shared" si="35"/>
        <v>0</v>
      </c>
      <c r="AN41" s="47">
        <f t="shared" si="35"/>
        <v>0</v>
      </c>
      <c r="AO41" s="47">
        <f t="shared" si="35"/>
        <v>0</v>
      </c>
      <c r="AP41" s="47">
        <f t="shared" si="35"/>
        <v>0</v>
      </c>
      <c r="AQ41" s="47">
        <f t="shared" si="35"/>
        <v>0</v>
      </c>
      <c r="AR41" s="47">
        <f t="shared" si="35"/>
        <v>0</v>
      </c>
      <c r="AS41" s="47">
        <f t="shared" si="35"/>
        <v>0</v>
      </c>
      <c r="AT41" s="47">
        <f t="shared" si="35"/>
        <v>0</v>
      </c>
      <c r="AU41" s="47">
        <f t="shared" si="35"/>
        <v>0</v>
      </c>
      <c r="AV41" s="47">
        <f t="shared" si="35"/>
        <v>0</v>
      </c>
      <c r="AW41" s="47">
        <f t="shared" si="35"/>
        <v>0</v>
      </c>
      <c r="AX41" s="47">
        <f t="shared" si="35"/>
        <v>0</v>
      </c>
      <c r="AY41" s="47">
        <f t="shared" si="35"/>
        <v>0</v>
      </c>
      <c r="AZ41" s="47">
        <f t="shared" si="35"/>
        <v>0</v>
      </c>
      <c r="BA41" s="59">
        <f t="shared" si="3"/>
        <v>0</v>
      </c>
      <c r="BB41" s="28">
        <f t="shared" si="4"/>
        <v>680000</v>
      </c>
      <c r="BC41" s="61"/>
      <c r="BD41" s="59">
        <f t="shared" si="5"/>
        <v>0</v>
      </c>
      <c r="BE41" s="59">
        <f t="shared" si="6"/>
        <v>0</v>
      </c>
      <c r="BF41" s="59">
        <f t="shared" si="7"/>
        <v>0</v>
      </c>
      <c r="BG41" s="59">
        <f t="shared" si="8"/>
        <v>0</v>
      </c>
      <c r="BH41" s="59">
        <f t="shared" si="9"/>
        <v>0</v>
      </c>
      <c r="BI41" s="59">
        <f t="shared" si="10"/>
        <v>0</v>
      </c>
      <c r="BJ41" s="59">
        <f t="shared" si="11"/>
        <v>0</v>
      </c>
      <c r="BK41" s="59">
        <f t="shared" si="12"/>
        <v>0</v>
      </c>
      <c r="BL41" s="59">
        <f t="shared" si="13"/>
        <v>0</v>
      </c>
      <c r="BM41" s="59">
        <f t="shared" si="14"/>
        <v>0</v>
      </c>
      <c r="BN41" s="59">
        <f t="shared" si="15"/>
        <v>0</v>
      </c>
      <c r="BO41" s="59">
        <f t="shared" si="16"/>
        <v>0</v>
      </c>
      <c r="BP41" s="61"/>
      <c r="BQ41" s="59">
        <f t="shared" si="17"/>
        <v>0</v>
      </c>
      <c r="BR41" s="59">
        <f t="shared" si="18"/>
        <v>0</v>
      </c>
      <c r="BS41" s="59">
        <f t="shared" si="19"/>
        <v>0</v>
      </c>
      <c r="BT41" s="59">
        <f t="shared" si="20"/>
        <v>0</v>
      </c>
    </row>
    <row r="42">
      <c r="A42" s="49"/>
      <c r="B42" s="50" t="s">
        <v>37</v>
      </c>
      <c r="C42" s="6"/>
      <c r="D42" s="51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59">
        <f t="shared" si="3"/>
        <v>0</v>
      </c>
      <c r="BB42" s="28">
        <f t="shared" si="4"/>
        <v>0</v>
      </c>
      <c r="BC42" s="64"/>
      <c r="BD42" s="59">
        <f t="shared" si="5"/>
        <v>0</v>
      </c>
      <c r="BE42" s="59">
        <f t="shared" si="6"/>
        <v>0</v>
      </c>
      <c r="BF42" s="59">
        <f t="shared" si="7"/>
        <v>0</v>
      </c>
      <c r="BG42" s="59">
        <f t="shared" si="8"/>
        <v>0</v>
      </c>
      <c r="BH42" s="59">
        <f t="shared" si="9"/>
        <v>0</v>
      </c>
      <c r="BI42" s="59">
        <f t="shared" si="10"/>
        <v>0</v>
      </c>
      <c r="BJ42" s="59">
        <f t="shared" si="11"/>
        <v>0</v>
      </c>
      <c r="BK42" s="59">
        <f t="shared" si="12"/>
        <v>0</v>
      </c>
      <c r="BL42" s="59">
        <f t="shared" si="13"/>
        <v>0</v>
      </c>
      <c r="BM42" s="59">
        <f t="shared" si="14"/>
        <v>0</v>
      </c>
      <c r="BN42" s="59">
        <f t="shared" si="15"/>
        <v>0</v>
      </c>
      <c r="BO42" s="59">
        <f t="shared" si="16"/>
        <v>0</v>
      </c>
      <c r="BP42" s="64"/>
      <c r="BQ42" s="59">
        <f t="shared" si="17"/>
        <v>0</v>
      </c>
      <c r="BR42" s="59">
        <f t="shared" si="18"/>
        <v>0</v>
      </c>
      <c r="BS42" s="59">
        <f t="shared" si="19"/>
        <v>0</v>
      </c>
      <c r="BT42" s="59">
        <f t="shared" si="20"/>
        <v>0</v>
      </c>
    </row>
    <row r="43">
      <c r="A43" s="49"/>
      <c r="B43" s="52" t="s">
        <v>38</v>
      </c>
      <c r="C43" s="52" t="s">
        <v>45</v>
      </c>
      <c r="D43" s="53">
        <v>680000.0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59">
        <f t="shared" si="3"/>
        <v>0</v>
      </c>
      <c r="BB43" s="28">
        <f t="shared" si="4"/>
        <v>680000</v>
      </c>
      <c r="BC43" s="64"/>
      <c r="BD43" s="59">
        <f t="shared" si="5"/>
        <v>0</v>
      </c>
      <c r="BE43" s="59">
        <f t="shared" si="6"/>
        <v>0</v>
      </c>
      <c r="BF43" s="59">
        <f t="shared" si="7"/>
        <v>0</v>
      </c>
      <c r="BG43" s="59">
        <f t="shared" si="8"/>
        <v>0</v>
      </c>
      <c r="BH43" s="59">
        <f t="shared" si="9"/>
        <v>0</v>
      </c>
      <c r="BI43" s="59">
        <f t="shared" si="10"/>
        <v>0</v>
      </c>
      <c r="BJ43" s="59">
        <f t="shared" si="11"/>
        <v>0</v>
      </c>
      <c r="BK43" s="59">
        <f t="shared" si="12"/>
        <v>0</v>
      </c>
      <c r="BL43" s="59">
        <f t="shared" si="13"/>
        <v>0</v>
      </c>
      <c r="BM43" s="59">
        <f t="shared" si="14"/>
        <v>0</v>
      </c>
      <c r="BN43" s="59">
        <f t="shared" si="15"/>
        <v>0</v>
      </c>
      <c r="BO43" s="59">
        <f t="shared" si="16"/>
        <v>0</v>
      </c>
      <c r="BP43" s="64"/>
      <c r="BQ43" s="59">
        <f t="shared" si="17"/>
        <v>0</v>
      </c>
      <c r="BR43" s="59">
        <f t="shared" si="18"/>
        <v>0</v>
      </c>
      <c r="BS43" s="59">
        <f t="shared" si="19"/>
        <v>0</v>
      </c>
      <c r="BT43" s="59">
        <f t="shared" si="20"/>
        <v>0</v>
      </c>
    </row>
    <row r="44">
      <c r="A44" s="41" t="s">
        <v>61</v>
      </c>
      <c r="B44" s="42" t="s">
        <v>62</v>
      </c>
      <c r="C44" s="6"/>
      <c r="D44" s="43">
        <f t="shared" ref="D44:AZ44" si="36">sum(D45,D49,D52,D55)</f>
        <v>39689000</v>
      </c>
      <c r="E44" s="43">
        <f t="shared" si="36"/>
        <v>0</v>
      </c>
      <c r="F44" s="43">
        <f t="shared" si="36"/>
        <v>0</v>
      </c>
      <c r="G44" s="43">
        <f t="shared" si="36"/>
        <v>0</v>
      </c>
      <c r="H44" s="43">
        <f t="shared" si="36"/>
        <v>0</v>
      </c>
      <c r="I44" s="43">
        <f t="shared" si="36"/>
        <v>0</v>
      </c>
      <c r="J44" s="43">
        <f t="shared" si="36"/>
        <v>0</v>
      </c>
      <c r="K44" s="43">
        <f t="shared" si="36"/>
        <v>0</v>
      </c>
      <c r="L44" s="43">
        <f t="shared" si="36"/>
        <v>0</v>
      </c>
      <c r="M44" s="43">
        <f t="shared" si="36"/>
        <v>0</v>
      </c>
      <c r="N44" s="43">
        <f t="shared" si="36"/>
        <v>0</v>
      </c>
      <c r="O44" s="43">
        <f t="shared" si="36"/>
        <v>0</v>
      </c>
      <c r="P44" s="43">
        <f t="shared" si="36"/>
        <v>0</v>
      </c>
      <c r="Q44" s="43">
        <f t="shared" si="36"/>
        <v>0</v>
      </c>
      <c r="R44" s="43">
        <f t="shared" si="36"/>
        <v>0</v>
      </c>
      <c r="S44" s="43">
        <f t="shared" si="36"/>
        <v>0</v>
      </c>
      <c r="T44" s="43">
        <f t="shared" si="36"/>
        <v>0</v>
      </c>
      <c r="U44" s="43">
        <f t="shared" si="36"/>
        <v>0</v>
      </c>
      <c r="V44" s="43">
        <f t="shared" si="36"/>
        <v>0</v>
      </c>
      <c r="W44" s="43">
        <f t="shared" si="36"/>
        <v>0</v>
      </c>
      <c r="X44" s="43">
        <f t="shared" si="36"/>
        <v>0</v>
      </c>
      <c r="Y44" s="43">
        <f t="shared" si="36"/>
        <v>0</v>
      </c>
      <c r="Z44" s="43">
        <f t="shared" si="36"/>
        <v>0</v>
      </c>
      <c r="AA44" s="43">
        <f t="shared" si="36"/>
        <v>0</v>
      </c>
      <c r="AB44" s="43">
        <f t="shared" si="36"/>
        <v>0</v>
      </c>
      <c r="AC44" s="43">
        <f t="shared" si="36"/>
        <v>0</v>
      </c>
      <c r="AD44" s="43">
        <f t="shared" si="36"/>
        <v>0</v>
      </c>
      <c r="AE44" s="43">
        <f t="shared" si="36"/>
        <v>0</v>
      </c>
      <c r="AF44" s="43">
        <f t="shared" si="36"/>
        <v>0</v>
      </c>
      <c r="AG44" s="43">
        <f t="shared" si="36"/>
        <v>0</v>
      </c>
      <c r="AH44" s="43">
        <f t="shared" si="36"/>
        <v>0</v>
      </c>
      <c r="AI44" s="43">
        <f t="shared" si="36"/>
        <v>0</v>
      </c>
      <c r="AJ44" s="43">
        <f t="shared" si="36"/>
        <v>0</v>
      </c>
      <c r="AK44" s="43">
        <f t="shared" si="36"/>
        <v>0</v>
      </c>
      <c r="AL44" s="43">
        <f t="shared" si="36"/>
        <v>0</v>
      </c>
      <c r="AM44" s="43">
        <f t="shared" si="36"/>
        <v>0</v>
      </c>
      <c r="AN44" s="43">
        <f t="shared" si="36"/>
        <v>0</v>
      </c>
      <c r="AO44" s="43">
        <f t="shared" si="36"/>
        <v>0</v>
      </c>
      <c r="AP44" s="43">
        <f t="shared" si="36"/>
        <v>0</v>
      </c>
      <c r="AQ44" s="43">
        <f t="shared" si="36"/>
        <v>0</v>
      </c>
      <c r="AR44" s="43">
        <f t="shared" si="36"/>
        <v>0</v>
      </c>
      <c r="AS44" s="43">
        <f t="shared" si="36"/>
        <v>0</v>
      </c>
      <c r="AT44" s="43">
        <f t="shared" si="36"/>
        <v>0</v>
      </c>
      <c r="AU44" s="43">
        <f t="shared" si="36"/>
        <v>0</v>
      </c>
      <c r="AV44" s="43">
        <f t="shared" si="36"/>
        <v>0</v>
      </c>
      <c r="AW44" s="43">
        <f t="shared" si="36"/>
        <v>0</v>
      </c>
      <c r="AX44" s="43">
        <f t="shared" si="36"/>
        <v>0</v>
      </c>
      <c r="AY44" s="43">
        <f t="shared" si="36"/>
        <v>0</v>
      </c>
      <c r="AZ44" s="43">
        <f t="shared" si="36"/>
        <v>0</v>
      </c>
      <c r="BA44" s="59">
        <f t="shared" si="3"/>
        <v>0</v>
      </c>
      <c r="BB44" s="28">
        <f t="shared" si="4"/>
        <v>39689000</v>
      </c>
      <c r="BC44" s="29"/>
      <c r="BD44" s="59">
        <f t="shared" si="5"/>
        <v>0</v>
      </c>
      <c r="BE44" s="59">
        <f t="shared" si="6"/>
        <v>0</v>
      </c>
      <c r="BF44" s="59">
        <f t="shared" si="7"/>
        <v>0</v>
      </c>
      <c r="BG44" s="59">
        <f t="shared" si="8"/>
        <v>0</v>
      </c>
      <c r="BH44" s="59">
        <f t="shared" si="9"/>
        <v>0</v>
      </c>
      <c r="BI44" s="59">
        <f t="shared" si="10"/>
        <v>0</v>
      </c>
      <c r="BJ44" s="59">
        <f t="shared" si="11"/>
        <v>0</v>
      </c>
      <c r="BK44" s="59">
        <f t="shared" si="12"/>
        <v>0</v>
      </c>
      <c r="BL44" s="59">
        <f t="shared" si="13"/>
        <v>0</v>
      </c>
      <c r="BM44" s="59">
        <f t="shared" si="14"/>
        <v>0</v>
      </c>
      <c r="BN44" s="59">
        <f t="shared" si="15"/>
        <v>0</v>
      </c>
      <c r="BO44" s="59">
        <f t="shared" si="16"/>
        <v>0</v>
      </c>
      <c r="BP44" s="29"/>
      <c r="BQ44" s="59">
        <f t="shared" si="17"/>
        <v>0</v>
      </c>
      <c r="BR44" s="59">
        <f t="shared" si="18"/>
        <v>0</v>
      </c>
      <c r="BS44" s="59">
        <f t="shared" si="19"/>
        <v>0</v>
      </c>
      <c r="BT44" s="59">
        <f t="shared" si="20"/>
        <v>0</v>
      </c>
    </row>
    <row r="45">
      <c r="A45" s="45">
        <v>521211.0</v>
      </c>
      <c r="B45" s="46" t="s">
        <v>48</v>
      </c>
      <c r="C45" s="6"/>
      <c r="D45" s="47">
        <f t="shared" ref="D45:AZ45" si="37">sum(D47:D48)</f>
        <v>13325000</v>
      </c>
      <c r="E45" s="47">
        <f t="shared" si="37"/>
        <v>0</v>
      </c>
      <c r="F45" s="47">
        <f t="shared" si="37"/>
        <v>0</v>
      </c>
      <c r="G45" s="47">
        <f t="shared" si="37"/>
        <v>0</v>
      </c>
      <c r="H45" s="47">
        <f t="shared" si="37"/>
        <v>0</v>
      </c>
      <c r="I45" s="47">
        <f t="shared" si="37"/>
        <v>0</v>
      </c>
      <c r="J45" s="47">
        <f t="shared" si="37"/>
        <v>0</v>
      </c>
      <c r="K45" s="47">
        <f t="shared" si="37"/>
        <v>0</v>
      </c>
      <c r="L45" s="47">
        <f t="shared" si="37"/>
        <v>0</v>
      </c>
      <c r="M45" s="47">
        <f t="shared" si="37"/>
        <v>0</v>
      </c>
      <c r="N45" s="47">
        <f t="shared" si="37"/>
        <v>0</v>
      </c>
      <c r="O45" s="47">
        <f t="shared" si="37"/>
        <v>0</v>
      </c>
      <c r="P45" s="47">
        <f t="shared" si="37"/>
        <v>0</v>
      </c>
      <c r="Q45" s="47">
        <f t="shared" si="37"/>
        <v>0</v>
      </c>
      <c r="R45" s="47">
        <f t="shared" si="37"/>
        <v>0</v>
      </c>
      <c r="S45" s="47">
        <f t="shared" si="37"/>
        <v>0</v>
      </c>
      <c r="T45" s="47">
        <f t="shared" si="37"/>
        <v>0</v>
      </c>
      <c r="U45" s="47">
        <f t="shared" si="37"/>
        <v>0</v>
      </c>
      <c r="V45" s="47">
        <f t="shared" si="37"/>
        <v>0</v>
      </c>
      <c r="W45" s="47">
        <f t="shared" si="37"/>
        <v>0</v>
      </c>
      <c r="X45" s="47">
        <f t="shared" si="37"/>
        <v>0</v>
      </c>
      <c r="Y45" s="47">
        <f t="shared" si="37"/>
        <v>0</v>
      </c>
      <c r="Z45" s="47">
        <f t="shared" si="37"/>
        <v>0</v>
      </c>
      <c r="AA45" s="47">
        <f t="shared" si="37"/>
        <v>0</v>
      </c>
      <c r="AB45" s="47">
        <f t="shared" si="37"/>
        <v>0</v>
      </c>
      <c r="AC45" s="47">
        <f t="shared" si="37"/>
        <v>0</v>
      </c>
      <c r="AD45" s="47">
        <f t="shared" si="37"/>
        <v>0</v>
      </c>
      <c r="AE45" s="47">
        <f t="shared" si="37"/>
        <v>0</v>
      </c>
      <c r="AF45" s="47">
        <f t="shared" si="37"/>
        <v>0</v>
      </c>
      <c r="AG45" s="47">
        <f t="shared" si="37"/>
        <v>0</v>
      </c>
      <c r="AH45" s="47">
        <f t="shared" si="37"/>
        <v>0</v>
      </c>
      <c r="AI45" s="47">
        <f t="shared" si="37"/>
        <v>0</v>
      </c>
      <c r="AJ45" s="47">
        <f t="shared" si="37"/>
        <v>0</v>
      </c>
      <c r="AK45" s="47">
        <f t="shared" si="37"/>
        <v>0</v>
      </c>
      <c r="AL45" s="47">
        <f t="shared" si="37"/>
        <v>0</v>
      </c>
      <c r="AM45" s="47">
        <f t="shared" si="37"/>
        <v>0</v>
      </c>
      <c r="AN45" s="47">
        <f t="shared" si="37"/>
        <v>0</v>
      </c>
      <c r="AO45" s="47">
        <f t="shared" si="37"/>
        <v>0</v>
      </c>
      <c r="AP45" s="47">
        <f t="shared" si="37"/>
        <v>0</v>
      </c>
      <c r="AQ45" s="47">
        <f t="shared" si="37"/>
        <v>0</v>
      </c>
      <c r="AR45" s="47">
        <f t="shared" si="37"/>
        <v>0</v>
      </c>
      <c r="AS45" s="47">
        <f t="shared" si="37"/>
        <v>0</v>
      </c>
      <c r="AT45" s="47">
        <f t="shared" si="37"/>
        <v>0</v>
      </c>
      <c r="AU45" s="47">
        <f t="shared" si="37"/>
        <v>0</v>
      </c>
      <c r="AV45" s="47">
        <f t="shared" si="37"/>
        <v>0</v>
      </c>
      <c r="AW45" s="47">
        <f t="shared" si="37"/>
        <v>0</v>
      </c>
      <c r="AX45" s="47">
        <f t="shared" si="37"/>
        <v>0</v>
      </c>
      <c r="AY45" s="47">
        <f t="shared" si="37"/>
        <v>0</v>
      </c>
      <c r="AZ45" s="47">
        <f t="shared" si="37"/>
        <v>0</v>
      </c>
      <c r="BA45" s="59">
        <f t="shared" si="3"/>
        <v>0</v>
      </c>
      <c r="BB45" s="28">
        <f t="shared" si="4"/>
        <v>13325000</v>
      </c>
      <c r="BC45" s="61"/>
      <c r="BD45" s="59">
        <f t="shared" si="5"/>
        <v>0</v>
      </c>
      <c r="BE45" s="59">
        <f t="shared" si="6"/>
        <v>0</v>
      </c>
      <c r="BF45" s="59">
        <f t="shared" si="7"/>
        <v>0</v>
      </c>
      <c r="BG45" s="59">
        <f t="shared" si="8"/>
        <v>0</v>
      </c>
      <c r="BH45" s="59">
        <f t="shared" si="9"/>
        <v>0</v>
      </c>
      <c r="BI45" s="59">
        <f t="shared" si="10"/>
        <v>0</v>
      </c>
      <c r="BJ45" s="59">
        <f t="shared" si="11"/>
        <v>0</v>
      </c>
      <c r="BK45" s="59">
        <f t="shared" si="12"/>
        <v>0</v>
      </c>
      <c r="BL45" s="59">
        <f t="shared" si="13"/>
        <v>0</v>
      </c>
      <c r="BM45" s="59">
        <f t="shared" si="14"/>
        <v>0</v>
      </c>
      <c r="BN45" s="59">
        <f t="shared" si="15"/>
        <v>0</v>
      </c>
      <c r="BO45" s="59">
        <f t="shared" si="16"/>
        <v>0</v>
      </c>
      <c r="BP45" s="61"/>
      <c r="BQ45" s="59">
        <f t="shared" si="17"/>
        <v>0</v>
      </c>
      <c r="BR45" s="59">
        <f t="shared" si="18"/>
        <v>0</v>
      </c>
      <c r="BS45" s="59">
        <f t="shared" si="19"/>
        <v>0</v>
      </c>
      <c r="BT45" s="59">
        <f t="shared" si="20"/>
        <v>0</v>
      </c>
    </row>
    <row r="46">
      <c r="A46" s="49"/>
      <c r="B46" s="50" t="s">
        <v>37</v>
      </c>
      <c r="C46" s="6"/>
      <c r="D46" s="51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59">
        <f t="shared" si="3"/>
        <v>0</v>
      </c>
      <c r="BB46" s="28">
        <f t="shared" si="4"/>
        <v>0</v>
      </c>
      <c r="BC46" s="64"/>
      <c r="BD46" s="59">
        <f t="shared" si="5"/>
        <v>0</v>
      </c>
      <c r="BE46" s="59">
        <f t="shared" si="6"/>
        <v>0</v>
      </c>
      <c r="BF46" s="59">
        <f t="shared" si="7"/>
        <v>0</v>
      </c>
      <c r="BG46" s="59">
        <f t="shared" si="8"/>
        <v>0</v>
      </c>
      <c r="BH46" s="59">
        <f t="shared" si="9"/>
        <v>0</v>
      </c>
      <c r="BI46" s="59">
        <f t="shared" si="10"/>
        <v>0</v>
      </c>
      <c r="BJ46" s="59">
        <f t="shared" si="11"/>
        <v>0</v>
      </c>
      <c r="BK46" s="59">
        <f t="shared" si="12"/>
        <v>0</v>
      </c>
      <c r="BL46" s="59">
        <f t="shared" si="13"/>
        <v>0</v>
      </c>
      <c r="BM46" s="59">
        <f t="shared" si="14"/>
        <v>0</v>
      </c>
      <c r="BN46" s="59">
        <f t="shared" si="15"/>
        <v>0</v>
      </c>
      <c r="BO46" s="59">
        <f t="shared" si="16"/>
        <v>0</v>
      </c>
      <c r="BP46" s="64"/>
      <c r="BQ46" s="59">
        <f t="shared" si="17"/>
        <v>0</v>
      </c>
      <c r="BR46" s="59">
        <f t="shared" si="18"/>
        <v>0</v>
      </c>
      <c r="BS46" s="59">
        <f t="shared" si="19"/>
        <v>0</v>
      </c>
      <c r="BT46" s="59">
        <f t="shared" si="20"/>
        <v>0</v>
      </c>
    </row>
    <row r="47">
      <c r="A47" s="49"/>
      <c r="B47" s="52" t="s">
        <v>38</v>
      </c>
      <c r="C47" s="52" t="s">
        <v>103</v>
      </c>
      <c r="D47" s="53">
        <v>1625000.0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59">
        <f t="shared" si="3"/>
        <v>0</v>
      </c>
      <c r="BB47" s="28">
        <f t="shared" si="4"/>
        <v>1625000</v>
      </c>
      <c r="BC47" s="64"/>
      <c r="BD47" s="59">
        <f t="shared" si="5"/>
        <v>0</v>
      </c>
      <c r="BE47" s="59">
        <f t="shared" si="6"/>
        <v>0</v>
      </c>
      <c r="BF47" s="59">
        <f t="shared" si="7"/>
        <v>0</v>
      </c>
      <c r="BG47" s="59">
        <f t="shared" si="8"/>
        <v>0</v>
      </c>
      <c r="BH47" s="59">
        <f t="shared" si="9"/>
        <v>0</v>
      </c>
      <c r="BI47" s="59">
        <f t="shared" si="10"/>
        <v>0</v>
      </c>
      <c r="BJ47" s="59">
        <f t="shared" si="11"/>
        <v>0</v>
      </c>
      <c r="BK47" s="59">
        <f t="shared" si="12"/>
        <v>0</v>
      </c>
      <c r="BL47" s="59">
        <f t="shared" si="13"/>
        <v>0</v>
      </c>
      <c r="BM47" s="59">
        <f t="shared" si="14"/>
        <v>0</v>
      </c>
      <c r="BN47" s="59">
        <f t="shared" si="15"/>
        <v>0</v>
      </c>
      <c r="BO47" s="59">
        <f t="shared" si="16"/>
        <v>0</v>
      </c>
      <c r="BP47" s="64"/>
      <c r="BQ47" s="59">
        <f t="shared" si="17"/>
        <v>0</v>
      </c>
      <c r="BR47" s="59">
        <f t="shared" si="18"/>
        <v>0</v>
      </c>
      <c r="BS47" s="59">
        <f t="shared" si="19"/>
        <v>0</v>
      </c>
      <c r="BT47" s="59">
        <f t="shared" si="20"/>
        <v>0</v>
      </c>
    </row>
    <row r="48">
      <c r="A48" s="49"/>
      <c r="B48" s="52" t="s">
        <v>38</v>
      </c>
      <c r="C48" s="52" t="s">
        <v>104</v>
      </c>
      <c r="D48" s="53">
        <v>1.17E7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59">
        <f t="shared" si="3"/>
        <v>0</v>
      </c>
      <c r="BB48" s="28">
        <f t="shared" si="4"/>
        <v>11700000</v>
      </c>
      <c r="BC48" s="64"/>
      <c r="BD48" s="59">
        <f t="shared" si="5"/>
        <v>0</v>
      </c>
      <c r="BE48" s="59">
        <f t="shared" si="6"/>
        <v>0</v>
      </c>
      <c r="BF48" s="59">
        <f t="shared" si="7"/>
        <v>0</v>
      </c>
      <c r="BG48" s="59">
        <f t="shared" si="8"/>
        <v>0</v>
      </c>
      <c r="BH48" s="59">
        <f t="shared" si="9"/>
        <v>0</v>
      </c>
      <c r="BI48" s="59">
        <f t="shared" si="10"/>
        <v>0</v>
      </c>
      <c r="BJ48" s="59">
        <f t="shared" si="11"/>
        <v>0</v>
      </c>
      <c r="BK48" s="59">
        <f t="shared" si="12"/>
        <v>0</v>
      </c>
      <c r="BL48" s="59">
        <f t="shared" si="13"/>
        <v>0</v>
      </c>
      <c r="BM48" s="59">
        <f t="shared" si="14"/>
        <v>0</v>
      </c>
      <c r="BN48" s="59">
        <f t="shared" si="15"/>
        <v>0</v>
      </c>
      <c r="BO48" s="59">
        <f t="shared" si="16"/>
        <v>0</v>
      </c>
      <c r="BP48" s="64"/>
      <c r="BQ48" s="59">
        <f t="shared" si="17"/>
        <v>0</v>
      </c>
      <c r="BR48" s="59">
        <f t="shared" si="18"/>
        <v>0</v>
      </c>
      <c r="BS48" s="59">
        <f t="shared" si="19"/>
        <v>0</v>
      </c>
      <c r="BT48" s="59">
        <f t="shared" si="20"/>
        <v>0</v>
      </c>
    </row>
    <row r="49">
      <c r="A49" s="45">
        <v>522151.0</v>
      </c>
      <c r="B49" s="46" t="s">
        <v>51</v>
      </c>
      <c r="C49" s="6"/>
      <c r="D49" s="47">
        <f t="shared" ref="D49:AZ49" si="38">sum(D51)</f>
        <v>1800000</v>
      </c>
      <c r="E49" s="47">
        <f t="shared" si="38"/>
        <v>0</v>
      </c>
      <c r="F49" s="47">
        <f t="shared" si="38"/>
        <v>0</v>
      </c>
      <c r="G49" s="47">
        <f t="shared" si="38"/>
        <v>0</v>
      </c>
      <c r="H49" s="47">
        <f t="shared" si="38"/>
        <v>0</v>
      </c>
      <c r="I49" s="47">
        <f t="shared" si="38"/>
        <v>0</v>
      </c>
      <c r="J49" s="47">
        <f t="shared" si="38"/>
        <v>0</v>
      </c>
      <c r="K49" s="47">
        <f t="shared" si="38"/>
        <v>0</v>
      </c>
      <c r="L49" s="47">
        <f t="shared" si="38"/>
        <v>0</v>
      </c>
      <c r="M49" s="47">
        <f t="shared" si="38"/>
        <v>0</v>
      </c>
      <c r="N49" s="47">
        <f t="shared" si="38"/>
        <v>0</v>
      </c>
      <c r="O49" s="47">
        <f t="shared" si="38"/>
        <v>0</v>
      </c>
      <c r="P49" s="47">
        <f t="shared" si="38"/>
        <v>0</v>
      </c>
      <c r="Q49" s="47">
        <f t="shared" si="38"/>
        <v>0</v>
      </c>
      <c r="R49" s="47">
        <f t="shared" si="38"/>
        <v>0</v>
      </c>
      <c r="S49" s="47">
        <f t="shared" si="38"/>
        <v>0</v>
      </c>
      <c r="T49" s="47">
        <f t="shared" si="38"/>
        <v>0</v>
      </c>
      <c r="U49" s="47">
        <f t="shared" si="38"/>
        <v>0</v>
      </c>
      <c r="V49" s="47">
        <f t="shared" si="38"/>
        <v>0</v>
      </c>
      <c r="W49" s="47">
        <f t="shared" si="38"/>
        <v>0</v>
      </c>
      <c r="X49" s="47">
        <f t="shared" si="38"/>
        <v>0</v>
      </c>
      <c r="Y49" s="47">
        <f t="shared" si="38"/>
        <v>0</v>
      </c>
      <c r="Z49" s="47">
        <f t="shared" si="38"/>
        <v>0</v>
      </c>
      <c r="AA49" s="47">
        <f t="shared" si="38"/>
        <v>0</v>
      </c>
      <c r="AB49" s="47">
        <f t="shared" si="38"/>
        <v>0</v>
      </c>
      <c r="AC49" s="47">
        <f t="shared" si="38"/>
        <v>0</v>
      </c>
      <c r="AD49" s="47">
        <f t="shared" si="38"/>
        <v>0</v>
      </c>
      <c r="AE49" s="47">
        <f t="shared" si="38"/>
        <v>0</v>
      </c>
      <c r="AF49" s="47">
        <f t="shared" si="38"/>
        <v>0</v>
      </c>
      <c r="AG49" s="47">
        <f t="shared" si="38"/>
        <v>0</v>
      </c>
      <c r="AH49" s="47">
        <f t="shared" si="38"/>
        <v>0</v>
      </c>
      <c r="AI49" s="47">
        <f t="shared" si="38"/>
        <v>0</v>
      </c>
      <c r="AJ49" s="47">
        <f t="shared" si="38"/>
        <v>0</v>
      </c>
      <c r="AK49" s="47">
        <f t="shared" si="38"/>
        <v>0</v>
      </c>
      <c r="AL49" s="47">
        <f t="shared" si="38"/>
        <v>0</v>
      </c>
      <c r="AM49" s="47">
        <f t="shared" si="38"/>
        <v>0</v>
      </c>
      <c r="AN49" s="47">
        <f t="shared" si="38"/>
        <v>0</v>
      </c>
      <c r="AO49" s="47">
        <f t="shared" si="38"/>
        <v>0</v>
      </c>
      <c r="AP49" s="47">
        <f t="shared" si="38"/>
        <v>0</v>
      </c>
      <c r="AQ49" s="47">
        <f t="shared" si="38"/>
        <v>0</v>
      </c>
      <c r="AR49" s="47">
        <f t="shared" si="38"/>
        <v>0</v>
      </c>
      <c r="AS49" s="47">
        <f t="shared" si="38"/>
        <v>0</v>
      </c>
      <c r="AT49" s="47">
        <f t="shared" si="38"/>
        <v>0</v>
      </c>
      <c r="AU49" s="47">
        <f t="shared" si="38"/>
        <v>0</v>
      </c>
      <c r="AV49" s="47">
        <f t="shared" si="38"/>
        <v>0</v>
      </c>
      <c r="AW49" s="47">
        <f t="shared" si="38"/>
        <v>0</v>
      </c>
      <c r="AX49" s="47">
        <f t="shared" si="38"/>
        <v>0</v>
      </c>
      <c r="AY49" s="47">
        <f t="shared" si="38"/>
        <v>0</v>
      </c>
      <c r="AZ49" s="47">
        <f t="shared" si="38"/>
        <v>0</v>
      </c>
      <c r="BA49" s="59">
        <f t="shared" si="3"/>
        <v>0</v>
      </c>
      <c r="BB49" s="28">
        <f t="shared" si="4"/>
        <v>1800000</v>
      </c>
      <c r="BC49" s="61"/>
      <c r="BD49" s="59">
        <f t="shared" si="5"/>
        <v>0</v>
      </c>
      <c r="BE49" s="59">
        <f t="shared" si="6"/>
        <v>0</v>
      </c>
      <c r="BF49" s="59">
        <f t="shared" si="7"/>
        <v>0</v>
      </c>
      <c r="BG49" s="59">
        <f t="shared" si="8"/>
        <v>0</v>
      </c>
      <c r="BH49" s="59">
        <f t="shared" si="9"/>
        <v>0</v>
      </c>
      <c r="BI49" s="59">
        <f t="shared" si="10"/>
        <v>0</v>
      </c>
      <c r="BJ49" s="59">
        <f t="shared" si="11"/>
        <v>0</v>
      </c>
      <c r="BK49" s="59">
        <f t="shared" si="12"/>
        <v>0</v>
      </c>
      <c r="BL49" s="59">
        <f t="shared" si="13"/>
        <v>0</v>
      </c>
      <c r="BM49" s="59">
        <f t="shared" si="14"/>
        <v>0</v>
      </c>
      <c r="BN49" s="59">
        <f t="shared" si="15"/>
        <v>0</v>
      </c>
      <c r="BO49" s="59">
        <f t="shared" si="16"/>
        <v>0</v>
      </c>
      <c r="BP49" s="61"/>
      <c r="BQ49" s="59">
        <f t="shared" si="17"/>
        <v>0</v>
      </c>
      <c r="BR49" s="59">
        <f t="shared" si="18"/>
        <v>0</v>
      </c>
      <c r="BS49" s="59">
        <f t="shared" si="19"/>
        <v>0</v>
      </c>
      <c r="BT49" s="59">
        <f t="shared" si="20"/>
        <v>0</v>
      </c>
    </row>
    <row r="50">
      <c r="A50" s="49"/>
      <c r="B50" s="50" t="s">
        <v>37</v>
      </c>
      <c r="C50" s="6"/>
      <c r="D50" s="51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59">
        <f t="shared" si="3"/>
        <v>0</v>
      </c>
      <c r="BB50" s="28">
        <f t="shared" si="4"/>
        <v>0</v>
      </c>
      <c r="BC50" s="64"/>
      <c r="BD50" s="59">
        <f t="shared" si="5"/>
        <v>0</v>
      </c>
      <c r="BE50" s="59">
        <f t="shared" si="6"/>
        <v>0</v>
      </c>
      <c r="BF50" s="59">
        <f t="shared" si="7"/>
        <v>0</v>
      </c>
      <c r="BG50" s="59">
        <f t="shared" si="8"/>
        <v>0</v>
      </c>
      <c r="BH50" s="59">
        <f t="shared" si="9"/>
        <v>0</v>
      </c>
      <c r="BI50" s="59">
        <f t="shared" si="10"/>
        <v>0</v>
      </c>
      <c r="BJ50" s="59">
        <f t="shared" si="11"/>
        <v>0</v>
      </c>
      <c r="BK50" s="59">
        <f t="shared" si="12"/>
        <v>0</v>
      </c>
      <c r="BL50" s="59">
        <f t="shared" si="13"/>
        <v>0</v>
      </c>
      <c r="BM50" s="59">
        <f t="shared" si="14"/>
        <v>0</v>
      </c>
      <c r="BN50" s="59">
        <f t="shared" si="15"/>
        <v>0</v>
      </c>
      <c r="BO50" s="59">
        <f t="shared" si="16"/>
        <v>0</v>
      </c>
      <c r="BP50" s="64"/>
      <c r="BQ50" s="59">
        <f t="shared" si="17"/>
        <v>0</v>
      </c>
      <c r="BR50" s="59">
        <f t="shared" si="18"/>
        <v>0</v>
      </c>
      <c r="BS50" s="59">
        <f t="shared" si="19"/>
        <v>0</v>
      </c>
      <c r="BT50" s="59">
        <f t="shared" si="20"/>
        <v>0</v>
      </c>
    </row>
    <row r="51">
      <c r="A51" s="49"/>
      <c r="B51" s="52" t="s">
        <v>38</v>
      </c>
      <c r="C51" s="52" t="s">
        <v>64</v>
      </c>
      <c r="D51" s="53">
        <v>1800000.0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59">
        <f t="shared" si="3"/>
        <v>0</v>
      </c>
      <c r="BB51" s="28">
        <f t="shared" si="4"/>
        <v>1800000</v>
      </c>
      <c r="BC51" s="64"/>
      <c r="BD51" s="59">
        <f t="shared" si="5"/>
        <v>0</v>
      </c>
      <c r="BE51" s="59">
        <f t="shared" si="6"/>
        <v>0</v>
      </c>
      <c r="BF51" s="59">
        <f t="shared" si="7"/>
        <v>0</v>
      </c>
      <c r="BG51" s="59">
        <f t="shared" si="8"/>
        <v>0</v>
      </c>
      <c r="BH51" s="59">
        <f t="shared" si="9"/>
        <v>0</v>
      </c>
      <c r="BI51" s="59">
        <f t="shared" si="10"/>
        <v>0</v>
      </c>
      <c r="BJ51" s="59">
        <f t="shared" si="11"/>
        <v>0</v>
      </c>
      <c r="BK51" s="59">
        <f t="shared" si="12"/>
        <v>0</v>
      </c>
      <c r="BL51" s="59">
        <f t="shared" si="13"/>
        <v>0</v>
      </c>
      <c r="BM51" s="59">
        <f t="shared" si="14"/>
        <v>0</v>
      </c>
      <c r="BN51" s="59">
        <f t="shared" si="15"/>
        <v>0</v>
      </c>
      <c r="BO51" s="59">
        <f t="shared" si="16"/>
        <v>0</v>
      </c>
      <c r="BP51" s="64"/>
      <c r="BQ51" s="59">
        <f t="shared" si="17"/>
        <v>0</v>
      </c>
      <c r="BR51" s="59">
        <f t="shared" si="18"/>
        <v>0</v>
      </c>
      <c r="BS51" s="59">
        <f t="shared" si="19"/>
        <v>0</v>
      </c>
      <c r="BT51" s="59">
        <f t="shared" si="20"/>
        <v>0</v>
      </c>
    </row>
    <row r="52">
      <c r="A52" s="45">
        <v>522191.0</v>
      </c>
      <c r="B52" s="46" t="s">
        <v>36</v>
      </c>
      <c r="C52" s="6"/>
      <c r="D52" s="47">
        <f t="shared" ref="D52:AZ52" si="39">sum(D54)</f>
        <v>17900000</v>
      </c>
      <c r="E52" s="47">
        <f t="shared" si="39"/>
        <v>0</v>
      </c>
      <c r="F52" s="47">
        <f t="shared" si="39"/>
        <v>0</v>
      </c>
      <c r="G52" s="47">
        <f t="shared" si="39"/>
        <v>0</v>
      </c>
      <c r="H52" s="47">
        <f t="shared" si="39"/>
        <v>0</v>
      </c>
      <c r="I52" s="47">
        <f t="shared" si="39"/>
        <v>0</v>
      </c>
      <c r="J52" s="47">
        <f t="shared" si="39"/>
        <v>0</v>
      </c>
      <c r="K52" s="47">
        <f t="shared" si="39"/>
        <v>0</v>
      </c>
      <c r="L52" s="47">
        <f t="shared" si="39"/>
        <v>0</v>
      </c>
      <c r="M52" s="47">
        <f t="shared" si="39"/>
        <v>0</v>
      </c>
      <c r="N52" s="47">
        <f t="shared" si="39"/>
        <v>0</v>
      </c>
      <c r="O52" s="47">
        <f t="shared" si="39"/>
        <v>0</v>
      </c>
      <c r="P52" s="47">
        <f t="shared" si="39"/>
        <v>0</v>
      </c>
      <c r="Q52" s="47">
        <f t="shared" si="39"/>
        <v>0</v>
      </c>
      <c r="R52" s="47">
        <f t="shared" si="39"/>
        <v>0</v>
      </c>
      <c r="S52" s="47">
        <f t="shared" si="39"/>
        <v>0</v>
      </c>
      <c r="T52" s="47">
        <f t="shared" si="39"/>
        <v>0</v>
      </c>
      <c r="U52" s="47">
        <f t="shared" si="39"/>
        <v>0</v>
      </c>
      <c r="V52" s="47">
        <f t="shared" si="39"/>
        <v>0</v>
      </c>
      <c r="W52" s="47">
        <f t="shared" si="39"/>
        <v>0</v>
      </c>
      <c r="X52" s="47">
        <f t="shared" si="39"/>
        <v>0</v>
      </c>
      <c r="Y52" s="47">
        <f t="shared" si="39"/>
        <v>0</v>
      </c>
      <c r="Z52" s="47">
        <f t="shared" si="39"/>
        <v>0</v>
      </c>
      <c r="AA52" s="47">
        <f t="shared" si="39"/>
        <v>0</v>
      </c>
      <c r="AB52" s="47">
        <f t="shared" si="39"/>
        <v>0</v>
      </c>
      <c r="AC52" s="47">
        <f t="shared" si="39"/>
        <v>0</v>
      </c>
      <c r="AD52" s="47">
        <f t="shared" si="39"/>
        <v>0</v>
      </c>
      <c r="AE52" s="47">
        <f t="shared" si="39"/>
        <v>0</v>
      </c>
      <c r="AF52" s="47">
        <f t="shared" si="39"/>
        <v>0</v>
      </c>
      <c r="AG52" s="47">
        <f t="shared" si="39"/>
        <v>0</v>
      </c>
      <c r="AH52" s="47">
        <f t="shared" si="39"/>
        <v>0</v>
      </c>
      <c r="AI52" s="47">
        <f t="shared" si="39"/>
        <v>0</v>
      </c>
      <c r="AJ52" s="47">
        <f t="shared" si="39"/>
        <v>0</v>
      </c>
      <c r="AK52" s="47">
        <f t="shared" si="39"/>
        <v>0</v>
      </c>
      <c r="AL52" s="47">
        <f t="shared" si="39"/>
        <v>0</v>
      </c>
      <c r="AM52" s="47">
        <f t="shared" si="39"/>
        <v>0</v>
      </c>
      <c r="AN52" s="47">
        <f t="shared" si="39"/>
        <v>0</v>
      </c>
      <c r="AO52" s="47">
        <f t="shared" si="39"/>
        <v>0</v>
      </c>
      <c r="AP52" s="47">
        <f t="shared" si="39"/>
        <v>0</v>
      </c>
      <c r="AQ52" s="47">
        <f t="shared" si="39"/>
        <v>0</v>
      </c>
      <c r="AR52" s="47">
        <f t="shared" si="39"/>
        <v>0</v>
      </c>
      <c r="AS52" s="47">
        <f t="shared" si="39"/>
        <v>0</v>
      </c>
      <c r="AT52" s="47">
        <f t="shared" si="39"/>
        <v>0</v>
      </c>
      <c r="AU52" s="47">
        <f t="shared" si="39"/>
        <v>0</v>
      </c>
      <c r="AV52" s="47">
        <f t="shared" si="39"/>
        <v>0</v>
      </c>
      <c r="AW52" s="47">
        <f t="shared" si="39"/>
        <v>0</v>
      </c>
      <c r="AX52" s="47">
        <f t="shared" si="39"/>
        <v>0</v>
      </c>
      <c r="AY52" s="47">
        <f t="shared" si="39"/>
        <v>0</v>
      </c>
      <c r="AZ52" s="47">
        <f t="shared" si="39"/>
        <v>0</v>
      </c>
      <c r="BA52" s="59">
        <f t="shared" si="3"/>
        <v>0</v>
      </c>
      <c r="BB52" s="28">
        <f t="shared" si="4"/>
        <v>17900000</v>
      </c>
      <c r="BC52" s="61"/>
      <c r="BD52" s="59">
        <f t="shared" si="5"/>
        <v>0</v>
      </c>
      <c r="BE52" s="59">
        <f t="shared" si="6"/>
        <v>0</v>
      </c>
      <c r="BF52" s="59">
        <f t="shared" si="7"/>
        <v>0</v>
      </c>
      <c r="BG52" s="59">
        <f t="shared" si="8"/>
        <v>0</v>
      </c>
      <c r="BH52" s="59">
        <f t="shared" si="9"/>
        <v>0</v>
      </c>
      <c r="BI52" s="59">
        <f t="shared" si="10"/>
        <v>0</v>
      </c>
      <c r="BJ52" s="59">
        <f t="shared" si="11"/>
        <v>0</v>
      </c>
      <c r="BK52" s="59">
        <f t="shared" si="12"/>
        <v>0</v>
      </c>
      <c r="BL52" s="59">
        <f t="shared" si="13"/>
        <v>0</v>
      </c>
      <c r="BM52" s="59">
        <f t="shared" si="14"/>
        <v>0</v>
      </c>
      <c r="BN52" s="59">
        <f t="shared" si="15"/>
        <v>0</v>
      </c>
      <c r="BO52" s="59">
        <f t="shared" si="16"/>
        <v>0</v>
      </c>
      <c r="BP52" s="61"/>
      <c r="BQ52" s="59">
        <f t="shared" si="17"/>
        <v>0</v>
      </c>
      <c r="BR52" s="59">
        <f t="shared" si="18"/>
        <v>0</v>
      </c>
      <c r="BS52" s="59">
        <f t="shared" si="19"/>
        <v>0</v>
      </c>
      <c r="BT52" s="59">
        <f t="shared" si="20"/>
        <v>0</v>
      </c>
    </row>
    <row r="53">
      <c r="A53" s="49"/>
      <c r="B53" s="50" t="s">
        <v>37</v>
      </c>
      <c r="C53" s="6"/>
      <c r="D53" s="5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59">
        <f t="shared" si="3"/>
        <v>0</v>
      </c>
      <c r="BB53" s="28">
        <f t="shared" si="4"/>
        <v>0</v>
      </c>
      <c r="BC53" s="64"/>
      <c r="BD53" s="59">
        <f t="shared" si="5"/>
        <v>0</v>
      </c>
      <c r="BE53" s="59">
        <f t="shared" si="6"/>
        <v>0</v>
      </c>
      <c r="BF53" s="59">
        <f t="shared" si="7"/>
        <v>0</v>
      </c>
      <c r="BG53" s="59">
        <f t="shared" si="8"/>
        <v>0</v>
      </c>
      <c r="BH53" s="59">
        <f t="shared" si="9"/>
        <v>0</v>
      </c>
      <c r="BI53" s="59">
        <f t="shared" si="10"/>
        <v>0</v>
      </c>
      <c r="BJ53" s="59">
        <f t="shared" si="11"/>
        <v>0</v>
      </c>
      <c r="BK53" s="59">
        <f t="shared" si="12"/>
        <v>0</v>
      </c>
      <c r="BL53" s="59">
        <f t="shared" si="13"/>
        <v>0</v>
      </c>
      <c r="BM53" s="59">
        <f t="shared" si="14"/>
        <v>0</v>
      </c>
      <c r="BN53" s="59">
        <f t="shared" si="15"/>
        <v>0</v>
      </c>
      <c r="BO53" s="59">
        <f t="shared" si="16"/>
        <v>0</v>
      </c>
      <c r="BP53" s="64"/>
      <c r="BQ53" s="59">
        <f t="shared" si="17"/>
        <v>0</v>
      </c>
      <c r="BR53" s="59">
        <f t="shared" si="18"/>
        <v>0</v>
      </c>
      <c r="BS53" s="59">
        <f t="shared" si="19"/>
        <v>0</v>
      </c>
      <c r="BT53" s="59">
        <f t="shared" si="20"/>
        <v>0</v>
      </c>
    </row>
    <row r="54">
      <c r="A54" s="49"/>
      <c r="B54" s="52" t="s">
        <v>38</v>
      </c>
      <c r="C54" s="52" t="s">
        <v>110</v>
      </c>
      <c r="D54" s="53">
        <v>1.79E7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59">
        <f t="shared" si="3"/>
        <v>0</v>
      </c>
      <c r="BB54" s="28">
        <f t="shared" si="4"/>
        <v>17900000</v>
      </c>
      <c r="BC54" s="64"/>
      <c r="BD54" s="59">
        <f t="shared" si="5"/>
        <v>0</v>
      </c>
      <c r="BE54" s="59">
        <f t="shared" si="6"/>
        <v>0</v>
      </c>
      <c r="BF54" s="59">
        <f t="shared" si="7"/>
        <v>0</v>
      </c>
      <c r="BG54" s="59">
        <f t="shared" si="8"/>
        <v>0</v>
      </c>
      <c r="BH54" s="59">
        <f t="shared" si="9"/>
        <v>0</v>
      </c>
      <c r="BI54" s="59">
        <f t="shared" si="10"/>
        <v>0</v>
      </c>
      <c r="BJ54" s="59">
        <f t="shared" si="11"/>
        <v>0</v>
      </c>
      <c r="BK54" s="59">
        <f t="shared" si="12"/>
        <v>0</v>
      </c>
      <c r="BL54" s="59">
        <f t="shared" si="13"/>
        <v>0</v>
      </c>
      <c r="BM54" s="59">
        <f t="shared" si="14"/>
        <v>0</v>
      </c>
      <c r="BN54" s="59">
        <f t="shared" si="15"/>
        <v>0</v>
      </c>
      <c r="BO54" s="59">
        <f t="shared" si="16"/>
        <v>0</v>
      </c>
      <c r="BP54" s="64"/>
      <c r="BQ54" s="59">
        <f t="shared" si="17"/>
        <v>0</v>
      </c>
      <c r="BR54" s="59">
        <f t="shared" si="18"/>
        <v>0</v>
      </c>
      <c r="BS54" s="59">
        <f t="shared" si="19"/>
        <v>0</v>
      </c>
      <c r="BT54" s="59">
        <f t="shared" si="20"/>
        <v>0</v>
      </c>
    </row>
    <row r="55">
      <c r="A55" s="45">
        <v>524111.0</v>
      </c>
      <c r="B55" s="46" t="s">
        <v>41</v>
      </c>
      <c r="C55" s="6"/>
      <c r="D55" s="47">
        <f t="shared" ref="D55:AZ55" si="40">sum(D57)</f>
        <v>6664000</v>
      </c>
      <c r="E55" s="47">
        <f t="shared" si="40"/>
        <v>0</v>
      </c>
      <c r="F55" s="47">
        <f t="shared" si="40"/>
        <v>0</v>
      </c>
      <c r="G55" s="47">
        <f t="shared" si="40"/>
        <v>0</v>
      </c>
      <c r="H55" s="47">
        <f t="shared" si="40"/>
        <v>0</v>
      </c>
      <c r="I55" s="47">
        <f t="shared" si="40"/>
        <v>0</v>
      </c>
      <c r="J55" s="47">
        <f t="shared" si="40"/>
        <v>0</v>
      </c>
      <c r="K55" s="47">
        <f t="shared" si="40"/>
        <v>0</v>
      </c>
      <c r="L55" s="47">
        <f t="shared" si="40"/>
        <v>0</v>
      </c>
      <c r="M55" s="47">
        <f t="shared" si="40"/>
        <v>0</v>
      </c>
      <c r="N55" s="47">
        <f t="shared" si="40"/>
        <v>0</v>
      </c>
      <c r="O55" s="47">
        <f t="shared" si="40"/>
        <v>0</v>
      </c>
      <c r="P55" s="47">
        <f t="shared" si="40"/>
        <v>0</v>
      </c>
      <c r="Q55" s="47">
        <f t="shared" si="40"/>
        <v>0</v>
      </c>
      <c r="R55" s="47">
        <f t="shared" si="40"/>
        <v>0</v>
      </c>
      <c r="S55" s="47">
        <f t="shared" si="40"/>
        <v>0</v>
      </c>
      <c r="T55" s="47">
        <f t="shared" si="40"/>
        <v>0</v>
      </c>
      <c r="U55" s="47">
        <f t="shared" si="40"/>
        <v>0</v>
      </c>
      <c r="V55" s="47">
        <f t="shared" si="40"/>
        <v>0</v>
      </c>
      <c r="W55" s="47">
        <f t="shared" si="40"/>
        <v>0</v>
      </c>
      <c r="X55" s="47">
        <f t="shared" si="40"/>
        <v>0</v>
      </c>
      <c r="Y55" s="47">
        <f t="shared" si="40"/>
        <v>0</v>
      </c>
      <c r="Z55" s="47">
        <f t="shared" si="40"/>
        <v>0</v>
      </c>
      <c r="AA55" s="47">
        <f t="shared" si="40"/>
        <v>0</v>
      </c>
      <c r="AB55" s="47">
        <f t="shared" si="40"/>
        <v>0</v>
      </c>
      <c r="AC55" s="47">
        <f t="shared" si="40"/>
        <v>0</v>
      </c>
      <c r="AD55" s="47">
        <f t="shared" si="40"/>
        <v>0</v>
      </c>
      <c r="AE55" s="47">
        <f t="shared" si="40"/>
        <v>0</v>
      </c>
      <c r="AF55" s="47">
        <f t="shared" si="40"/>
        <v>0</v>
      </c>
      <c r="AG55" s="47">
        <f t="shared" si="40"/>
        <v>0</v>
      </c>
      <c r="AH55" s="47">
        <f t="shared" si="40"/>
        <v>0</v>
      </c>
      <c r="AI55" s="47">
        <f t="shared" si="40"/>
        <v>0</v>
      </c>
      <c r="AJ55" s="47">
        <f t="shared" si="40"/>
        <v>0</v>
      </c>
      <c r="AK55" s="47">
        <f t="shared" si="40"/>
        <v>0</v>
      </c>
      <c r="AL55" s="47">
        <f t="shared" si="40"/>
        <v>0</v>
      </c>
      <c r="AM55" s="47">
        <f t="shared" si="40"/>
        <v>0</v>
      </c>
      <c r="AN55" s="47">
        <f t="shared" si="40"/>
        <v>0</v>
      </c>
      <c r="AO55" s="47">
        <f t="shared" si="40"/>
        <v>0</v>
      </c>
      <c r="AP55" s="47">
        <f t="shared" si="40"/>
        <v>0</v>
      </c>
      <c r="AQ55" s="47">
        <f t="shared" si="40"/>
        <v>0</v>
      </c>
      <c r="AR55" s="47">
        <f t="shared" si="40"/>
        <v>0</v>
      </c>
      <c r="AS55" s="47">
        <f t="shared" si="40"/>
        <v>0</v>
      </c>
      <c r="AT55" s="47">
        <f t="shared" si="40"/>
        <v>0</v>
      </c>
      <c r="AU55" s="47">
        <f t="shared" si="40"/>
        <v>0</v>
      </c>
      <c r="AV55" s="47">
        <f t="shared" si="40"/>
        <v>0</v>
      </c>
      <c r="AW55" s="47">
        <f t="shared" si="40"/>
        <v>0</v>
      </c>
      <c r="AX55" s="47">
        <f t="shared" si="40"/>
        <v>0</v>
      </c>
      <c r="AY55" s="47">
        <f t="shared" si="40"/>
        <v>0</v>
      </c>
      <c r="AZ55" s="47">
        <f t="shared" si="40"/>
        <v>0</v>
      </c>
      <c r="BA55" s="59">
        <f t="shared" si="3"/>
        <v>0</v>
      </c>
      <c r="BB55" s="28">
        <f t="shared" si="4"/>
        <v>6664000</v>
      </c>
      <c r="BC55" s="61"/>
      <c r="BD55" s="59">
        <f t="shared" si="5"/>
        <v>0</v>
      </c>
      <c r="BE55" s="59">
        <f t="shared" si="6"/>
        <v>0</v>
      </c>
      <c r="BF55" s="59">
        <f t="shared" si="7"/>
        <v>0</v>
      </c>
      <c r="BG55" s="59">
        <f t="shared" si="8"/>
        <v>0</v>
      </c>
      <c r="BH55" s="59">
        <f t="shared" si="9"/>
        <v>0</v>
      </c>
      <c r="BI55" s="59">
        <f t="shared" si="10"/>
        <v>0</v>
      </c>
      <c r="BJ55" s="59">
        <f t="shared" si="11"/>
        <v>0</v>
      </c>
      <c r="BK55" s="59">
        <f t="shared" si="12"/>
        <v>0</v>
      </c>
      <c r="BL55" s="59">
        <f t="shared" si="13"/>
        <v>0</v>
      </c>
      <c r="BM55" s="59">
        <f t="shared" si="14"/>
        <v>0</v>
      </c>
      <c r="BN55" s="59">
        <f t="shared" si="15"/>
        <v>0</v>
      </c>
      <c r="BO55" s="59">
        <f t="shared" si="16"/>
        <v>0</v>
      </c>
      <c r="BP55" s="61"/>
      <c r="BQ55" s="59">
        <f t="shared" si="17"/>
        <v>0</v>
      </c>
      <c r="BR55" s="59">
        <f t="shared" si="18"/>
        <v>0</v>
      </c>
      <c r="BS55" s="59">
        <f t="shared" si="19"/>
        <v>0</v>
      </c>
      <c r="BT55" s="59">
        <f t="shared" si="20"/>
        <v>0</v>
      </c>
    </row>
    <row r="56">
      <c r="A56" s="49"/>
      <c r="B56" s="50" t="s">
        <v>37</v>
      </c>
      <c r="C56" s="6"/>
      <c r="D56" s="51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59">
        <f t="shared" si="3"/>
        <v>0</v>
      </c>
      <c r="BB56" s="28">
        <f t="shared" si="4"/>
        <v>0</v>
      </c>
      <c r="BC56" s="64"/>
      <c r="BD56" s="59">
        <f t="shared" si="5"/>
        <v>0</v>
      </c>
      <c r="BE56" s="59">
        <f t="shared" si="6"/>
        <v>0</v>
      </c>
      <c r="BF56" s="59">
        <f t="shared" si="7"/>
        <v>0</v>
      </c>
      <c r="BG56" s="59">
        <f t="shared" si="8"/>
        <v>0</v>
      </c>
      <c r="BH56" s="59">
        <f t="shared" si="9"/>
        <v>0</v>
      </c>
      <c r="BI56" s="59">
        <f t="shared" si="10"/>
        <v>0</v>
      </c>
      <c r="BJ56" s="59">
        <f t="shared" si="11"/>
        <v>0</v>
      </c>
      <c r="BK56" s="59">
        <f t="shared" si="12"/>
        <v>0</v>
      </c>
      <c r="BL56" s="59">
        <f t="shared" si="13"/>
        <v>0</v>
      </c>
      <c r="BM56" s="59">
        <f t="shared" si="14"/>
        <v>0</v>
      </c>
      <c r="BN56" s="59">
        <f t="shared" si="15"/>
        <v>0</v>
      </c>
      <c r="BO56" s="59">
        <f t="shared" si="16"/>
        <v>0</v>
      </c>
      <c r="BP56" s="64"/>
      <c r="BQ56" s="59">
        <f t="shared" si="17"/>
        <v>0</v>
      </c>
      <c r="BR56" s="59">
        <f t="shared" si="18"/>
        <v>0</v>
      </c>
      <c r="BS56" s="59">
        <f t="shared" si="19"/>
        <v>0</v>
      </c>
      <c r="BT56" s="59">
        <f t="shared" si="20"/>
        <v>0</v>
      </c>
    </row>
    <row r="57">
      <c r="A57" s="49"/>
      <c r="B57" s="52" t="s">
        <v>54</v>
      </c>
      <c r="C57" s="52" t="s">
        <v>65</v>
      </c>
      <c r="D57" s="53">
        <f t="shared" ref="D57:AZ57" si="41">sum(D58:D60)</f>
        <v>6664000</v>
      </c>
      <c r="E57" s="53">
        <f t="shared" si="41"/>
        <v>0</v>
      </c>
      <c r="F57" s="53">
        <f t="shared" si="41"/>
        <v>0</v>
      </c>
      <c r="G57" s="53">
        <f t="shared" si="41"/>
        <v>0</v>
      </c>
      <c r="H57" s="53">
        <f t="shared" si="41"/>
        <v>0</v>
      </c>
      <c r="I57" s="53">
        <f t="shared" si="41"/>
        <v>0</v>
      </c>
      <c r="J57" s="53">
        <f t="shared" si="41"/>
        <v>0</v>
      </c>
      <c r="K57" s="53">
        <f t="shared" si="41"/>
        <v>0</v>
      </c>
      <c r="L57" s="53">
        <f t="shared" si="41"/>
        <v>0</v>
      </c>
      <c r="M57" s="53">
        <f t="shared" si="41"/>
        <v>0</v>
      </c>
      <c r="N57" s="53">
        <f t="shared" si="41"/>
        <v>0</v>
      </c>
      <c r="O57" s="53">
        <f t="shared" si="41"/>
        <v>0</v>
      </c>
      <c r="P57" s="53">
        <f t="shared" si="41"/>
        <v>0</v>
      </c>
      <c r="Q57" s="53">
        <f t="shared" si="41"/>
        <v>0</v>
      </c>
      <c r="R57" s="53">
        <f t="shared" si="41"/>
        <v>0</v>
      </c>
      <c r="S57" s="53">
        <f t="shared" si="41"/>
        <v>0</v>
      </c>
      <c r="T57" s="53">
        <f t="shared" si="41"/>
        <v>0</v>
      </c>
      <c r="U57" s="53">
        <f t="shared" si="41"/>
        <v>0</v>
      </c>
      <c r="V57" s="53">
        <f t="shared" si="41"/>
        <v>0</v>
      </c>
      <c r="W57" s="53">
        <f t="shared" si="41"/>
        <v>0</v>
      </c>
      <c r="X57" s="53">
        <f t="shared" si="41"/>
        <v>0</v>
      </c>
      <c r="Y57" s="53">
        <f t="shared" si="41"/>
        <v>0</v>
      </c>
      <c r="Z57" s="53">
        <f t="shared" si="41"/>
        <v>0</v>
      </c>
      <c r="AA57" s="53">
        <f t="shared" si="41"/>
        <v>0</v>
      </c>
      <c r="AB57" s="53">
        <f t="shared" si="41"/>
        <v>0</v>
      </c>
      <c r="AC57" s="53">
        <f t="shared" si="41"/>
        <v>0</v>
      </c>
      <c r="AD57" s="53">
        <f t="shared" si="41"/>
        <v>0</v>
      </c>
      <c r="AE57" s="53">
        <f t="shared" si="41"/>
        <v>0</v>
      </c>
      <c r="AF57" s="53">
        <f t="shared" si="41"/>
        <v>0</v>
      </c>
      <c r="AG57" s="53">
        <f t="shared" si="41"/>
        <v>0</v>
      </c>
      <c r="AH57" s="53">
        <f t="shared" si="41"/>
        <v>0</v>
      </c>
      <c r="AI57" s="53">
        <f t="shared" si="41"/>
        <v>0</v>
      </c>
      <c r="AJ57" s="53">
        <f t="shared" si="41"/>
        <v>0</v>
      </c>
      <c r="AK57" s="53">
        <f t="shared" si="41"/>
        <v>0</v>
      </c>
      <c r="AL57" s="53">
        <f t="shared" si="41"/>
        <v>0</v>
      </c>
      <c r="AM57" s="53">
        <f t="shared" si="41"/>
        <v>0</v>
      </c>
      <c r="AN57" s="53">
        <f t="shared" si="41"/>
        <v>0</v>
      </c>
      <c r="AO57" s="53">
        <f t="shared" si="41"/>
        <v>0</v>
      </c>
      <c r="AP57" s="53">
        <f t="shared" si="41"/>
        <v>0</v>
      </c>
      <c r="AQ57" s="53">
        <f t="shared" si="41"/>
        <v>0</v>
      </c>
      <c r="AR57" s="53">
        <f t="shared" si="41"/>
        <v>0</v>
      </c>
      <c r="AS57" s="53">
        <f t="shared" si="41"/>
        <v>0</v>
      </c>
      <c r="AT57" s="53">
        <f t="shared" si="41"/>
        <v>0</v>
      </c>
      <c r="AU57" s="53">
        <f t="shared" si="41"/>
        <v>0</v>
      </c>
      <c r="AV57" s="53">
        <f t="shared" si="41"/>
        <v>0</v>
      </c>
      <c r="AW57" s="53">
        <f t="shared" si="41"/>
        <v>0</v>
      </c>
      <c r="AX57" s="53">
        <f t="shared" si="41"/>
        <v>0</v>
      </c>
      <c r="AY57" s="53">
        <f t="shared" si="41"/>
        <v>0</v>
      </c>
      <c r="AZ57" s="53">
        <f t="shared" si="41"/>
        <v>0</v>
      </c>
      <c r="BA57" s="59">
        <f t="shared" si="3"/>
        <v>0</v>
      </c>
      <c r="BB57" s="28">
        <f t="shared" si="4"/>
        <v>6664000</v>
      </c>
      <c r="BC57" s="64"/>
      <c r="BD57" s="59">
        <f t="shared" si="5"/>
        <v>0</v>
      </c>
      <c r="BE57" s="59">
        <f t="shared" si="6"/>
        <v>0</v>
      </c>
      <c r="BF57" s="59">
        <f t="shared" si="7"/>
        <v>0</v>
      </c>
      <c r="BG57" s="59">
        <f t="shared" si="8"/>
        <v>0</v>
      </c>
      <c r="BH57" s="59">
        <f t="shared" si="9"/>
        <v>0</v>
      </c>
      <c r="BI57" s="59">
        <f t="shared" si="10"/>
        <v>0</v>
      </c>
      <c r="BJ57" s="59">
        <f t="shared" si="11"/>
        <v>0</v>
      </c>
      <c r="BK57" s="59">
        <f t="shared" si="12"/>
        <v>0</v>
      </c>
      <c r="BL57" s="59">
        <f t="shared" si="13"/>
        <v>0</v>
      </c>
      <c r="BM57" s="59">
        <f t="shared" si="14"/>
        <v>0</v>
      </c>
      <c r="BN57" s="59">
        <f t="shared" si="15"/>
        <v>0</v>
      </c>
      <c r="BO57" s="59">
        <f t="shared" si="16"/>
        <v>0</v>
      </c>
      <c r="BP57" s="64"/>
      <c r="BQ57" s="59">
        <f t="shared" si="17"/>
        <v>0</v>
      </c>
      <c r="BR57" s="59">
        <f t="shared" si="18"/>
        <v>0</v>
      </c>
      <c r="BS57" s="59">
        <f t="shared" si="19"/>
        <v>0</v>
      </c>
      <c r="BT57" s="59">
        <f t="shared" si="20"/>
        <v>0</v>
      </c>
    </row>
    <row r="58">
      <c r="A58" s="49"/>
      <c r="B58" s="52" t="s">
        <v>38</v>
      </c>
      <c r="C58" s="52" t="s">
        <v>122</v>
      </c>
      <c r="D58" s="53">
        <v>2544000.0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59">
        <f t="shared" si="3"/>
        <v>0</v>
      </c>
      <c r="BB58" s="28">
        <f t="shared" si="4"/>
        <v>2544000</v>
      </c>
      <c r="BC58" s="64"/>
      <c r="BD58" s="59">
        <f t="shared" si="5"/>
        <v>0</v>
      </c>
      <c r="BE58" s="59">
        <f t="shared" si="6"/>
        <v>0</v>
      </c>
      <c r="BF58" s="59">
        <f t="shared" si="7"/>
        <v>0</v>
      </c>
      <c r="BG58" s="59">
        <f t="shared" si="8"/>
        <v>0</v>
      </c>
      <c r="BH58" s="59">
        <f t="shared" si="9"/>
        <v>0</v>
      </c>
      <c r="BI58" s="59">
        <f t="shared" si="10"/>
        <v>0</v>
      </c>
      <c r="BJ58" s="59">
        <f t="shared" si="11"/>
        <v>0</v>
      </c>
      <c r="BK58" s="59">
        <f t="shared" si="12"/>
        <v>0</v>
      </c>
      <c r="BL58" s="59">
        <f t="shared" si="13"/>
        <v>0</v>
      </c>
      <c r="BM58" s="59">
        <f t="shared" si="14"/>
        <v>0</v>
      </c>
      <c r="BN58" s="59">
        <f t="shared" si="15"/>
        <v>0</v>
      </c>
      <c r="BO58" s="59">
        <f t="shared" si="16"/>
        <v>0</v>
      </c>
      <c r="BP58" s="64"/>
      <c r="BQ58" s="59">
        <f t="shared" si="17"/>
        <v>0</v>
      </c>
      <c r="BR58" s="59">
        <f t="shared" si="18"/>
        <v>0</v>
      </c>
      <c r="BS58" s="59">
        <f t="shared" si="19"/>
        <v>0</v>
      </c>
      <c r="BT58" s="59">
        <f t="shared" si="20"/>
        <v>0</v>
      </c>
    </row>
    <row r="59">
      <c r="A59" s="49"/>
      <c r="B59" s="52" t="s">
        <v>38</v>
      </c>
      <c r="C59" s="52" t="s">
        <v>124</v>
      </c>
      <c r="D59" s="53">
        <v>2920000.0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59">
        <f t="shared" si="3"/>
        <v>0</v>
      </c>
      <c r="BB59" s="28">
        <f t="shared" si="4"/>
        <v>2920000</v>
      </c>
      <c r="BC59" s="64"/>
      <c r="BD59" s="59">
        <f t="shared" si="5"/>
        <v>0</v>
      </c>
      <c r="BE59" s="59">
        <f t="shared" si="6"/>
        <v>0</v>
      </c>
      <c r="BF59" s="59">
        <f t="shared" si="7"/>
        <v>0</v>
      </c>
      <c r="BG59" s="59">
        <f t="shared" si="8"/>
        <v>0</v>
      </c>
      <c r="BH59" s="59">
        <f t="shared" si="9"/>
        <v>0</v>
      </c>
      <c r="BI59" s="59">
        <f t="shared" si="10"/>
        <v>0</v>
      </c>
      <c r="BJ59" s="59">
        <f t="shared" si="11"/>
        <v>0</v>
      </c>
      <c r="BK59" s="59">
        <f t="shared" si="12"/>
        <v>0</v>
      </c>
      <c r="BL59" s="59">
        <f t="shared" si="13"/>
        <v>0</v>
      </c>
      <c r="BM59" s="59">
        <f t="shared" si="14"/>
        <v>0</v>
      </c>
      <c r="BN59" s="59">
        <f t="shared" si="15"/>
        <v>0</v>
      </c>
      <c r="BO59" s="59">
        <f t="shared" si="16"/>
        <v>0</v>
      </c>
      <c r="BP59" s="64"/>
      <c r="BQ59" s="59">
        <f t="shared" si="17"/>
        <v>0</v>
      </c>
      <c r="BR59" s="59">
        <f t="shared" si="18"/>
        <v>0</v>
      </c>
      <c r="BS59" s="59">
        <f t="shared" si="19"/>
        <v>0</v>
      </c>
      <c r="BT59" s="59">
        <f t="shared" si="20"/>
        <v>0</v>
      </c>
    </row>
    <row r="60">
      <c r="A60" s="49"/>
      <c r="B60" s="52" t="s">
        <v>38</v>
      </c>
      <c r="C60" s="52" t="s">
        <v>43</v>
      </c>
      <c r="D60" s="53">
        <v>1200000.0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59">
        <f t="shared" si="3"/>
        <v>0</v>
      </c>
      <c r="BB60" s="28">
        <f t="shared" si="4"/>
        <v>1200000</v>
      </c>
      <c r="BC60" s="64"/>
      <c r="BD60" s="59">
        <f t="shared" si="5"/>
        <v>0</v>
      </c>
      <c r="BE60" s="59">
        <f t="shared" si="6"/>
        <v>0</v>
      </c>
      <c r="BF60" s="59">
        <f t="shared" si="7"/>
        <v>0</v>
      </c>
      <c r="BG60" s="59">
        <f t="shared" si="8"/>
        <v>0</v>
      </c>
      <c r="BH60" s="59">
        <f t="shared" si="9"/>
        <v>0</v>
      </c>
      <c r="BI60" s="59">
        <f t="shared" si="10"/>
        <v>0</v>
      </c>
      <c r="BJ60" s="59">
        <f t="shared" si="11"/>
        <v>0</v>
      </c>
      <c r="BK60" s="59">
        <f t="shared" si="12"/>
        <v>0</v>
      </c>
      <c r="BL60" s="59">
        <f t="shared" si="13"/>
        <v>0</v>
      </c>
      <c r="BM60" s="59">
        <f t="shared" si="14"/>
        <v>0</v>
      </c>
      <c r="BN60" s="59">
        <f t="shared" si="15"/>
        <v>0</v>
      </c>
      <c r="BO60" s="59">
        <f t="shared" si="16"/>
        <v>0</v>
      </c>
      <c r="BP60" s="64"/>
      <c r="BQ60" s="59">
        <f t="shared" si="17"/>
        <v>0</v>
      </c>
      <c r="BR60" s="59">
        <f t="shared" si="18"/>
        <v>0</v>
      </c>
      <c r="BS60" s="59">
        <f t="shared" si="19"/>
        <v>0</v>
      </c>
      <c r="BT60" s="59">
        <f t="shared" si="20"/>
        <v>0</v>
      </c>
    </row>
    <row r="61">
      <c r="A61" s="41" t="s">
        <v>68</v>
      </c>
      <c r="B61" s="42" t="s">
        <v>69</v>
      </c>
      <c r="C61" s="6"/>
      <c r="D61" s="43">
        <f t="shared" ref="D61:AZ61" si="42">sum(D62,D65,D68)</f>
        <v>35300000</v>
      </c>
      <c r="E61" s="43">
        <f t="shared" si="42"/>
        <v>0</v>
      </c>
      <c r="F61" s="43">
        <f t="shared" si="42"/>
        <v>0</v>
      </c>
      <c r="G61" s="43">
        <f t="shared" si="42"/>
        <v>0</v>
      </c>
      <c r="H61" s="43">
        <f t="shared" si="42"/>
        <v>0</v>
      </c>
      <c r="I61" s="43">
        <f t="shared" si="42"/>
        <v>0</v>
      </c>
      <c r="J61" s="43">
        <f t="shared" si="42"/>
        <v>0</v>
      </c>
      <c r="K61" s="43">
        <f t="shared" si="42"/>
        <v>0</v>
      </c>
      <c r="L61" s="43">
        <f t="shared" si="42"/>
        <v>0</v>
      </c>
      <c r="M61" s="43">
        <f t="shared" si="42"/>
        <v>0</v>
      </c>
      <c r="N61" s="43">
        <f t="shared" si="42"/>
        <v>0</v>
      </c>
      <c r="O61" s="43">
        <f t="shared" si="42"/>
        <v>0</v>
      </c>
      <c r="P61" s="43">
        <f t="shared" si="42"/>
        <v>0</v>
      </c>
      <c r="Q61" s="43">
        <f t="shared" si="42"/>
        <v>0</v>
      </c>
      <c r="R61" s="43">
        <f t="shared" si="42"/>
        <v>0</v>
      </c>
      <c r="S61" s="43">
        <f t="shared" si="42"/>
        <v>0</v>
      </c>
      <c r="T61" s="43">
        <f t="shared" si="42"/>
        <v>0</v>
      </c>
      <c r="U61" s="43">
        <f t="shared" si="42"/>
        <v>0</v>
      </c>
      <c r="V61" s="43">
        <f t="shared" si="42"/>
        <v>0</v>
      </c>
      <c r="W61" s="43">
        <f t="shared" si="42"/>
        <v>0</v>
      </c>
      <c r="X61" s="43">
        <f t="shared" si="42"/>
        <v>0</v>
      </c>
      <c r="Y61" s="43">
        <f t="shared" si="42"/>
        <v>0</v>
      </c>
      <c r="Z61" s="43">
        <f t="shared" si="42"/>
        <v>0</v>
      </c>
      <c r="AA61" s="43">
        <f t="shared" si="42"/>
        <v>0</v>
      </c>
      <c r="AB61" s="43">
        <f t="shared" si="42"/>
        <v>0</v>
      </c>
      <c r="AC61" s="43">
        <f t="shared" si="42"/>
        <v>0</v>
      </c>
      <c r="AD61" s="43">
        <f t="shared" si="42"/>
        <v>0</v>
      </c>
      <c r="AE61" s="43">
        <f t="shared" si="42"/>
        <v>0</v>
      </c>
      <c r="AF61" s="43">
        <f t="shared" si="42"/>
        <v>0</v>
      </c>
      <c r="AG61" s="43">
        <f t="shared" si="42"/>
        <v>0</v>
      </c>
      <c r="AH61" s="43">
        <f t="shared" si="42"/>
        <v>0</v>
      </c>
      <c r="AI61" s="43">
        <f t="shared" si="42"/>
        <v>0</v>
      </c>
      <c r="AJ61" s="43">
        <f t="shared" si="42"/>
        <v>0</v>
      </c>
      <c r="AK61" s="43">
        <f t="shared" si="42"/>
        <v>0</v>
      </c>
      <c r="AL61" s="43">
        <f t="shared" si="42"/>
        <v>0</v>
      </c>
      <c r="AM61" s="43">
        <f t="shared" si="42"/>
        <v>0</v>
      </c>
      <c r="AN61" s="43">
        <f t="shared" si="42"/>
        <v>0</v>
      </c>
      <c r="AO61" s="43">
        <f t="shared" si="42"/>
        <v>0</v>
      </c>
      <c r="AP61" s="43">
        <f t="shared" si="42"/>
        <v>0</v>
      </c>
      <c r="AQ61" s="43">
        <f t="shared" si="42"/>
        <v>0</v>
      </c>
      <c r="AR61" s="43">
        <f t="shared" si="42"/>
        <v>0</v>
      </c>
      <c r="AS61" s="43">
        <f t="shared" si="42"/>
        <v>0</v>
      </c>
      <c r="AT61" s="43">
        <f t="shared" si="42"/>
        <v>0</v>
      </c>
      <c r="AU61" s="43">
        <f t="shared" si="42"/>
        <v>0</v>
      </c>
      <c r="AV61" s="43">
        <f t="shared" si="42"/>
        <v>0</v>
      </c>
      <c r="AW61" s="43">
        <f t="shared" si="42"/>
        <v>0</v>
      </c>
      <c r="AX61" s="43">
        <f t="shared" si="42"/>
        <v>0</v>
      </c>
      <c r="AY61" s="43">
        <f t="shared" si="42"/>
        <v>0</v>
      </c>
      <c r="AZ61" s="43">
        <f t="shared" si="42"/>
        <v>0</v>
      </c>
      <c r="BA61" s="59">
        <f t="shared" si="3"/>
        <v>0</v>
      </c>
      <c r="BB61" s="28">
        <f t="shared" si="4"/>
        <v>35300000</v>
      </c>
      <c r="BC61" s="29"/>
      <c r="BD61" s="59">
        <f t="shared" si="5"/>
        <v>0</v>
      </c>
      <c r="BE61" s="59">
        <f t="shared" si="6"/>
        <v>0</v>
      </c>
      <c r="BF61" s="59">
        <f t="shared" si="7"/>
        <v>0</v>
      </c>
      <c r="BG61" s="59">
        <f t="shared" si="8"/>
        <v>0</v>
      </c>
      <c r="BH61" s="59">
        <f t="shared" si="9"/>
        <v>0</v>
      </c>
      <c r="BI61" s="59">
        <f t="shared" si="10"/>
        <v>0</v>
      </c>
      <c r="BJ61" s="59">
        <f t="shared" si="11"/>
        <v>0</v>
      </c>
      <c r="BK61" s="59">
        <f t="shared" si="12"/>
        <v>0</v>
      </c>
      <c r="BL61" s="59">
        <f t="shared" si="13"/>
        <v>0</v>
      </c>
      <c r="BM61" s="59">
        <f t="shared" si="14"/>
        <v>0</v>
      </c>
      <c r="BN61" s="59">
        <f t="shared" si="15"/>
        <v>0</v>
      </c>
      <c r="BO61" s="59">
        <f t="shared" si="16"/>
        <v>0</v>
      </c>
      <c r="BP61" s="29"/>
      <c r="BQ61" s="59">
        <f t="shared" si="17"/>
        <v>0</v>
      </c>
      <c r="BR61" s="59">
        <f t="shared" si="18"/>
        <v>0</v>
      </c>
      <c r="BS61" s="59">
        <f t="shared" si="19"/>
        <v>0</v>
      </c>
      <c r="BT61" s="59">
        <f t="shared" si="20"/>
        <v>0</v>
      </c>
    </row>
    <row r="62">
      <c r="A62" s="45">
        <v>521211.0</v>
      </c>
      <c r="B62" s="46" t="s">
        <v>48</v>
      </c>
      <c r="C62" s="6"/>
      <c r="D62" s="47">
        <f t="shared" ref="D62:AZ62" si="43">sum(D64)</f>
        <v>5520000</v>
      </c>
      <c r="E62" s="47">
        <f t="shared" si="43"/>
        <v>0</v>
      </c>
      <c r="F62" s="47">
        <f t="shared" si="43"/>
        <v>0</v>
      </c>
      <c r="G62" s="47">
        <f t="shared" si="43"/>
        <v>0</v>
      </c>
      <c r="H62" s="47">
        <f t="shared" si="43"/>
        <v>0</v>
      </c>
      <c r="I62" s="47">
        <f t="shared" si="43"/>
        <v>0</v>
      </c>
      <c r="J62" s="47">
        <f t="shared" si="43"/>
        <v>0</v>
      </c>
      <c r="K62" s="47">
        <f t="shared" si="43"/>
        <v>0</v>
      </c>
      <c r="L62" s="47">
        <f t="shared" si="43"/>
        <v>0</v>
      </c>
      <c r="M62" s="47">
        <f t="shared" si="43"/>
        <v>0</v>
      </c>
      <c r="N62" s="47">
        <f t="shared" si="43"/>
        <v>0</v>
      </c>
      <c r="O62" s="47">
        <f t="shared" si="43"/>
        <v>0</v>
      </c>
      <c r="P62" s="47">
        <f t="shared" si="43"/>
        <v>0</v>
      </c>
      <c r="Q62" s="47">
        <f t="shared" si="43"/>
        <v>0</v>
      </c>
      <c r="R62" s="47">
        <f t="shared" si="43"/>
        <v>0</v>
      </c>
      <c r="S62" s="47">
        <f t="shared" si="43"/>
        <v>0</v>
      </c>
      <c r="T62" s="47">
        <f t="shared" si="43"/>
        <v>0</v>
      </c>
      <c r="U62" s="47">
        <f t="shared" si="43"/>
        <v>0</v>
      </c>
      <c r="V62" s="47">
        <f t="shared" si="43"/>
        <v>0</v>
      </c>
      <c r="W62" s="47">
        <f t="shared" si="43"/>
        <v>0</v>
      </c>
      <c r="X62" s="47">
        <f t="shared" si="43"/>
        <v>0</v>
      </c>
      <c r="Y62" s="47">
        <f t="shared" si="43"/>
        <v>0</v>
      </c>
      <c r="Z62" s="47">
        <f t="shared" si="43"/>
        <v>0</v>
      </c>
      <c r="AA62" s="47">
        <f t="shared" si="43"/>
        <v>0</v>
      </c>
      <c r="AB62" s="47">
        <f t="shared" si="43"/>
        <v>0</v>
      </c>
      <c r="AC62" s="47">
        <f t="shared" si="43"/>
        <v>0</v>
      </c>
      <c r="AD62" s="47">
        <f t="shared" si="43"/>
        <v>0</v>
      </c>
      <c r="AE62" s="47">
        <f t="shared" si="43"/>
        <v>0</v>
      </c>
      <c r="AF62" s="47">
        <f t="shared" si="43"/>
        <v>0</v>
      </c>
      <c r="AG62" s="47">
        <f t="shared" si="43"/>
        <v>0</v>
      </c>
      <c r="AH62" s="47">
        <f t="shared" si="43"/>
        <v>0</v>
      </c>
      <c r="AI62" s="47">
        <f t="shared" si="43"/>
        <v>0</v>
      </c>
      <c r="AJ62" s="47">
        <f t="shared" si="43"/>
        <v>0</v>
      </c>
      <c r="AK62" s="47">
        <f t="shared" si="43"/>
        <v>0</v>
      </c>
      <c r="AL62" s="47">
        <f t="shared" si="43"/>
        <v>0</v>
      </c>
      <c r="AM62" s="47">
        <f t="shared" si="43"/>
        <v>0</v>
      </c>
      <c r="AN62" s="47">
        <f t="shared" si="43"/>
        <v>0</v>
      </c>
      <c r="AO62" s="47">
        <f t="shared" si="43"/>
        <v>0</v>
      </c>
      <c r="AP62" s="47">
        <f t="shared" si="43"/>
        <v>0</v>
      </c>
      <c r="AQ62" s="47">
        <f t="shared" si="43"/>
        <v>0</v>
      </c>
      <c r="AR62" s="47">
        <f t="shared" si="43"/>
        <v>0</v>
      </c>
      <c r="AS62" s="47">
        <f t="shared" si="43"/>
        <v>0</v>
      </c>
      <c r="AT62" s="47">
        <f t="shared" si="43"/>
        <v>0</v>
      </c>
      <c r="AU62" s="47">
        <f t="shared" si="43"/>
        <v>0</v>
      </c>
      <c r="AV62" s="47">
        <f t="shared" si="43"/>
        <v>0</v>
      </c>
      <c r="AW62" s="47">
        <f t="shared" si="43"/>
        <v>0</v>
      </c>
      <c r="AX62" s="47">
        <f t="shared" si="43"/>
        <v>0</v>
      </c>
      <c r="AY62" s="47">
        <f t="shared" si="43"/>
        <v>0</v>
      </c>
      <c r="AZ62" s="47">
        <f t="shared" si="43"/>
        <v>0</v>
      </c>
      <c r="BA62" s="59">
        <f t="shared" si="3"/>
        <v>0</v>
      </c>
      <c r="BB62" s="28">
        <f t="shared" si="4"/>
        <v>5520000</v>
      </c>
      <c r="BC62" s="61"/>
      <c r="BD62" s="59">
        <f t="shared" si="5"/>
        <v>0</v>
      </c>
      <c r="BE62" s="59">
        <f t="shared" si="6"/>
        <v>0</v>
      </c>
      <c r="BF62" s="59">
        <f t="shared" si="7"/>
        <v>0</v>
      </c>
      <c r="BG62" s="59">
        <f t="shared" si="8"/>
        <v>0</v>
      </c>
      <c r="BH62" s="59">
        <f t="shared" si="9"/>
        <v>0</v>
      </c>
      <c r="BI62" s="59">
        <f t="shared" si="10"/>
        <v>0</v>
      </c>
      <c r="BJ62" s="59">
        <f t="shared" si="11"/>
        <v>0</v>
      </c>
      <c r="BK62" s="59">
        <f t="shared" si="12"/>
        <v>0</v>
      </c>
      <c r="BL62" s="59">
        <f t="shared" si="13"/>
        <v>0</v>
      </c>
      <c r="BM62" s="59">
        <f t="shared" si="14"/>
        <v>0</v>
      </c>
      <c r="BN62" s="59">
        <f t="shared" si="15"/>
        <v>0</v>
      </c>
      <c r="BO62" s="59">
        <f t="shared" si="16"/>
        <v>0</v>
      </c>
      <c r="BP62" s="61"/>
      <c r="BQ62" s="59">
        <f t="shared" si="17"/>
        <v>0</v>
      </c>
      <c r="BR62" s="59">
        <f t="shared" si="18"/>
        <v>0</v>
      </c>
      <c r="BS62" s="59">
        <f t="shared" si="19"/>
        <v>0</v>
      </c>
      <c r="BT62" s="59">
        <f t="shared" si="20"/>
        <v>0</v>
      </c>
    </row>
    <row r="63">
      <c r="A63" s="49"/>
      <c r="B63" s="50" t="s">
        <v>37</v>
      </c>
      <c r="C63" s="6"/>
      <c r="D63" s="51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59">
        <f t="shared" si="3"/>
        <v>0</v>
      </c>
      <c r="BB63" s="28">
        <f t="shared" si="4"/>
        <v>0</v>
      </c>
      <c r="BC63" s="64"/>
      <c r="BD63" s="59">
        <f t="shared" si="5"/>
        <v>0</v>
      </c>
      <c r="BE63" s="59">
        <f t="shared" si="6"/>
        <v>0</v>
      </c>
      <c r="BF63" s="59">
        <f t="shared" si="7"/>
        <v>0</v>
      </c>
      <c r="BG63" s="59">
        <f t="shared" si="8"/>
        <v>0</v>
      </c>
      <c r="BH63" s="59">
        <f t="shared" si="9"/>
        <v>0</v>
      </c>
      <c r="BI63" s="59">
        <f t="shared" si="10"/>
        <v>0</v>
      </c>
      <c r="BJ63" s="59">
        <f t="shared" si="11"/>
        <v>0</v>
      </c>
      <c r="BK63" s="59">
        <f t="shared" si="12"/>
        <v>0</v>
      </c>
      <c r="BL63" s="59">
        <f t="shared" si="13"/>
        <v>0</v>
      </c>
      <c r="BM63" s="59">
        <f t="shared" si="14"/>
        <v>0</v>
      </c>
      <c r="BN63" s="59">
        <f t="shared" si="15"/>
        <v>0</v>
      </c>
      <c r="BO63" s="59">
        <f t="shared" si="16"/>
        <v>0</v>
      </c>
      <c r="BP63" s="64"/>
      <c r="BQ63" s="59">
        <f t="shared" si="17"/>
        <v>0</v>
      </c>
      <c r="BR63" s="59">
        <f t="shared" si="18"/>
        <v>0</v>
      </c>
      <c r="BS63" s="59">
        <f t="shared" si="19"/>
        <v>0</v>
      </c>
      <c r="BT63" s="59">
        <f t="shared" si="20"/>
        <v>0</v>
      </c>
    </row>
    <row r="64">
      <c r="A64" s="49"/>
      <c r="B64" s="52" t="s">
        <v>38</v>
      </c>
      <c r="C64" s="52" t="s">
        <v>70</v>
      </c>
      <c r="D64" s="53">
        <v>5520000.0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59">
        <f t="shared" si="3"/>
        <v>0</v>
      </c>
      <c r="BB64" s="28">
        <f t="shared" si="4"/>
        <v>5520000</v>
      </c>
      <c r="BC64" s="64"/>
      <c r="BD64" s="59">
        <f t="shared" si="5"/>
        <v>0</v>
      </c>
      <c r="BE64" s="59">
        <f t="shared" si="6"/>
        <v>0</v>
      </c>
      <c r="BF64" s="59">
        <f t="shared" si="7"/>
        <v>0</v>
      </c>
      <c r="BG64" s="59">
        <f t="shared" si="8"/>
        <v>0</v>
      </c>
      <c r="BH64" s="59">
        <f t="shared" si="9"/>
        <v>0</v>
      </c>
      <c r="BI64" s="59">
        <f t="shared" si="10"/>
        <v>0</v>
      </c>
      <c r="BJ64" s="59">
        <f t="shared" si="11"/>
        <v>0</v>
      </c>
      <c r="BK64" s="59">
        <f t="shared" si="12"/>
        <v>0</v>
      </c>
      <c r="BL64" s="59">
        <f t="shared" si="13"/>
        <v>0</v>
      </c>
      <c r="BM64" s="59">
        <f t="shared" si="14"/>
        <v>0</v>
      </c>
      <c r="BN64" s="59">
        <f t="shared" si="15"/>
        <v>0</v>
      </c>
      <c r="BO64" s="59">
        <f t="shared" si="16"/>
        <v>0</v>
      </c>
      <c r="BP64" s="64"/>
      <c r="BQ64" s="59">
        <f t="shared" si="17"/>
        <v>0</v>
      </c>
      <c r="BR64" s="59">
        <f t="shared" si="18"/>
        <v>0</v>
      </c>
      <c r="BS64" s="59">
        <f t="shared" si="19"/>
        <v>0</v>
      </c>
      <c r="BT64" s="59">
        <f t="shared" si="20"/>
        <v>0</v>
      </c>
    </row>
    <row r="65">
      <c r="A65" s="45">
        <v>522151.0</v>
      </c>
      <c r="B65" s="46" t="s">
        <v>51</v>
      </c>
      <c r="C65" s="6"/>
      <c r="D65" s="47">
        <f t="shared" ref="D65:AZ65" si="44">sum(D67)</f>
        <v>1800000</v>
      </c>
      <c r="E65" s="47">
        <f t="shared" si="44"/>
        <v>0</v>
      </c>
      <c r="F65" s="47">
        <f t="shared" si="44"/>
        <v>0</v>
      </c>
      <c r="G65" s="47">
        <f t="shared" si="44"/>
        <v>0</v>
      </c>
      <c r="H65" s="47">
        <f t="shared" si="44"/>
        <v>0</v>
      </c>
      <c r="I65" s="47">
        <f t="shared" si="44"/>
        <v>0</v>
      </c>
      <c r="J65" s="47">
        <f t="shared" si="44"/>
        <v>0</v>
      </c>
      <c r="K65" s="47">
        <f t="shared" si="44"/>
        <v>0</v>
      </c>
      <c r="L65" s="47">
        <f t="shared" si="44"/>
        <v>0</v>
      </c>
      <c r="M65" s="47">
        <f t="shared" si="44"/>
        <v>0</v>
      </c>
      <c r="N65" s="47">
        <f t="shared" si="44"/>
        <v>0</v>
      </c>
      <c r="O65" s="47">
        <f t="shared" si="44"/>
        <v>0</v>
      </c>
      <c r="P65" s="47">
        <f t="shared" si="44"/>
        <v>0</v>
      </c>
      <c r="Q65" s="47">
        <f t="shared" si="44"/>
        <v>0</v>
      </c>
      <c r="R65" s="47">
        <f t="shared" si="44"/>
        <v>0</v>
      </c>
      <c r="S65" s="47">
        <f t="shared" si="44"/>
        <v>0</v>
      </c>
      <c r="T65" s="47">
        <f t="shared" si="44"/>
        <v>0</v>
      </c>
      <c r="U65" s="47">
        <f t="shared" si="44"/>
        <v>0</v>
      </c>
      <c r="V65" s="47">
        <f t="shared" si="44"/>
        <v>0</v>
      </c>
      <c r="W65" s="47">
        <f t="shared" si="44"/>
        <v>0</v>
      </c>
      <c r="X65" s="47">
        <f t="shared" si="44"/>
        <v>0</v>
      </c>
      <c r="Y65" s="47">
        <f t="shared" si="44"/>
        <v>0</v>
      </c>
      <c r="Z65" s="47">
        <f t="shared" si="44"/>
        <v>0</v>
      </c>
      <c r="AA65" s="47">
        <f t="shared" si="44"/>
        <v>0</v>
      </c>
      <c r="AB65" s="47">
        <f t="shared" si="44"/>
        <v>0</v>
      </c>
      <c r="AC65" s="47">
        <f t="shared" si="44"/>
        <v>0</v>
      </c>
      <c r="AD65" s="47">
        <f t="shared" si="44"/>
        <v>0</v>
      </c>
      <c r="AE65" s="47">
        <f t="shared" si="44"/>
        <v>0</v>
      </c>
      <c r="AF65" s="47">
        <f t="shared" si="44"/>
        <v>0</v>
      </c>
      <c r="AG65" s="47">
        <f t="shared" si="44"/>
        <v>0</v>
      </c>
      <c r="AH65" s="47">
        <f t="shared" si="44"/>
        <v>0</v>
      </c>
      <c r="AI65" s="47">
        <f t="shared" si="44"/>
        <v>0</v>
      </c>
      <c r="AJ65" s="47">
        <f t="shared" si="44"/>
        <v>0</v>
      </c>
      <c r="AK65" s="47">
        <f t="shared" si="44"/>
        <v>0</v>
      </c>
      <c r="AL65" s="47">
        <f t="shared" si="44"/>
        <v>0</v>
      </c>
      <c r="AM65" s="47">
        <f t="shared" si="44"/>
        <v>0</v>
      </c>
      <c r="AN65" s="47">
        <f t="shared" si="44"/>
        <v>0</v>
      </c>
      <c r="AO65" s="47">
        <f t="shared" si="44"/>
        <v>0</v>
      </c>
      <c r="AP65" s="47">
        <f t="shared" si="44"/>
        <v>0</v>
      </c>
      <c r="AQ65" s="47">
        <f t="shared" si="44"/>
        <v>0</v>
      </c>
      <c r="AR65" s="47">
        <f t="shared" si="44"/>
        <v>0</v>
      </c>
      <c r="AS65" s="47">
        <f t="shared" si="44"/>
        <v>0</v>
      </c>
      <c r="AT65" s="47">
        <f t="shared" si="44"/>
        <v>0</v>
      </c>
      <c r="AU65" s="47">
        <f t="shared" si="44"/>
        <v>0</v>
      </c>
      <c r="AV65" s="47">
        <f t="shared" si="44"/>
        <v>0</v>
      </c>
      <c r="AW65" s="47">
        <f t="shared" si="44"/>
        <v>0</v>
      </c>
      <c r="AX65" s="47">
        <f t="shared" si="44"/>
        <v>0</v>
      </c>
      <c r="AY65" s="47">
        <f t="shared" si="44"/>
        <v>0</v>
      </c>
      <c r="AZ65" s="47">
        <f t="shared" si="44"/>
        <v>0</v>
      </c>
      <c r="BA65" s="59">
        <f t="shared" si="3"/>
        <v>0</v>
      </c>
      <c r="BB65" s="28">
        <f t="shared" si="4"/>
        <v>1800000</v>
      </c>
      <c r="BC65" s="61"/>
      <c r="BD65" s="59">
        <f t="shared" si="5"/>
        <v>0</v>
      </c>
      <c r="BE65" s="59">
        <f t="shared" si="6"/>
        <v>0</v>
      </c>
      <c r="BF65" s="59">
        <f t="shared" si="7"/>
        <v>0</v>
      </c>
      <c r="BG65" s="59">
        <f t="shared" si="8"/>
        <v>0</v>
      </c>
      <c r="BH65" s="59">
        <f t="shared" si="9"/>
        <v>0</v>
      </c>
      <c r="BI65" s="59">
        <f t="shared" si="10"/>
        <v>0</v>
      </c>
      <c r="BJ65" s="59">
        <f t="shared" si="11"/>
        <v>0</v>
      </c>
      <c r="BK65" s="59">
        <f t="shared" si="12"/>
        <v>0</v>
      </c>
      <c r="BL65" s="59">
        <f t="shared" si="13"/>
        <v>0</v>
      </c>
      <c r="BM65" s="59">
        <f t="shared" si="14"/>
        <v>0</v>
      </c>
      <c r="BN65" s="59">
        <f t="shared" si="15"/>
        <v>0</v>
      </c>
      <c r="BO65" s="59">
        <f t="shared" si="16"/>
        <v>0</v>
      </c>
      <c r="BP65" s="61"/>
      <c r="BQ65" s="59">
        <f t="shared" si="17"/>
        <v>0</v>
      </c>
      <c r="BR65" s="59">
        <f t="shared" si="18"/>
        <v>0</v>
      </c>
      <c r="BS65" s="59">
        <f t="shared" si="19"/>
        <v>0</v>
      </c>
      <c r="BT65" s="59">
        <f t="shared" si="20"/>
        <v>0</v>
      </c>
    </row>
    <row r="66">
      <c r="A66" s="49"/>
      <c r="B66" s="50" t="s">
        <v>37</v>
      </c>
      <c r="C66" s="6"/>
      <c r="D66" s="51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59">
        <f t="shared" si="3"/>
        <v>0</v>
      </c>
      <c r="BB66" s="28">
        <f t="shared" si="4"/>
        <v>0</v>
      </c>
      <c r="BC66" s="64"/>
      <c r="BD66" s="59">
        <f t="shared" si="5"/>
        <v>0</v>
      </c>
      <c r="BE66" s="59">
        <f t="shared" si="6"/>
        <v>0</v>
      </c>
      <c r="BF66" s="59">
        <f t="shared" si="7"/>
        <v>0</v>
      </c>
      <c r="BG66" s="59">
        <f t="shared" si="8"/>
        <v>0</v>
      </c>
      <c r="BH66" s="59">
        <f t="shared" si="9"/>
        <v>0</v>
      </c>
      <c r="BI66" s="59">
        <f t="shared" si="10"/>
        <v>0</v>
      </c>
      <c r="BJ66" s="59">
        <f t="shared" si="11"/>
        <v>0</v>
      </c>
      <c r="BK66" s="59">
        <f t="shared" si="12"/>
        <v>0</v>
      </c>
      <c r="BL66" s="59">
        <f t="shared" si="13"/>
        <v>0</v>
      </c>
      <c r="BM66" s="59">
        <f t="shared" si="14"/>
        <v>0</v>
      </c>
      <c r="BN66" s="59">
        <f t="shared" si="15"/>
        <v>0</v>
      </c>
      <c r="BO66" s="59">
        <f t="shared" si="16"/>
        <v>0</v>
      </c>
      <c r="BP66" s="64"/>
      <c r="BQ66" s="59">
        <f t="shared" si="17"/>
        <v>0</v>
      </c>
      <c r="BR66" s="59">
        <f t="shared" si="18"/>
        <v>0</v>
      </c>
      <c r="BS66" s="59">
        <f t="shared" si="19"/>
        <v>0</v>
      </c>
      <c r="BT66" s="59">
        <f t="shared" si="20"/>
        <v>0</v>
      </c>
    </row>
    <row r="67">
      <c r="A67" s="49"/>
      <c r="B67" s="52" t="s">
        <v>38</v>
      </c>
      <c r="C67" s="52" t="s">
        <v>71</v>
      </c>
      <c r="D67" s="53">
        <v>1800000.0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59">
        <f t="shared" si="3"/>
        <v>0</v>
      </c>
      <c r="BB67" s="28">
        <f t="shared" si="4"/>
        <v>1800000</v>
      </c>
      <c r="BC67" s="64"/>
      <c r="BD67" s="59">
        <f t="shared" si="5"/>
        <v>0</v>
      </c>
      <c r="BE67" s="59">
        <f t="shared" si="6"/>
        <v>0</v>
      </c>
      <c r="BF67" s="59">
        <f t="shared" si="7"/>
        <v>0</v>
      </c>
      <c r="BG67" s="59">
        <f t="shared" si="8"/>
        <v>0</v>
      </c>
      <c r="BH67" s="59">
        <f t="shared" si="9"/>
        <v>0</v>
      </c>
      <c r="BI67" s="59">
        <f t="shared" si="10"/>
        <v>0</v>
      </c>
      <c r="BJ67" s="59">
        <f t="shared" si="11"/>
        <v>0</v>
      </c>
      <c r="BK67" s="59">
        <f t="shared" si="12"/>
        <v>0</v>
      </c>
      <c r="BL67" s="59">
        <f t="shared" si="13"/>
        <v>0</v>
      </c>
      <c r="BM67" s="59">
        <f t="shared" si="14"/>
        <v>0</v>
      </c>
      <c r="BN67" s="59">
        <f t="shared" si="15"/>
        <v>0</v>
      </c>
      <c r="BO67" s="59">
        <f t="shared" si="16"/>
        <v>0</v>
      </c>
      <c r="BP67" s="64"/>
      <c r="BQ67" s="59">
        <f t="shared" si="17"/>
        <v>0</v>
      </c>
      <c r="BR67" s="59">
        <f t="shared" si="18"/>
        <v>0</v>
      </c>
      <c r="BS67" s="59">
        <f t="shared" si="19"/>
        <v>0</v>
      </c>
      <c r="BT67" s="59">
        <f t="shared" si="20"/>
        <v>0</v>
      </c>
    </row>
    <row r="68">
      <c r="A68" s="45">
        <v>522191.0</v>
      </c>
      <c r="B68" s="46" t="s">
        <v>36</v>
      </c>
      <c r="C68" s="6"/>
      <c r="D68" s="47">
        <f t="shared" ref="D68:AZ68" si="45">sum(D70)</f>
        <v>27980000</v>
      </c>
      <c r="E68" s="47">
        <f t="shared" si="45"/>
        <v>0</v>
      </c>
      <c r="F68" s="47">
        <f t="shared" si="45"/>
        <v>0</v>
      </c>
      <c r="G68" s="47">
        <f t="shared" si="45"/>
        <v>0</v>
      </c>
      <c r="H68" s="47">
        <f t="shared" si="45"/>
        <v>0</v>
      </c>
      <c r="I68" s="47">
        <f t="shared" si="45"/>
        <v>0</v>
      </c>
      <c r="J68" s="47">
        <f t="shared" si="45"/>
        <v>0</v>
      </c>
      <c r="K68" s="47">
        <f t="shared" si="45"/>
        <v>0</v>
      </c>
      <c r="L68" s="47">
        <f t="shared" si="45"/>
        <v>0</v>
      </c>
      <c r="M68" s="47">
        <f t="shared" si="45"/>
        <v>0</v>
      </c>
      <c r="N68" s="47">
        <f t="shared" si="45"/>
        <v>0</v>
      </c>
      <c r="O68" s="47">
        <f t="shared" si="45"/>
        <v>0</v>
      </c>
      <c r="P68" s="47">
        <f t="shared" si="45"/>
        <v>0</v>
      </c>
      <c r="Q68" s="47">
        <f t="shared" si="45"/>
        <v>0</v>
      </c>
      <c r="R68" s="47">
        <f t="shared" si="45"/>
        <v>0</v>
      </c>
      <c r="S68" s="47">
        <f t="shared" si="45"/>
        <v>0</v>
      </c>
      <c r="T68" s="47">
        <f t="shared" si="45"/>
        <v>0</v>
      </c>
      <c r="U68" s="47">
        <f t="shared" si="45"/>
        <v>0</v>
      </c>
      <c r="V68" s="47">
        <f t="shared" si="45"/>
        <v>0</v>
      </c>
      <c r="W68" s="47">
        <f t="shared" si="45"/>
        <v>0</v>
      </c>
      <c r="X68" s="47">
        <f t="shared" si="45"/>
        <v>0</v>
      </c>
      <c r="Y68" s="47">
        <f t="shared" si="45"/>
        <v>0</v>
      </c>
      <c r="Z68" s="47">
        <f t="shared" si="45"/>
        <v>0</v>
      </c>
      <c r="AA68" s="47">
        <f t="shared" si="45"/>
        <v>0</v>
      </c>
      <c r="AB68" s="47">
        <f t="shared" si="45"/>
        <v>0</v>
      </c>
      <c r="AC68" s="47">
        <f t="shared" si="45"/>
        <v>0</v>
      </c>
      <c r="AD68" s="47">
        <f t="shared" si="45"/>
        <v>0</v>
      </c>
      <c r="AE68" s="47">
        <f t="shared" si="45"/>
        <v>0</v>
      </c>
      <c r="AF68" s="47">
        <f t="shared" si="45"/>
        <v>0</v>
      </c>
      <c r="AG68" s="47">
        <f t="shared" si="45"/>
        <v>0</v>
      </c>
      <c r="AH68" s="47">
        <f t="shared" si="45"/>
        <v>0</v>
      </c>
      <c r="AI68" s="47">
        <f t="shared" si="45"/>
        <v>0</v>
      </c>
      <c r="AJ68" s="47">
        <f t="shared" si="45"/>
        <v>0</v>
      </c>
      <c r="AK68" s="47">
        <f t="shared" si="45"/>
        <v>0</v>
      </c>
      <c r="AL68" s="47">
        <f t="shared" si="45"/>
        <v>0</v>
      </c>
      <c r="AM68" s="47">
        <f t="shared" si="45"/>
        <v>0</v>
      </c>
      <c r="AN68" s="47">
        <f t="shared" si="45"/>
        <v>0</v>
      </c>
      <c r="AO68" s="47">
        <f t="shared" si="45"/>
        <v>0</v>
      </c>
      <c r="AP68" s="47">
        <f t="shared" si="45"/>
        <v>0</v>
      </c>
      <c r="AQ68" s="47">
        <f t="shared" si="45"/>
        <v>0</v>
      </c>
      <c r="AR68" s="47">
        <f t="shared" si="45"/>
        <v>0</v>
      </c>
      <c r="AS68" s="47">
        <f t="shared" si="45"/>
        <v>0</v>
      </c>
      <c r="AT68" s="47">
        <f t="shared" si="45"/>
        <v>0</v>
      </c>
      <c r="AU68" s="47">
        <f t="shared" si="45"/>
        <v>0</v>
      </c>
      <c r="AV68" s="47">
        <f t="shared" si="45"/>
        <v>0</v>
      </c>
      <c r="AW68" s="47">
        <f t="shared" si="45"/>
        <v>0</v>
      </c>
      <c r="AX68" s="47">
        <f t="shared" si="45"/>
        <v>0</v>
      </c>
      <c r="AY68" s="47">
        <f t="shared" si="45"/>
        <v>0</v>
      </c>
      <c r="AZ68" s="47">
        <f t="shared" si="45"/>
        <v>0</v>
      </c>
      <c r="BA68" s="59">
        <f t="shared" si="3"/>
        <v>0</v>
      </c>
      <c r="BB68" s="28">
        <f t="shared" si="4"/>
        <v>27980000</v>
      </c>
      <c r="BC68" s="61"/>
      <c r="BD68" s="59">
        <f t="shared" si="5"/>
        <v>0</v>
      </c>
      <c r="BE68" s="59">
        <f t="shared" si="6"/>
        <v>0</v>
      </c>
      <c r="BF68" s="59">
        <f t="shared" si="7"/>
        <v>0</v>
      </c>
      <c r="BG68" s="59">
        <f t="shared" si="8"/>
        <v>0</v>
      </c>
      <c r="BH68" s="59">
        <f t="shared" si="9"/>
        <v>0</v>
      </c>
      <c r="BI68" s="59">
        <f t="shared" si="10"/>
        <v>0</v>
      </c>
      <c r="BJ68" s="59">
        <f t="shared" si="11"/>
        <v>0</v>
      </c>
      <c r="BK68" s="59">
        <f t="shared" si="12"/>
        <v>0</v>
      </c>
      <c r="BL68" s="59">
        <f t="shared" si="13"/>
        <v>0</v>
      </c>
      <c r="BM68" s="59">
        <f t="shared" si="14"/>
        <v>0</v>
      </c>
      <c r="BN68" s="59">
        <f t="shared" si="15"/>
        <v>0</v>
      </c>
      <c r="BO68" s="59">
        <f t="shared" si="16"/>
        <v>0</v>
      </c>
      <c r="BP68" s="61"/>
      <c r="BQ68" s="59">
        <f t="shared" si="17"/>
        <v>0</v>
      </c>
      <c r="BR68" s="59">
        <f t="shared" si="18"/>
        <v>0</v>
      </c>
      <c r="BS68" s="59">
        <f t="shared" si="19"/>
        <v>0</v>
      </c>
      <c r="BT68" s="59">
        <f t="shared" si="20"/>
        <v>0</v>
      </c>
    </row>
    <row r="69">
      <c r="A69" s="49"/>
      <c r="B69" s="50" t="s">
        <v>37</v>
      </c>
      <c r="C69" s="6"/>
      <c r="D69" s="5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59">
        <f t="shared" si="3"/>
        <v>0</v>
      </c>
      <c r="BB69" s="28">
        <f t="shared" si="4"/>
        <v>0</v>
      </c>
      <c r="BC69" s="64"/>
      <c r="BD69" s="59">
        <f t="shared" si="5"/>
        <v>0</v>
      </c>
      <c r="BE69" s="59">
        <f t="shared" si="6"/>
        <v>0</v>
      </c>
      <c r="BF69" s="59">
        <f t="shared" si="7"/>
        <v>0</v>
      </c>
      <c r="BG69" s="59">
        <f t="shared" si="8"/>
        <v>0</v>
      </c>
      <c r="BH69" s="59">
        <f t="shared" si="9"/>
        <v>0</v>
      </c>
      <c r="BI69" s="59">
        <f t="shared" si="10"/>
        <v>0</v>
      </c>
      <c r="BJ69" s="59">
        <f t="shared" si="11"/>
        <v>0</v>
      </c>
      <c r="BK69" s="59">
        <f t="shared" si="12"/>
        <v>0</v>
      </c>
      <c r="BL69" s="59">
        <f t="shared" si="13"/>
        <v>0</v>
      </c>
      <c r="BM69" s="59">
        <f t="shared" si="14"/>
        <v>0</v>
      </c>
      <c r="BN69" s="59">
        <f t="shared" si="15"/>
        <v>0</v>
      </c>
      <c r="BO69" s="59">
        <f t="shared" si="16"/>
        <v>0</v>
      </c>
      <c r="BP69" s="64"/>
      <c r="BQ69" s="59">
        <f t="shared" si="17"/>
        <v>0</v>
      </c>
      <c r="BR69" s="59">
        <f t="shared" si="18"/>
        <v>0</v>
      </c>
      <c r="BS69" s="59">
        <f t="shared" si="19"/>
        <v>0</v>
      </c>
      <c r="BT69" s="59">
        <f t="shared" si="20"/>
        <v>0</v>
      </c>
    </row>
    <row r="70">
      <c r="A70" s="49"/>
      <c r="B70" s="52" t="s">
        <v>38</v>
      </c>
      <c r="C70" s="52" t="s">
        <v>72</v>
      </c>
      <c r="D70" s="53">
        <v>2.798E7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59">
        <f t="shared" si="3"/>
        <v>0</v>
      </c>
      <c r="BB70" s="28">
        <f t="shared" si="4"/>
        <v>27980000</v>
      </c>
      <c r="BC70" s="64"/>
      <c r="BD70" s="59">
        <f t="shared" si="5"/>
        <v>0</v>
      </c>
      <c r="BE70" s="59">
        <f t="shared" si="6"/>
        <v>0</v>
      </c>
      <c r="BF70" s="59">
        <f t="shared" si="7"/>
        <v>0</v>
      </c>
      <c r="BG70" s="59">
        <f t="shared" si="8"/>
        <v>0</v>
      </c>
      <c r="BH70" s="59">
        <f t="shared" si="9"/>
        <v>0</v>
      </c>
      <c r="BI70" s="59">
        <f t="shared" si="10"/>
        <v>0</v>
      </c>
      <c r="BJ70" s="59">
        <f t="shared" si="11"/>
        <v>0</v>
      </c>
      <c r="BK70" s="59">
        <f t="shared" si="12"/>
        <v>0</v>
      </c>
      <c r="BL70" s="59">
        <f t="shared" si="13"/>
        <v>0</v>
      </c>
      <c r="BM70" s="59">
        <f t="shared" si="14"/>
        <v>0</v>
      </c>
      <c r="BN70" s="59">
        <f t="shared" si="15"/>
        <v>0</v>
      </c>
      <c r="BO70" s="59">
        <f t="shared" si="16"/>
        <v>0</v>
      </c>
      <c r="BP70" s="64"/>
      <c r="BQ70" s="59">
        <f t="shared" si="17"/>
        <v>0</v>
      </c>
      <c r="BR70" s="59">
        <f t="shared" si="18"/>
        <v>0</v>
      </c>
      <c r="BS70" s="59">
        <f t="shared" si="19"/>
        <v>0</v>
      </c>
      <c r="BT70" s="59">
        <f t="shared" si="20"/>
        <v>0</v>
      </c>
    </row>
    <row r="71">
      <c r="A71" s="37" t="s">
        <v>73</v>
      </c>
      <c r="B71" s="38" t="s">
        <v>121</v>
      </c>
      <c r="C71" s="6"/>
      <c r="D71" s="39">
        <f t="shared" ref="D71:AZ71" si="46">sum(D72)</f>
        <v>10560000</v>
      </c>
      <c r="E71" s="39">
        <f t="shared" si="46"/>
        <v>0</v>
      </c>
      <c r="F71" s="39">
        <f t="shared" si="46"/>
        <v>0</v>
      </c>
      <c r="G71" s="39">
        <f t="shared" si="46"/>
        <v>0</v>
      </c>
      <c r="H71" s="39">
        <f t="shared" si="46"/>
        <v>0</v>
      </c>
      <c r="I71" s="39">
        <f t="shared" si="46"/>
        <v>0</v>
      </c>
      <c r="J71" s="39">
        <f t="shared" si="46"/>
        <v>0</v>
      </c>
      <c r="K71" s="39">
        <f t="shared" si="46"/>
        <v>0</v>
      </c>
      <c r="L71" s="39">
        <f t="shared" si="46"/>
        <v>0</v>
      </c>
      <c r="M71" s="39">
        <f t="shared" si="46"/>
        <v>0</v>
      </c>
      <c r="N71" s="39">
        <f t="shared" si="46"/>
        <v>0</v>
      </c>
      <c r="O71" s="39">
        <f t="shared" si="46"/>
        <v>0</v>
      </c>
      <c r="P71" s="39">
        <f t="shared" si="46"/>
        <v>0</v>
      </c>
      <c r="Q71" s="39">
        <f t="shared" si="46"/>
        <v>0</v>
      </c>
      <c r="R71" s="39">
        <f t="shared" si="46"/>
        <v>0</v>
      </c>
      <c r="S71" s="39">
        <f t="shared" si="46"/>
        <v>0</v>
      </c>
      <c r="T71" s="39">
        <f t="shared" si="46"/>
        <v>0</v>
      </c>
      <c r="U71" s="39">
        <f t="shared" si="46"/>
        <v>0</v>
      </c>
      <c r="V71" s="39">
        <f t="shared" si="46"/>
        <v>0</v>
      </c>
      <c r="W71" s="39">
        <f t="shared" si="46"/>
        <v>0</v>
      </c>
      <c r="X71" s="39">
        <f t="shared" si="46"/>
        <v>0</v>
      </c>
      <c r="Y71" s="39">
        <f t="shared" si="46"/>
        <v>0</v>
      </c>
      <c r="Z71" s="39">
        <f t="shared" si="46"/>
        <v>0</v>
      </c>
      <c r="AA71" s="39">
        <f t="shared" si="46"/>
        <v>0</v>
      </c>
      <c r="AB71" s="39">
        <f t="shared" si="46"/>
        <v>0</v>
      </c>
      <c r="AC71" s="39">
        <f t="shared" si="46"/>
        <v>0</v>
      </c>
      <c r="AD71" s="39">
        <f t="shared" si="46"/>
        <v>0</v>
      </c>
      <c r="AE71" s="39">
        <f t="shared" si="46"/>
        <v>0</v>
      </c>
      <c r="AF71" s="39">
        <f t="shared" si="46"/>
        <v>0</v>
      </c>
      <c r="AG71" s="39">
        <f t="shared" si="46"/>
        <v>0</v>
      </c>
      <c r="AH71" s="39">
        <f t="shared" si="46"/>
        <v>0</v>
      </c>
      <c r="AI71" s="39">
        <f t="shared" si="46"/>
        <v>0</v>
      </c>
      <c r="AJ71" s="39">
        <f t="shared" si="46"/>
        <v>0</v>
      </c>
      <c r="AK71" s="39">
        <f t="shared" si="46"/>
        <v>0</v>
      </c>
      <c r="AL71" s="39">
        <f t="shared" si="46"/>
        <v>0</v>
      </c>
      <c r="AM71" s="39">
        <f t="shared" si="46"/>
        <v>0</v>
      </c>
      <c r="AN71" s="39">
        <f t="shared" si="46"/>
        <v>0</v>
      </c>
      <c r="AO71" s="39">
        <f t="shared" si="46"/>
        <v>0</v>
      </c>
      <c r="AP71" s="39">
        <f t="shared" si="46"/>
        <v>0</v>
      </c>
      <c r="AQ71" s="39">
        <f t="shared" si="46"/>
        <v>0</v>
      </c>
      <c r="AR71" s="39">
        <f t="shared" si="46"/>
        <v>0</v>
      </c>
      <c r="AS71" s="39">
        <f t="shared" si="46"/>
        <v>0</v>
      </c>
      <c r="AT71" s="39">
        <f t="shared" si="46"/>
        <v>0</v>
      </c>
      <c r="AU71" s="39">
        <f t="shared" si="46"/>
        <v>0</v>
      </c>
      <c r="AV71" s="39">
        <f t="shared" si="46"/>
        <v>0</v>
      </c>
      <c r="AW71" s="39">
        <f t="shared" si="46"/>
        <v>0</v>
      </c>
      <c r="AX71" s="39">
        <f t="shared" si="46"/>
        <v>0</v>
      </c>
      <c r="AY71" s="39">
        <f t="shared" si="46"/>
        <v>0</v>
      </c>
      <c r="AZ71" s="39">
        <f t="shared" si="46"/>
        <v>0</v>
      </c>
      <c r="BA71" s="57">
        <f t="shared" si="3"/>
        <v>0</v>
      </c>
      <c r="BB71" s="28">
        <f t="shared" si="4"/>
        <v>10560000</v>
      </c>
      <c r="BC71" s="29"/>
      <c r="BD71" s="57">
        <f t="shared" si="5"/>
        <v>0</v>
      </c>
      <c r="BE71" s="57">
        <f t="shared" si="6"/>
        <v>0</v>
      </c>
      <c r="BF71" s="57">
        <f t="shared" si="7"/>
        <v>0</v>
      </c>
      <c r="BG71" s="57">
        <f t="shared" si="8"/>
        <v>0</v>
      </c>
      <c r="BH71" s="57">
        <f t="shared" si="9"/>
        <v>0</v>
      </c>
      <c r="BI71" s="57">
        <f t="shared" si="10"/>
        <v>0</v>
      </c>
      <c r="BJ71" s="57">
        <f t="shared" si="11"/>
        <v>0</v>
      </c>
      <c r="BK71" s="57">
        <f t="shared" si="12"/>
        <v>0</v>
      </c>
      <c r="BL71" s="57">
        <f t="shared" si="13"/>
        <v>0</v>
      </c>
      <c r="BM71" s="57">
        <f t="shared" si="14"/>
        <v>0</v>
      </c>
      <c r="BN71" s="57">
        <f t="shared" si="15"/>
        <v>0</v>
      </c>
      <c r="BO71" s="57">
        <f t="shared" si="16"/>
        <v>0</v>
      </c>
      <c r="BP71" s="29"/>
      <c r="BQ71" s="57">
        <f t="shared" si="17"/>
        <v>0</v>
      </c>
      <c r="BR71" s="57">
        <f t="shared" si="18"/>
        <v>0</v>
      </c>
      <c r="BS71" s="57">
        <f t="shared" si="19"/>
        <v>0</v>
      </c>
      <c r="BT71" s="57">
        <f t="shared" si="20"/>
        <v>0</v>
      </c>
    </row>
    <row r="72">
      <c r="A72" s="41" t="s">
        <v>34</v>
      </c>
      <c r="B72" s="42" t="s">
        <v>75</v>
      </c>
      <c r="C72" s="6"/>
      <c r="D72" s="43">
        <f t="shared" ref="D72:AZ72" si="47">sum(D73)</f>
        <v>10560000</v>
      </c>
      <c r="E72" s="43">
        <f t="shared" si="47"/>
        <v>0</v>
      </c>
      <c r="F72" s="43">
        <f t="shared" si="47"/>
        <v>0</v>
      </c>
      <c r="G72" s="43">
        <f t="shared" si="47"/>
        <v>0</v>
      </c>
      <c r="H72" s="43">
        <f t="shared" si="47"/>
        <v>0</v>
      </c>
      <c r="I72" s="43">
        <f t="shared" si="47"/>
        <v>0</v>
      </c>
      <c r="J72" s="43">
        <f t="shared" si="47"/>
        <v>0</v>
      </c>
      <c r="K72" s="43">
        <f t="shared" si="47"/>
        <v>0</v>
      </c>
      <c r="L72" s="43">
        <f t="shared" si="47"/>
        <v>0</v>
      </c>
      <c r="M72" s="43">
        <f t="shared" si="47"/>
        <v>0</v>
      </c>
      <c r="N72" s="43">
        <f t="shared" si="47"/>
        <v>0</v>
      </c>
      <c r="O72" s="43">
        <f t="shared" si="47"/>
        <v>0</v>
      </c>
      <c r="P72" s="43">
        <f t="shared" si="47"/>
        <v>0</v>
      </c>
      <c r="Q72" s="43">
        <f t="shared" si="47"/>
        <v>0</v>
      </c>
      <c r="R72" s="43">
        <f t="shared" si="47"/>
        <v>0</v>
      </c>
      <c r="S72" s="43">
        <f t="shared" si="47"/>
        <v>0</v>
      </c>
      <c r="T72" s="43">
        <f t="shared" si="47"/>
        <v>0</v>
      </c>
      <c r="U72" s="43">
        <f t="shared" si="47"/>
        <v>0</v>
      </c>
      <c r="V72" s="43">
        <f t="shared" si="47"/>
        <v>0</v>
      </c>
      <c r="W72" s="43">
        <f t="shared" si="47"/>
        <v>0</v>
      </c>
      <c r="X72" s="43">
        <f t="shared" si="47"/>
        <v>0</v>
      </c>
      <c r="Y72" s="43">
        <f t="shared" si="47"/>
        <v>0</v>
      </c>
      <c r="Z72" s="43">
        <f t="shared" si="47"/>
        <v>0</v>
      </c>
      <c r="AA72" s="43">
        <f t="shared" si="47"/>
        <v>0</v>
      </c>
      <c r="AB72" s="43">
        <f t="shared" si="47"/>
        <v>0</v>
      </c>
      <c r="AC72" s="43">
        <f t="shared" si="47"/>
        <v>0</v>
      </c>
      <c r="AD72" s="43">
        <f t="shared" si="47"/>
        <v>0</v>
      </c>
      <c r="AE72" s="43">
        <f t="shared" si="47"/>
        <v>0</v>
      </c>
      <c r="AF72" s="43">
        <f t="shared" si="47"/>
        <v>0</v>
      </c>
      <c r="AG72" s="43">
        <f t="shared" si="47"/>
        <v>0</v>
      </c>
      <c r="AH72" s="43">
        <f t="shared" si="47"/>
        <v>0</v>
      </c>
      <c r="AI72" s="43">
        <f t="shared" si="47"/>
        <v>0</v>
      </c>
      <c r="AJ72" s="43">
        <f t="shared" si="47"/>
        <v>0</v>
      </c>
      <c r="AK72" s="43">
        <f t="shared" si="47"/>
        <v>0</v>
      </c>
      <c r="AL72" s="43">
        <f t="shared" si="47"/>
        <v>0</v>
      </c>
      <c r="AM72" s="43">
        <f t="shared" si="47"/>
        <v>0</v>
      </c>
      <c r="AN72" s="43">
        <f t="shared" si="47"/>
        <v>0</v>
      </c>
      <c r="AO72" s="43">
        <f t="shared" si="47"/>
        <v>0</v>
      </c>
      <c r="AP72" s="43">
        <f t="shared" si="47"/>
        <v>0</v>
      </c>
      <c r="AQ72" s="43">
        <f t="shared" si="47"/>
        <v>0</v>
      </c>
      <c r="AR72" s="43">
        <f t="shared" si="47"/>
        <v>0</v>
      </c>
      <c r="AS72" s="43">
        <f t="shared" si="47"/>
        <v>0</v>
      </c>
      <c r="AT72" s="43">
        <f t="shared" si="47"/>
        <v>0</v>
      </c>
      <c r="AU72" s="43">
        <f t="shared" si="47"/>
        <v>0</v>
      </c>
      <c r="AV72" s="43">
        <f t="shared" si="47"/>
        <v>0</v>
      </c>
      <c r="AW72" s="43">
        <f t="shared" si="47"/>
        <v>0</v>
      </c>
      <c r="AX72" s="43">
        <f t="shared" si="47"/>
        <v>0</v>
      </c>
      <c r="AY72" s="43">
        <f t="shared" si="47"/>
        <v>0</v>
      </c>
      <c r="AZ72" s="43">
        <f t="shared" si="47"/>
        <v>0</v>
      </c>
      <c r="BA72" s="59">
        <f t="shared" si="3"/>
        <v>0</v>
      </c>
      <c r="BB72" s="28">
        <f t="shared" si="4"/>
        <v>10560000</v>
      </c>
      <c r="BC72" s="29"/>
      <c r="BD72" s="59">
        <f t="shared" si="5"/>
        <v>0</v>
      </c>
      <c r="BE72" s="59">
        <f t="shared" si="6"/>
        <v>0</v>
      </c>
      <c r="BF72" s="59">
        <f t="shared" si="7"/>
        <v>0</v>
      </c>
      <c r="BG72" s="59">
        <f t="shared" si="8"/>
        <v>0</v>
      </c>
      <c r="BH72" s="59">
        <f t="shared" si="9"/>
        <v>0</v>
      </c>
      <c r="BI72" s="59">
        <f t="shared" si="10"/>
        <v>0</v>
      </c>
      <c r="BJ72" s="59">
        <f t="shared" si="11"/>
        <v>0</v>
      </c>
      <c r="BK72" s="59">
        <f t="shared" si="12"/>
        <v>0</v>
      </c>
      <c r="BL72" s="59">
        <f t="shared" si="13"/>
        <v>0</v>
      </c>
      <c r="BM72" s="59">
        <f t="shared" si="14"/>
        <v>0</v>
      </c>
      <c r="BN72" s="59">
        <f t="shared" si="15"/>
        <v>0</v>
      </c>
      <c r="BO72" s="59">
        <f t="shared" si="16"/>
        <v>0</v>
      </c>
      <c r="BP72" s="29"/>
      <c r="BQ72" s="59">
        <f t="shared" si="17"/>
        <v>0</v>
      </c>
      <c r="BR72" s="59">
        <f t="shared" si="18"/>
        <v>0</v>
      </c>
      <c r="BS72" s="59">
        <f t="shared" si="19"/>
        <v>0</v>
      </c>
      <c r="BT72" s="59">
        <f t="shared" si="20"/>
        <v>0</v>
      </c>
    </row>
    <row r="73">
      <c r="A73" s="45">
        <v>522191.0</v>
      </c>
      <c r="B73" s="46" t="s">
        <v>36</v>
      </c>
      <c r="C73" s="6"/>
      <c r="D73" s="47">
        <f t="shared" ref="D73:AZ73" si="48">sum(D75)</f>
        <v>10560000</v>
      </c>
      <c r="E73" s="47">
        <f t="shared" si="48"/>
        <v>0</v>
      </c>
      <c r="F73" s="47">
        <f t="shared" si="48"/>
        <v>0</v>
      </c>
      <c r="G73" s="47">
        <f t="shared" si="48"/>
        <v>0</v>
      </c>
      <c r="H73" s="47">
        <f t="shared" si="48"/>
        <v>0</v>
      </c>
      <c r="I73" s="47">
        <f t="shared" si="48"/>
        <v>0</v>
      </c>
      <c r="J73" s="47">
        <f t="shared" si="48"/>
        <v>0</v>
      </c>
      <c r="K73" s="47">
        <f t="shared" si="48"/>
        <v>0</v>
      </c>
      <c r="L73" s="47">
        <f t="shared" si="48"/>
        <v>0</v>
      </c>
      <c r="M73" s="47">
        <f t="shared" si="48"/>
        <v>0</v>
      </c>
      <c r="N73" s="47">
        <f t="shared" si="48"/>
        <v>0</v>
      </c>
      <c r="O73" s="47">
        <f t="shared" si="48"/>
        <v>0</v>
      </c>
      <c r="P73" s="47">
        <f t="shared" si="48"/>
        <v>0</v>
      </c>
      <c r="Q73" s="47">
        <f t="shared" si="48"/>
        <v>0</v>
      </c>
      <c r="R73" s="47">
        <f t="shared" si="48"/>
        <v>0</v>
      </c>
      <c r="S73" s="47">
        <f t="shared" si="48"/>
        <v>0</v>
      </c>
      <c r="T73" s="47">
        <f t="shared" si="48"/>
        <v>0</v>
      </c>
      <c r="U73" s="47">
        <f t="shared" si="48"/>
        <v>0</v>
      </c>
      <c r="V73" s="47">
        <f t="shared" si="48"/>
        <v>0</v>
      </c>
      <c r="W73" s="47">
        <f t="shared" si="48"/>
        <v>0</v>
      </c>
      <c r="X73" s="47">
        <f t="shared" si="48"/>
        <v>0</v>
      </c>
      <c r="Y73" s="47">
        <f t="shared" si="48"/>
        <v>0</v>
      </c>
      <c r="Z73" s="47">
        <f t="shared" si="48"/>
        <v>0</v>
      </c>
      <c r="AA73" s="47">
        <f t="shared" si="48"/>
        <v>0</v>
      </c>
      <c r="AB73" s="47">
        <f t="shared" si="48"/>
        <v>0</v>
      </c>
      <c r="AC73" s="47">
        <f t="shared" si="48"/>
        <v>0</v>
      </c>
      <c r="AD73" s="47">
        <f t="shared" si="48"/>
        <v>0</v>
      </c>
      <c r="AE73" s="47">
        <f t="shared" si="48"/>
        <v>0</v>
      </c>
      <c r="AF73" s="47">
        <f t="shared" si="48"/>
        <v>0</v>
      </c>
      <c r="AG73" s="47">
        <f t="shared" si="48"/>
        <v>0</v>
      </c>
      <c r="AH73" s="47">
        <f t="shared" si="48"/>
        <v>0</v>
      </c>
      <c r="AI73" s="47">
        <f t="shared" si="48"/>
        <v>0</v>
      </c>
      <c r="AJ73" s="47">
        <f t="shared" si="48"/>
        <v>0</v>
      </c>
      <c r="AK73" s="47">
        <f t="shared" si="48"/>
        <v>0</v>
      </c>
      <c r="AL73" s="47">
        <f t="shared" si="48"/>
        <v>0</v>
      </c>
      <c r="AM73" s="47">
        <f t="shared" si="48"/>
        <v>0</v>
      </c>
      <c r="AN73" s="47">
        <f t="shared" si="48"/>
        <v>0</v>
      </c>
      <c r="AO73" s="47">
        <f t="shared" si="48"/>
        <v>0</v>
      </c>
      <c r="AP73" s="47">
        <f t="shared" si="48"/>
        <v>0</v>
      </c>
      <c r="AQ73" s="47">
        <f t="shared" si="48"/>
        <v>0</v>
      </c>
      <c r="AR73" s="47">
        <f t="shared" si="48"/>
        <v>0</v>
      </c>
      <c r="AS73" s="47">
        <f t="shared" si="48"/>
        <v>0</v>
      </c>
      <c r="AT73" s="47">
        <f t="shared" si="48"/>
        <v>0</v>
      </c>
      <c r="AU73" s="47">
        <f t="shared" si="48"/>
        <v>0</v>
      </c>
      <c r="AV73" s="47">
        <f t="shared" si="48"/>
        <v>0</v>
      </c>
      <c r="AW73" s="47">
        <f t="shared" si="48"/>
        <v>0</v>
      </c>
      <c r="AX73" s="47">
        <f t="shared" si="48"/>
        <v>0</v>
      </c>
      <c r="AY73" s="47">
        <f t="shared" si="48"/>
        <v>0</v>
      </c>
      <c r="AZ73" s="47">
        <f t="shared" si="48"/>
        <v>0</v>
      </c>
      <c r="BA73" s="59">
        <f t="shared" si="3"/>
        <v>0</v>
      </c>
      <c r="BB73" s="28">
        <f t="shared" si="4"/>
        <v>10560000</v>
      </c>
      <c r="BC73" s="61"/>
      <c r="BD73" s="59">
        <f t="shared" si="5"/>
        <v>0</v>
      </c>
      <c r="BE73" s="59">
        <f t="shared" si="6"/>
        <v>0</v>
      </c>
      <c r="BF73" s="59">
        <f t="shared" si="7"/>
        <v>0</v>
      </c>
      <c r="BG73" s="59">
        <f t="shared" si="8"/>
        <v>0</v>
      </c>
      <c r="BH73" s="59">
        <f t="shared" si="9"/>
        <v>0</v>
      </c>
      <c r="BI73" s="59">
        <f t="shared" si="10"/>
        <v>0</v>
      </c>
      <c r="BJ73" s="59">
        <f t="shared" si="11"/>
        <v>0</v>
      </c>
      <c r="BK73" s="59">
        <f t="shared" si="12"/>
        <v>0</v>
      </c>
      <c r="BL73" s="59">
        <f t="shared" si="13"/>
        <v>0</v>
      </c>
      <c r="BM73" s="59">
        <f t="shared" si="14"/>
        <v>0</v>
      </c>
      <c r="BN73" s="59">
        <f t="shared" si="15"/>
        <v>0</v>
      </c>
      <c r="BO73" s="59">
        <f t="shared" si="16"/>
        <v>0</v>
      </c>
      <c r="BP73" s="61"/>
      <c r="BQ73" s="59">
        <f t="shared" si="17"/>
        <v>0</v>
      </c>
      <c r="BR73" s="59">
        <f t="shared" si="18"/>
        <v>0</v>
      </c>
      <c r="BS73" s="59">
        <f t="shared" si="19"/>
        <v>0</v>
      </c>
      <c r="BT73" s="59">
        <f t="shared" si="20"/>
        <v>0</v>
      </c>
    </row>
    <row r="74">
      <c r="A74" s="49"/>
      <c r="B74" s="50" t="s">
        <v>37</v>
      </c>
      <c r="C74" s="6"/>
      <c r="D74" s="51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59">
        <f t="shared" si="3"/>
        <v>0</v>
      </c>
      <c r="BB74" s="28">
        <f t="shared" si="4"/>
        <v>0</v>
      </c>
      <c r="BC74" s="64"/>
      <c r="BD74" s="59">
        <f t="shared" si="5"/>
        <v>0</v>
      </c>
      <c r="BE74" s="59">
        <f t="shared" si="6"/>
        <v>0</v>
      </c>
      <c r="BF74" s="59">
        <f t="shared" si="7"/>
        <v>0</v>
      </c>
      <c r="BG74" s="59">
        <f t="shared" si="8"/>
        <v>0</v>
      </c>
      <c r="BH74" s="59">
        <f t="shared" si="9"/>
        <v>0</v>
      </c>
      <c r="BI74" s="59">
        <f t="shared" si="10"/>
        <v>0</v>
      </c>
      <c r="BJ74" s="59">
        <f t="shared" si="11"/>
        <v>0</v>
      </c>
      <c r="BK74" s="59">
        <f t="shared" si="12"/>
        <v>0</v>
      </c>
      <c r="BL74" s="59">
        <f t="shared" si="13"/>
        <v>0</v>
      </c>
      <c r="BM74" s="59">
        <f t="shared" si="14"/>
        <v>0</v>
      </c>
      <c r="BN74" s="59">
        <f t="shared" si="15"/>
        <v>0</v>
      </c>
      <c r="BO74" s="59">
        <f t="shared" si="16"/>
        <v>0</v>
      </c>
      <c r="BP74" s="64"/>
      <c r="BQ74" s="59">
        <f t="shared" si="17"/>
        <v>0</v>
      </c>
      <c r="BR74" s="59">
        <f t="shared" si="18"/>
        <v>0</v>
      </c>
      <c r="BS74" s="59">
        <f t="shared" si="19"/>
        <v>0</v>
      </c>
      <c r="BT74" s="59">
        <f t="shared" si="20"/>
        <v>0</v>
      </c>
    </row>
    <row r="75">
      <c r="A75" s="49"/>
      <c r="B75" s="52" t="s">
        <v>54</v>
      </c>
      <c r="C75" s="52" t="s">
        <v>76</v>
      </c>
      <c r="D75" s="53">
        <f t="shared" ref="D75:AZ75" si="49">sum(D76:D79)</f>
        <v>10560000</v>
      </c>
      <c r="E75" s="53">
        <f t="shared" si="49"/>
        <v>0</v>
      </c>
      <c r="F75" s="53">
        <f t="shared" si="49"/>
        <v>0</v>
      </c>
      <c r="G75" s="53">
        <f t="shared" si="49"/>
        <v>0</v>
      </c>
      <c r="H75" s="53">
        <f t="shared" si="49"/>
        <v>0</v>
      </c>
      <c r="I75" s="53">
        <f t="shared" si="49"/>
        <v>0</v>
      </c>
      <c r="J75" s="53">
        <f t="shared" si="49"/>
        <v>0</v>
      </c>
      <c r="K75" s="53">
        <f t="shared" si="49"/>
        <v>0</v>
      </c>
      <c r="L75" s="53">
        <f t="shared" si="49"/>
        <v>0</v>
      </c>
      <c r="M75" s="53">
        <f t="shared" si="49"/>
        <v>0</v>
      </c>
      <c r="N75" s="53">
        <f t="shared" si="49"/>
        <v>0</v>
      </c>
      <c r="O75" s="53">
        <f t="shared" si="49"/>
        <v>0</v>
      </c>
      <c r="P75" s="53">
        <f t="shared" si="49"/>
        <v>0</v>
      </c>
      <c r="Q75" s="53">
        <f t="shared" si="49"/>
        <v>0</v>
      </c>
      <c r="R75" s="53">
        <f t="shared" si="49"/>
        <v>0</v>
      </c>
      <c r="S75" s="53">
        <f t="shared" si="49"/>
        <v>0</v>
      </c>
      <c r="T75" s="53">
        <f t="shared" si="49"/>
        <v>0</v>
      </c>
      <c r="U75" s="53">
        <f t="shared" si="49"/>
        <v>0</v>
      </c>
      <c r="V75" s="53">
        <f t="shared" si="49"/>
        <v>0</v>
      </c>
      <c r="W75" s="53">
        <f t="shared" si="49"/>
        <v>0</v>
      </c>
      <c r="X75" s="53">
        <f t="shared" si="49"/>
        <v>0</v>
      </c>
      <c r="Y75" s="53">
        <f t="shared" si="49"/>
        <v>0</v>
      </c>
      <c r="Z75" s="53">
        <f t="shared" si="49"/>
        <v>0</v>
      </c>
      <c r="AA75" s="53">
        <f t="shared" si="49"/>
        <v>0</v>
      </c>
      <c r="AB75" s="53">
        <f t="shared" si="49"/>
        <v>0</v>
      </c>
      <c r="AC75" s="53">
        <f t="shared" si="49"/>
        <v>0</v>
      </c>
      <c r="AD75" s="53">
        <f t="shared" si="49"/>
        <v>0</v>
      </c>
      <c r="AE75" s="53">
        <f t="shared" si="49"/>
        <v>0</v>
      </c>
      <c r="AF75" s="53">
        <f t="shared" si="49"/>
        <v>0</v>
      </c>
      <c r="AG75" s="53">
        <f t="shared" si="49"/>
        <v>0</v>
      </c>
      <c r="AH75" s="53">
        <f t="shared" si="49"/>
        <v>0</v>
      </c>
      <c r="AI75" s="53">
        <f t="shared" si="49"/>
        <v>0</v>
      </c>
      <c r="AJ75" s="53">
        <f t="shared" si="49"/>
        <v>0</v>
      </c>
      <c r="AK75" s="53">
        <f t="shared" si="49"/>
        <v>0</v>
      </c>
      <c r="AL75" s="53">
        <f t="shared" si="49"/>
        <v>0</v>
      </c>
      <c r="AM75" s="53">
        <f t="shared" si="49"/>
        <v>0</v>
      </c>
      <c r="AN75" s="53">
        <f t="shared" si="49"/>
        <v>0</v>
      </c>
      <c r="AO75" s="53">
        <f t="shared" si="49"/>
        <v>0</v>
      </c>
      <c r="AP75" s="53">
        <f t="shared" si="49"/>
        <v>0</v>
      </c>
      <c r="AQ75" s="53">
        <f t="shared" si="49"/>
        <v>0</v>
      </c>
      <c r="AR75" s="53">
        <f t="shared" si="49"/>
        <v>0</v>
      </c>
      <c r="AS75" s="53">
        <f t="shared" si="49"/>
        <v>0</v>
      </c>
      <c r="AT75" s="53">
        <f t="shared" si="49"/>
        <v>0</v>
      </c>
      <c r="AU75" s="53">
        <f t="shared" si="49"/>
        <v>0</v>
      </c>
      <c r="AV75" s="53">
        <f t="shared" si="49"/>
        <v>0</v>
      </c>
      <c r="AW75" s="53">
        <f t="shared" si="49"/>
        <v>0</v>
      </c>
      <c r="AX75" s="53">
        <f t="shared" si="49"/>
        <v>0</v>
      </c>
      <c r="AY75" s="53">
        <f t="shared" si="49"/>
        <v>0</v>
      </c>
      <c r="AZ75" s="53">
        <f t="shared" si="49"/>
        <v>0</v>
      </c>
      <c r="BA75" s="59">
        <f t="shared" si="3"/>
        <v>0</v>
      </c>
      <c r="BB75" s="28">
        <f t="shared" si="4"/>
        <v>10560000</v>
      </c>
      <c r="BC75" s="64"/>
      <c r="BD75" s="59">
        <f t="shared" si="5"/>
        <v>0</v>
      </c>
      <c r="BE75" s="59">
        <f t="shared" si="6"/>
        <v>0</v>
      </c>
      <c r="BF75" s="59">
        <f t="shared" si="7"/>
        <v>0</v>
      </c>
      <c r="BG75" s="59">
        <f t="shared" si="8"/>
        <v>0</v>
      </c>
      <c r="BH75" s="59">
        <f t="shared" si="9"/>
        <v>0</v>
      </c>
      <c r="BI75" s="59">
        <f t="shared" si="10"/>
        <v>0</v>
      </c>
      <c r="BJ75" s="59">
        <f t="shared" si="11"/>
        <v>0</v>
      </c>
      <c r="BK75" s="59">
        <f t="shared" si="12"/>
        <v>0</v>
      </c>
      <c r="BL75" s="59">
        <f t="shared" si="13"/>
        <v>0</v>
      </c>
      <c r="BM75" s="59">
        <f t="shared" si="14"/>
        <v>0</v>
      </c>
      <c r="BN75" s="59">
        <f t="shared" si="15"/>
        <v>0</v>
      </c>
      <c r="BO75" s="59">
        <f t="shared" si="16"/>
        <v>0</v>
      </c>
      <c r="BP75" s="64"/>
      <c r="BQ75" s="59">
        <f t="shared" si="17"/>
        <v>0</v>
      </c>
      <c r="BR75" s="59">
        <f t="shared" si="18"/>
        <v>0</v>
      </c>
      <c r="BS75" s="59">
        <f t="shared" si="19"/>
        <v>0</v>
      </c>
      <c r="BT75" s="59">
        <f t="shared" si="20"/>
        <v>0</v>
      </c>
    </row>
    <row r="76">
      <c r="A76" s="49"/>
      <c r="B76" s="52" t="s">
        <v>38</v>
      </c>
      <c r="C76" s="52" t="s">
        <v>77</v>
      </c>
      <c r="D76" s="53">
        <v>3804000.0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59">
        <f t="shared" si="3"/>
        <v>0</v>
      </c>
      <c r="BB76" s="28">
        <f t="shared" si="4"/>
        <v>3804000</v>
      </c>
      <c r="BC76" s="64"/>
      <c r="BD76" s="59">
        <f t="shared" si="5"/>
        <v>0</v>
      </c>
      <c r="BE76" s="59">
        <f t="shared" si="6"/>
        <v>0</v>
      </c>
      <c r="BF76" s="59">
        <f t="shared" si="7"/>
        <v>0</v>
      </c>
      <c r="BG76" s="59">
        <f t="shared" si="8"/>
        <v>0</v>
      </c>
      <c r="BH76" s="59">
        <f t="shared" si="9"/>
        <v>0</v>
      </c>
      <c r="BI76" s="59">
        <f t="shared" si="10"/>
        <v>0</v>
      </c>
      <c r="BJ76" s="59">
        <f t="shared" si="11"/>
        <v>0</v>
      </c>
      <c r="BK76" s="59">
        <f t="shared" si="12"/>
        <v>0</v>
      </c>
      <c r="BL76" s="59">
        <f t="shared" si="13"/>
        <v>0</v>
      </c>
      <c r="BM76" s="59">
        <f t="shared" si="14"/>
        <v>0</v>
      </c>
      <c r="BN76" s="59">
        <f t="shared" si="15"/>
        <v>0</v>
      </c>
      <c r="BO76" s="59">
        <f t="shared" si="16"/>
        <v>0</v>
      </c>
      <c r="BP76" s="64"/>
      <c r="BQ76" s="59">
        <f t="shared" si="17"/>
        <v>0</v>
      </c>
      <c r="BR76" s="59">
        <f t="shared" si="18"/>
        <v>0</v>
      </c>
      <c r="BS76" s="59">
        <f t="shared" si="19"/>
        <v>0</v>
      </c>
      <c r="BT76" s="59">
        <f t="shared" si="20"/>
        <v>0</v>
      </c>
    </row>
    <row r="77">
      <c r="A77" s="49"/>
      <c r="B77" s="52" t="s">
        <v>38</v>
      </c>
      <c r="C77" s="52" t="s">
        <v>78</v>
      </c>
      <c r="D77" s="53">
        <v>1500000.0</v>
      </c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59">
        <f t="shared" si="3"/>
        <v>0</v>
      </c>
      <c r="BB77" s="28">
        <f t="shared" si="4"/>
        <v>1500000</v>
      </c>
      <c r="BC77" s="64"/>
      <c r="BD77" s="59">
        <f t="shared" si="5"/>
        <v>0</v>
      </c>
      <c r="BE77" s="59">
        <f t="shared" si="6"/>
        <v>0</v>
      </c>
      <c r="BF77" s="59">
        <f t="shared" si="7"/>
        <v>0</v>
      </c>
      <c r="BG77" s="59">
        <f t="shared" si="8"/>
        <v>0</v>
      </c>
      <c r="BH77" s="59">
        <f t="shared" si="9"/>
        <v>0</v>
      </c>
      <c r="BI77" s="59">
        <f t="shared" si="10"/>
        <v>0</v>
      </c>
      <c r="BJ77" s="59">
        <f t="shared" si="11"/>
        <v>0</v>
      </c>
      <c r="BK77" s="59">
        <f t="shared" si="12"/>
        <v>0</v>
      </c>
      <c r="BL77" s="59">
        <f t="shared" si="13"/>
        <v>0</v>
      </c>
      <c r="BM77" s="59">
        <f t="shared" si="14"/>
        <v>0</v>
      </c>
      <c r="BN77" s="59">
        <f t="shared" si="15"/>
        <v>0</v>
      </c>
      <c r="BO77" s="59">
        <f t="shared" si="16"/>
        <v>0</v>
      </c>
      <c r="BP77" s="64"/>
      <c r="BQ77" s="59">
        <f t="shared" si="17"/>
        <v>0</v>
      </c>
      <c r="BR77" s="59">
        <f t="shared" si="18"/>
        <v>0</v>
      </c>
      <c r="BS77" s="59">
        <f t="shared" si="19"/>
        <v>0</v>
      </c>
      <c r="BT77" s="59">
        <f t="shared" si="20"/>
        <v>0</v>
      </c>
    </row>
    <row r="78">
      <c r="A78" s="49"/>
      <c r="B78" s="52" t="s">
        <v>38</v>
      </c>
      <c r="C78" s="52" t="s">
        <v>79</v>
      </c>
      <c r="D78" s="53">
        <v>1700000.0</v>
      </c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59">
        <f t="shared" si="3"/>
        <v>0</v>
      </c>
      <c r="BB78" s="28">
        <f t="shared" si="4"/>
        <v>1700000</v>
      </c>
      <c r="BC78" s="64"/>
      <c r="BD78" s="59">
        <f t="shared" si="5"/>
        <v>0</v>
      </c>
      <c r="BE78" s="59">
        <f t="shared" si="6"/>
        <v>0</v>
      </c>
      <c r="BF78" s="59">
        <f t="shared" si="7"/>
        <v>0</v>
      </c>
      <c r="BG78" s="59">
        <f t="shared" si="8"/>
        <v>0</v>
      </c>
      <c r="BH78" s="59">
        <f t="shared" si="9"/>
        <v>0</v>
      </c>
      <c r="BI78" s="59">
        <f t="shared" si="10"/>
        <v>0</v>
      </c>
      <c r="BJ78" s="59">
        <f t="shared" si="11"/>
        <v>0</v>
      </c>
      <c r="BK78" s="59">
        <f t="shared" si="12"/>
        <v>0</v>
      </c>
      <c r="BL78" s="59">
        <f t="shared" si="13"/>
        <v>0</v>
      </c>
      <c r="BM78" s="59">
        <f t="shared" si="14"/>
        <v>0</v>
      </c>
      <c r="BN78" s="59">
        <f t="shared" si="15"/>
        <v>0</v>
      </c>
      <c r="BO78" s="59">
        <f t="shared" si="16"/>
        <v>0</v>
      </c>
      <c r="BP78" s="64"/>
      <c r="BQ78" s="59">
        <f t="shared" si="17"/>
        <v>0</v>
      </c>
      <c r="BR78" s="59">
        <f t="shared" si="18"/>
        <v>0</v>
      </c>
      <c r="BS78" s="59">
        <f t="shared" si="19"/>
        <v>0</v>
      </c>
      <c r="BT78" s="59">
        <f t="shared" si="20"/>
        <v>0</v>
      </c>
    </row>
    <row r="79">
      <c r="A79" s="49"/>
      <c r="B79" s="52" t="s">
        <v>38</v>
      </c>
      <c r="C79" s="52" t="s">
        <v>80</v>
      </c>
      <c r="D79" s="53">
        <v>3556000.0</v>
      </c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59">
        <f t="shared" si="3"/>
        <v>0</v>
      </c>
      <c r="BB79" s="28">
        <f t="shared" si="4"/>
        <v>3556000</v>
      </c>
      <c r="BC79" s="64"/>
      <c r="BD79" s="59">
        <f t="shared" si="5"/>
        <v>0</v>
      </c>
      <c r="BE79" s="59">
        <f t="shared" si="6"/>
        <v>0</v>
      </c>
      <c r="BF79" s="59">
        <f t="shared" si="7"/>
        <v>0</v>
      </c>
      <c r="BG79" s="59">
        <f t="shared" si="8"/>
        <v>0</v>
      </c>
      <c r="BH79" s="59">
        <f t="shared" si="9"/>
        <v>0</v>
      </c>
      <c r="BI79" s="59">
        <f t="shared" si="10"/>
        <v>0</v>
      </c>
      <c r="BJ79" s="59">
        <f t="shared" si="11"/>
        <v>0</v>
      </c>
      <c r="BK79" s="59">
        <f t="shared" si="12"/>
        <v>0</v>
      </c>
      <c r="BL79" s="59">
        <f t="shared" si="13"/>
        <v>0</v>
      </c>
      <c r="BM79" s="59">
        <f t="shared" si="14"/>
        <v>0</v>
      </c>
      <c r="BN79" s="59">
        <f t="shared" si="15"/>
        <v>0</v>
      </c>
      <c r="BO79" s="59">
        <f t="shared" si="16"/>
        <v>0</v>
      </c>
      <c r="BP79" s="64"/>
      <c r="BQ79" s="59">
        <f t="shared" si="17"/>
        <v>0</v>
      </c>
      <c r="BR79" s="59">
        <f t="shared" si="18"/>
        <v>0</v>
      </c>
      <c r="BS79" s="59">
        <f t="shared" si="19"/>
        <v>0</v>
      </c>
      <c r="BT79" s="59">
        <f t="shared" si="20"/>
        <v>0</v>
      </c>
    </row>
    <row r="80">
      <c r="A80" s="27" t="s">
        <v>81</v>
      </c>
      <c r="B80" s="30" t="s">
        <v>82</v>
      </c>
      <c r="C80" s="6"/>
      <c r="D80" s="31">
        <f t="shared" ref="D80:AZ80" si="50">sum(D81)</f>
        <v>300000000</v>
      </c>
      <c r="E80" s="31">
        <f t="shared" si="50"/>
        <v>0</v>
      </c>
      <c r="F80" s="31">
        <f t="shared" si="50"/>
        <v>0</v>
      </c>
      <c r="G80" s="31">
        <f t="shared" si="50"/>
        <v>0</v>
      </c>
      <c r="H80" s="31">
        <f t="shared" si="50"/>
        <v>0</v>
      </c>
      <c r="I80" s="31">
        <f t="shared" si="50"/>
        <v>0</v>
      </c>
      <c r="J80" s="31">
        <f t="shared" si="50"/>
        <v>0</v>
      </c>
      <c r="K80" s="31">
        <f t="shared" si="50"/>
        <v>0</v>
      </c>
      <c r="L80" s="31">
        <f t="shared" si="50"/>
        <v>0</v>
      </c>
      <c r="M80" s="31">
        <f t="shared" si="50"/>
        <v>0</v>
      </c>
      <c r="N80" s="31">
        <f t="shared" si="50"/>
        <v>0</v>
      </c>
      <c r="O80" s="31">
        <f t="shared" si="50"/>
        <v>0</v>
      </c>
      <c r="P80" s="31">
        <f t="shared" si="50"/>
        <v>0</v>
      </c>
      <c r="Q80" s="31">
        <f t="shared" si="50"/>
        <v>0</v>
      </c>
      <c r="R80" s="31">
        <f t="shared" si="50"/>
        <v>0</v>
      </c>
      <c r="S80" s="31">
        <f t="shared" si="50"/>
        <v>0</v>
      </c>
      <c r="T80" s="31">
        <f t="shared" si="50"/>
        <v>0</v>
      </c>
      <c r="U80" s="31">
        <f t="shared" si="50"/>
        <v>0</v>
      </c>
      <c r="V80" s="31">
        <f t="shared" si="50"/>
        <v>0</v>
      </c>
      <c r="W80" s="31">
        <f t="shared" si="50"/>
        <v>0</v>
      </c>
      <c r="X80" s="31">
        <f t="shared" si="50"/>
        <v>0</v>
      </c>
      <c r="Y80" s="31">
        <f t="shared" si="50"/>
        <v>0</v>
      </c>
      <c r="Z80" s="31">
        <f t="shared" si="50"/>
        <v>0</v>
      </c>
      <c r="AA80" s="31">
        <f t="shared" si="50"/>
        <v>0</v>
      </c>
      <c r="AB80" s="31">
        <f t="shared" si="50"/>
        <v>0</v>
      </c>
      <c r="AC80" s="31">
        <f t="shared" si="50"/>
        <v>0</v>
      </c>
      <c r="AD80" s="31">
        <f t="shared" si="50"/>
        <v>0</v>
      </c>
      <c r="AE80" s="31">
        <f t="shared" si="50"/>
        <v>0</v>
      </c>
      <c r="AF80" s="31">
        <f t="shared" si="50"/>
        <v>0</v>
      </c>
      <c r="AG80" s="31">
        <f t="shared" si="50"/>
        <v>0</v>
      </c>
      <c r="AH80" s="31">
        <f t="shared" si="50"/>
        <v>0</v>
      </c>
      <c r="AI80" s="31">
        <f t="shared" si="50"/>
        <v>0</v>
      </c>
      <c r="AJ80" s="31">
        <f t="shared" si="50"/>
        <v>0</v>
      </c>
      <c r="AK80" s="31">
        <f t="shared" si="50"/>
        <v>0</v>
      </c>
      <c r="AL80" s="31">
        <f t="shared" si="50"/>
        <v>0</v>
      </c>
      <c r="AM80" s="31">
        <f t="shared" si="50"/>
        <v>0</v>
      </c>
      <c r="AN80" s="31">
        <f t="shared" si="50"/>
        <v>0</v>
      </c>
      <c r="AO80" s="31">
        <f t="shared" si="50"/>
        <v>0</v>
      </c>
      <c r="AP80" s="31">
        <f t="shared" si="50"/>
        <v>0</v>
      </c>
      <c r="AQ80" s="31">
        <f t="shared" si="50"/>
        <v>0</v>
      </c>
      <c r="AR80" s="31">
        <f t="shared" si="50"/>
        <v>0</v>
      </c>
      <c r="AS80" s="31">
        <f t="shared" si="50"/>
        <v>0</v>
      </c>
      <c r="AT80" s="31">
        <f t="shared" si="50"/>
        <v>0</v>
      </c>
      <c r="AU80" s="31">
        <f t="shared" si="50"/>
        <v>0</v>
      </c>
      <c r="AV80" s="31">
        <f t="shared" si="50"/>
        <v>0</v>
      </c>
      <c r="AW80" s="31">
        <f t="shared" si="50"/>
        <v>0</v>
      </c>
      <c r="AX80" s="31">
        <f t="shared" si="50"/>
        <v>0</v>
      </c>
      <c r="AY80" s="31">
        <f t="shared" si="50"/>
        <v>0</v>
      </c>
      <c r="AZ80" s="31">
        <f t="shared" si="50"/>
        <v>0</v>
      </c>
      <c r="BA80" s="55">
        <f t="shared" si="3"/>
        <v>0</v>
      </c>
      <c r="BB80" s="28">
        <f t="shared" si="4"/>
        <v>300000000</v>
      </c>
      <c r="BC80" s="29"/>
      <c r="BD80" s="55">
        <f t="shared" si="5"/>
        <v>0</v>
      </c>
      <c r="BE80" s="55">
        <f t="shared" si="6"/>
        <v>0</v>
      </c>
      <c r="BF80" s="55">
        <f t="shared" si="7"/>
        <v>0</v>
      </c>
      <c r="BG80" s="55">
        <f t="shared" si="8"/>
        <v>0</v>
      </c>
      <c r="BH80" s="55">
        <f t="shared" si="9"/>
        <v>0</v>
      </c>
      <c r="BI80" s="55">
        <f t="shared" si="10"/>
        <v>0</v>
      </c>
      <c r="BJ80" s="55">
        <f t="shared" si="11"/>
        <v>0</v>
      </c>
      <c r="BK80" s="55">
        <f t="shared" si="12"/>
        <v>0</v>
      </c>
      <c r="BL80" s="55">
        <f t="shared" si="13"/>
        <v>0</v>
      </c>
      <c r="BM80" s="55">
        <f t="shared" si="14"/>
        <v>0</v>
      </c>
      <c r="BN80" s="55">
        <f t="shared" si="15"/>
        <v>0</v>
      </c>
      <c r="BO80" s="55">
        <f t="shared" si="16"/>
        <v>0</v>
      </c>
      <c r="BP80" s="29"/>
      <c r="BQ80" s="55">
        <f t="shared" si="17"/>
        <v>0</v>
      </c>
      <c r="BR80" s="55">
        <f t="shared" si="18"/>
        <v>0</v>
      </c>
      <c r="BS80" s="55">
        <f t="shared" si="19"/>
        <v>0</v>
      </c>
      <c r="BT80" s="55">
        <f t="shared" si="20"/>
        <v>0</v>
      </c>
    </row>
    <row r="81">
      <c r="A81" s="33" t="s">
        <v>83</v>
      </c>
      <c r="B81" s="34" t="s">
        <v>84</v>
      </c>
      <c r="C81" s="6"/>
      <c r="D81" s="35">
        <f t="shared" ref="D81:AZ81" si="51">sum(D82)</f>
        <v>300000000</v>
      </c>
      <c r="E81" s="35">
        <f t="shared" si="51"/>
        <v>0</v>
      </c>
      <c r="F81" s="35">
        <f t="shared" si="51"/>
        <v>0</v>
      </c>
      <c r="G81" s="35">
        <f t="shared" si="51"/>
        <v>0</v>
      </c>
      <c r="H81" s="35">
        <f t="shared" si="51"/>
        <v>0</v>
      </c>
      <c r="I81" s="35">
        <f t="shared" si="51"/>
        <v>0</v>
      </c>
      <c r="J81" s="35">
        <f t="shared" si="51"/>
        <v>0</v>
      </c>
      <c r="K81" s="35">
        <f t="shared" si="51"/>
        <v>0</v>
      </c>
      <c r="L81" s="35">
        <f t="shared" si="51"/>
        <v>0</v>
      </c>
      <c r="M81" s="35">
        <f t="shared" si="51"/>
        <v>0</v>
      </c>
      <c r="N81" s="35">
        <f t="shared" si="51"/>
        <v>0</v>
      </c>
      <c r="O81" s="35">
        <f t="shared" si="51"/>
        <v>0</v>
      </c>
      <c r="P81" s="35">
        <f t="shared" si="51"/>
        <v>0</v>
      </c>
      <c r="Q81" s="35">
        <f t="shared" si="51"/>
        <v>0</v>
      </c>
      <c r="R81" s="35">
        <f t="shared" si="51"/>
        <v>0</v>
      </c>
      <c r="S81" s="35">
        <f t="shared" si="51"/>
        <v>0</v>
      </c>
      <c r="T81" s="35">
        <f t="shared" si="51"/>
        <v>0</v>
      </c>
      <c r="U81" s="35">
        <f t="shared" si="51"/>
        <v>0</v>
      </c>
      <c r="V81" s="35">
        <f t="shared" si="51"/>
        <v>0</v>
      </c>
      <c r="W81" s="35">
        <f t="shared" si="51"/>
        <v>0</v>
      </c>
      <c r="X81" s="35">
        <f t="shared" si="51"/>
        <v>0</v>
      </c>
      <c r="Y81" s="35">
        <f t="shared" si="51"/>
        <v>0</v>
      </c>
      <c r="Z81" s="35">
        <f t="shared" si="51"/>
        <v>0</v>
      </c>
      <c r="AA81" s="35">
        <f t="shared" si="51"/>
        <v>0</v>
      </c>
      <c r="AB81" s="35">
        <f t="shared" si="51"/>
        <v>0</v>
      </c>
      <c r="AC81" s="35">
        <f t="shared" si="51"/>
        <v>0</v>
      </c>
      <c r="AD81" s="35">
        <f t="shared" si="51"/>
        <v>0</v>
      </c>
      <c r="AE81" s="35">
        <f t="shared" si="51"/>
        <v>0</v>
      </c>
      <c r="AF81" s="35">
        <f t="shared" si="51"/>
        <v>0</v>
      </c>
      <c r="AG81" s="35">
        <f t="shared" si="51"/>
        <v>0</v>
      </c>
      <c r="AH81" s="35">
        <f t="shared" si="51"/>
        <v>0</v>
      </c>
      <c r="AI81" s="35">
        <f t="shared" si="51"/>
        <v>0</v>
      </c>
      <c r="AJ81" s="35">
        <f t="shared" si="51"/>
        <v>0</v>
      </c>
      <c r="AK81" s="35">
        <f t="shared" si="51"/>
        <v>0</v>
      </c>
      <c r="AL81" s="35">
        <f t="shared" si="51"/>
        <v>0</v>
      </c>
      <c r="AM81" s="35">
        <f t="shared" si="51"/>
        <v>0</v>
      </c>
      <c r="AN81" s="35">
        <f t="shared" si="51"/>
        <v>0</v>
      </c>
      <c r="AO81" s="35">
        <f t="shared" si="51"/>
        <v>0</v>
      </c>
      <c r="AP81" s="35">
        <f t="shared" si="51"/>
        <v>0</v>
      </c>
      <c r="AQ81" s="35">
        <f t="shared" si="51"/>
        <v>0</v>
      </c>
      <c r="AR81" s="35">
        <f t="shared" si="51"/>
        <v>0</v>
      </c>
      <c r="AS81" s="35">
        <f t="shared" si="51"/>
        <v>0</v>
      </c>
      <c r="AT81" s="35">
        <f t="shared" si="51"/>
        <v>0</v>
      </c>
      <c r="AU81" s="35">
        <f t="shared" si="51"/>
        <v>0</v>
      </c>
      <c r="AV81" s="35">
        <f t="shared" si="51"/>
        <v>0</v>
      </c>
      <c r="AW81" s="35">
        <f t="shared" si="51"/>
        <v>0</v>
      </c>
      <c r="AX81" s="35">
        <f t="shared" si="51"/>
        <v>0</v>
      </c>
      <c r="AY81" s="35">
        <f t="shared" si="51"/>
        <v>0</v>
      </c>
      <c r="AZ81" s="35">
        <f t="shared" si="51"/>
        <v>0</v>
      </c>
      <c r="BA81" s="56">
        <f t="shared" si="3"/>
        <v>0</v>
      </c>
      <c r="BB81" s="28">
        <f t="shared" si="4"/>
        <v>300000000</v>
      </c>
      <c r="BC81" s="29"/>
      <c r="BD81" s="56">
        <f t="shared" si="5"/>
        <v>0</v>
      </c>
      <c r="BE81" s="56">
        <f t="shared" si="6"/>
        <v>0</v>
      </c>
      <c r="BF81" s="56">
        <f t="shared" si="7"/>
        <v>0</v>
      </c>
      <c r="BG81" s="56">
        <f t="shared" si="8"/>
        <v>0</v>
      </c>
      <c r="BH81" s="56">
        <f t="shared" si="9"/>
        <v>0</v>
      </c>
      <c r="BI81" s="56">
        <f t="shared" si="10"/>
        <v>0</v>
      </c>
      <c r="BJ81" s="56">
        <f t="shared" si="11"/>
        <v>0</v>
      </c>
      <c r="BK81" s="56">
        <f t="shared" si="12"/>
        <v>0</v>
      </c>
      <c r="BL81" s="56">
        <f t="shared" si="13"/>
        <v>0</v>
      </c>
      <c r="BM81" s="56">
        <f t="shared" si="14"/>
        <v>0</v>
      </c>
      <c r="BN81" s="56">
        <f t="shared" si="15"/>
        <v>0</v>
      </c>
      <c r="BO81" s="56">
        <f t="shared" si="16"/>
        <v>0</v>
      </c>
      <c r="BP81" s="29"/>
      <c r="BQ81" s="56">
        <f t="shared" si="17"/>
        <v>0</v>
      </c>
      <c r="BR81" s="56">
        <f t="shared" si="18"/>
        <v>0</v>
      </c>
      <c r="BS81" s="56">
        <f t="shared" si="19"/>
        <v>0</v>
      </c>
      <c r="BT81" s="56">
        <f t="shared" si="20"/>
        <v>0</v>
      </c>
    </row>
    <row r="82">
      <c r="A82" s="37" t="s">
        <v>32</v>
      </c>
      <c r="B82" s="38" t="s">
        <v>85</v>
      </c>
      <c r="C82" s="6"/>
      <c r="D82" s="39">
        <f t="shared" ref="D82:AZ82" si="52">sum(D83,D87)</f>
        <v>300000000</v>
      </c>
      <c r="E82" s="39">
        <f t="shared" si="52"/>
        <v>0</v>
      </c>
      <c r="F82" s="39">
        <f t="shared" si="52"/>
        <v>0</v>
      </c>
      <c r="G82" s="39">
        <f t="shared" si="52"/>
        <v>0</v>
      </c>
      <c r="H82" s="39">
        <f t="shared" si="52"/>
        <v>0</v>
      </c>
      <c r="I82" s="39">
        <f t="shared" si="52"/>
        <v>0</v>
      </c>
      <c r="J82" s="39">
        <f t="shared" si="52"/>
        <v>0</v>
      </c>
      <c r="K82" s="39">
        <f t="shared" si="52"/>
        <v>0</v>
      </c>
      <c r="L82" s="39">
        <f t="shared" si="52"/>
        <v>0</v>
      </c>
      <c r="M82" s="39">
        <f t="shared" si="52"/>
        <v>0</v>
      </c>
      <c r="N82" s="39">
        <f t="shared" si="52"/>
        <v>0</v>
      </c>
      <c r="O82" s="39">
        <f t="shared" si="52"/>
        <v>0</v>
      </c>
      <c r="P82" s="39">
        <f t="shared" si="52"/>
        <v>0</v>
      </c>
      <c r="Q82" s="39">
        <f t="shared" si="52"/>
        <v>0</v>
      </c>
      <c r="R82" s="39">
        <f t="shared" si="52"/>
        <v>0</v>
      </c>
      <c r="S82" s="39">
        <f t="shared" si="52"/>
        <v>0</v>
      </c>
      <c r="T82" s="39">
        <f t="shared" si="52"/>
        <v>0</v>
      </c>
      <c r="U82" s="39">
        <f t="shared" si="52"/>
        <v>0</v>
      </c>
      <c r="V82" s="39">
        <f t="shared" si="52"/>
        <v>0</v>
      </c>
      <c r="W82" s="39">
        <f t="shared" si="52"/>
        <v>0</v>
      </c>
      <c r="X82" s="39">
        <f t="shared" si="52"/>
        <v>0</v>
      </c>
      <c r="Y82" s="39">
        <f t="shared" si="52"/>
        <v>0</v>
      </c>
      <c r="Z82" s="39">
        <f t="shared" si="52"/>
        <v>0</v>
      </c>
      <c r="AA82" s="39">
        <f t="shared" si="52"/>
        <v>0</v>
      </c>
      <c r="AB82" s="39">
        <f t="shared" si="52"/>
        <v>0</v>
      </c>
      <c r="AC82" s="39">
        <f t="shared" si="52"/>
        <v>0</v>
      </c>
      <c r="AD82" s="39">
        <f t="shared" si="52"/>
        <v>0</v>
      </c>
      <c r="AE82" s="39">
        <f t="shared" si="52"/>
        <v>0</v>
      </c>
      <c r="AF82" s="39">
        <f t="shared" si="52"/>
        <v>0</v>
      </c>
      <c r="AG82" s="39">
        <f t="shared" si="52"/>
        <v>0</v>
      </c>
      <c r="AH82" s="39">
        <f t="shared" si="52"/>
        <v>0</v>
      </c>
      <c r="AI82" s="39">
        <f t="shared" si="52"/>
        <v>0</v>
      </c>
      <c r="AJ82" s="39">
        <f t="shared" si="52"/>
        <v>0</v>
      </c>
      <c r="AK82" s="39">
        <f t="shared" si="52"/>
        <v>0</v>
      </c>
      <c r="AL82" s="39">
        <f t="shared" si="52"/>
        <v>0</v>
      </c>
      <c r="AM82" s="39">
        <f t="shared" si="52"/>
        <v>0</v>
      </c>
      <c r="AN82" s="39">
        <f t="shared" si="52"/>
        <v>0</v>
      </c>
      <c r="AO82" s="39">
        <f t="shared" si="52"/>
        <v>0</v>
      </c>
      <c r="AP82" s="39">
        <f t="shared" si="52"/>
        <v>0</v>
      </c>
      <c r="AQ82" s="39">
        <f t="shared" si="52"/>
        <v>0</v>
      </c>
      <c r="AR82" s="39">
        <f t="shared" si="52"/>
        <v>0</v>
      </c>
      <c r="AS82" s="39">
        <f t="shared" si="52"/>
        <v>0</v>
      </c>
      <c r="AT82" s="39">
        <f t="shared" si="52"/>
        <v>0</v>
      </c>
      <c r="AU82" s="39">
        <f t="shared" si="52"/>
        <v>0</v>
      </c>
      <c r="AV82" s="39">
        <f t="shared" si="52"/>
        <v>0</v>
      </c>
      <c r="AW82" s="39">
        <f t="shared" si="52"/>
        <v>0</v>
      </c>
      <c r="AX82" s="39">
        <f t="shared" si="52"/>
        <v>0</v>
      </c>
      <c r="AY82" s="39">
        <f t="shared" si="52"/>
        <v>0</v>
      </c>
      <c r="AZ82" s="39">
        <f t="shared" si="52"/>
        <v>0</v>
      </c>
      <c r="BA82" s="57">
        <f t="shared" si="3"/>
        <v>0</v>
      </c>
      <c r="BB82" s="28">
        <f t="shared" si="4"/>
        <v>300000000</v>
      </c>
      <c r="BC82" s="29"/>
      <c r="BD82" s="57">
        <f t="shared" si="5"/>
        <v>0</v>
      </c>
      <c r="BE82" s="57">
        <f t="shared" si="6"/>
        <v>0</v>
      </c>
      <c r="BF82" s="57">
        <f t="shared" si="7"/>
        <v>0</v>
      </c>
      <c r="BG82" s="57">
        <f t="shared" si="8"/>
        <v>0</v>
      </c>
      <c r="BH82" s="57">
        <f t="shared" si="9"/>
        <v>0</v>
      </c>
      <c r="BI82" s="57">
        <f t="shared" si="10"/>
        <v>0</v>
      </c>
      <c r="BJ82" s="57">
        <f t="shared" si="11"/>
        <v>0</v>
      </c>
      <c r="BK82" s="57">
        <f t="shared" si="12"/>
        <v>0</v>
      </c>
      <c r="BL82" s="57">
        <f t="shared" si="13"/>
        <v>0</v>
      </c>
      <c r="BM82" s="57">
        <f t="shared" si="14"/>
        <v>0</v>
      </c>
      <c r="BN82" s="57">
        <f t="shared" si="15"/>
        <v>0</v>
      </c>
      <c r="BO82" s="57">
        <f t="shared" si="16"/>
        <v>0</v>
      </c>
      <c r="BP82" s="29"/>
      <c r="BQ82" s="57">
        <f t="shared" si="17"/>
        <v>0</v>
      </c>
      <c r="BR82" s="57">
        <f t="shared" si="18"/>
        <v>0</v>
      </c>
      <c r="BS82" s="57">
        <f t="shared" si="19"/>
        <v>0</v>
      </c>
      <c r="BT82" s="57">
        <f t="shared" si="20"/>
        <v>0</v>
      </c>
    </row>
    <row r="83">
      <c r="A83" s="41" t="s">
        <v>86</v>
      </c>
      <c r="B83" s="42" t="s">
        <v>87</v>
      </c>
      <c r="C83" s="6"/>
      <c r="D83" s="43">
        <f t="shared" ref="D83:AZ83" si="53">sum(D84)</f>
        <v>70817000</v>
      </c>
      <c r="E83" s="43">
        <f t="shared" si="53"/>
        <v>0</v>
      </c>
      <c r="F83" s="43">
        <f t="shared" si="53"/>
        <v>0</v>
      </c>
      <c r="G83" s="43">
        <f t="shared" si="53"/>
        <v>0</v>
      </c>
      <c r="H83" s="43">
        <f t="shared" si="53"/>
        <v>0</v>
      </c>
      <c r="I83" s="43">
        <f t="shared" si="53"/>
        <v>0</v>
      </c>
      <c r="J83" s="43">
        <f t="shared" si="53"/>
        <v>0</v>
      </c>
      <c r="K83" s="43">
        <f t="shared" si="53"/>
        <v>0</v>
      </c>
      <c r="L83" s="43">
        <f t="shared" si="53"/>
        <v>0</v>
      </c>
      <c r="M83" s="43">
        <f t="shared" si="53"/>
        <v>0</v>
      </c>
      <c r="N83" s="43">
        <f t="shared" si="53"/>
        <v>0</v>
      </c>
      <c r="O83" s="43">
        <f t="shared" si="53"/>
        <v>0</v>
      </c>
      <c r="P83" s="43">
        <f t="shared" si="53"/>
        <v>0</v>
      </c>
      <c r="Q83" s="43">
        <f t="shared" si="53"/>
        <v>0</v>
      </c>
      <c r="R83" s="43">
        <f t="shared" si="53"/>
        <v>0</v>
      </c>
      <c r="S83" s="43">
        <f t="shared" si="53"/>
        <v>0</v>
      </c>
      <c r="T83" s="43">
        <f t="shared" si="53"/>
        <v>0</v>
      </c>
      <c r="U83" s="43">
        <f t="shared" si="53"/>
        <v>0</v>
      </c>
      <c r="V83" s="43">
        <f t="shared" si="53"/>
        <v>0</v>
      </c>
      <c r="W83" s="43">
        <f t="shared" si="53"/>
        <v>0</v>
      </c>
      <c r="X83" s="43">
        <f t="shared" si="53"/>
        <v>0</v>
      </c>
      <c r="Y83" s="43">
        <f t="shared" si="53"/>
        <v>0</v>
      </c>
      <c r="Z83" s="43">
        <f t="shared" si="53"/>
        <v>0</v>
      </c>
      <c r="AA83" s="43">
        <f t="shared" si="53"/>
        <v>0</v>
      </c>
      <c r="AB83" s="43">
        <f t="shared" si="53"/>
        <v>0</v>
      </c>
      <c r="AC83" s="43">
        <f t="shared" si="53"/>
        <v>0</v>
      </c>
      <c r="AD83" s="43">
        <f t="shared" si="53"/>
        <v>0</v>
      </c>
      <c r="AE83" s="43">
        <f t="shared" si="53"/>
        <v>0</v>
      </c>
      <c r="AF83" s="43">
        <f t="shared" si="53"/>
        <v>0</v>
      </c>
      <c r="AG83" s="43">
        <f t="shared" si="53"/>
        <v>0</v>
      </c>
      <c r="AH83" s="43">
        <f t="shared" si="53"/>
        <v>0</v>
      </c>
      <c r="AI83" s="43">
        <f t="shared" si="53"/>
        <v>0</v>
      </c>
      <c r="AJ83" s="43">
        <f t="shared" si="53"/>
        <v>0</v>
      </c>
      <c r="AK83" s="43">
        <f t="shared" si="53"/>
        <v>0</v>
      </c>
      <c r="AL83" s="43">
        <f t="shared" si="53"/>
        <v>0</v>
      </c>
      <c r="AM83" s="43">
        <f t="shared" si="53"/>
        <v>0</v>
      </c>
      <c r="AN83" s="43">
        <f t="shared" si="53"/>
        <v>0</v>
      </c>
      <c r="AO83" s="43">
        <f t="shared" si="53"/>
        <v>0</v>
      </c>
      <c r="AP83" s="43">
        <f t="shared" si="53"/>
        <v>0</v>
      </c>
      <c r="AQ83" s="43">
        <f t="shared" si="53"/>
        <v>0</v>
      </c>
      <c r="AR83" s="43">
        <f t="shared" si="53"/>
        <v>0</v>
      </c>
      <c r="AS83" s="43">
        <f t="shared" si="53"/>
        <v>0</v>
      </c>
      <c r="AT83" s="43">
        <f t="shared" si="53"/>
        <v>0</v>
      </c>
      <c r="AU83" s="43">
        <f t="shared" si="53"/>
        <v>0</v>
      </c>
      <c r="AV83" s="43">
        <f t="shared" si="53"/>
        <v>0</v>
      </c>
      <c r="AW83" s="43">
        <f t="shared" si="53"/>
        <v>0</v>
      </c>
      <c r="AX83" s="43">
        <f t="shared" si="53"/>
        <v>0</v>
      </c>
      <c r="AY83" s="43">
        <f t="shared" si="53"/>
        <v>0</v>
      </c>
      <c r="AZ83" s="43">
        <f t="shared" si="53"/>
        <v>0</v>
      </c>
      <c r="BA83" s="59">
        <f t="shared" si="3"/>
        <v>0</v>
      </c>
      <c r="BB83" s="28">
        <f t="shared" si="4"/>
        <v>70817000</v>
      </c>
      <c r="BC83" s="29"/>
      <c r="BD83" s="59">
        <f t="shared" si="5"/>
        <v>0</v>
      </c>
      <c r="BE83" s="59">
        <f t="shared" si="6"/>
        <v>0</v>
      </c>
      <c r="BF83" s="59">
        <f t="shared" si="7"/>
        <v>0</v>
      </c>
      <c r="BG83" s="59">
        <f t="shared" si="8"/>
        <v>0</v>
      </c>
      <c r="BH83" s="59">
        <f t="shared" si="9"/>
        <v>0</v>
      </c>
      <c r="BI83" s="59">
        <f t="shared" si="10"/>
        <v>0</v>
      </c>
      <c r="BJ83" s="59">
        <f t="shared" si="11"/>
        <v>0</v>
      </c>
      <c r="BK83" s="59">
        <f t="shared" si="12"/>
        <v>0</v>
      </c>
      <c r="BL83" s="59">
        <f t="shared" si="13"/>
        <v>0</v>
      </c>
      <c r="BM83" s="59">
        <f t="shared" si="14"/>
        <v>0</v>
      </c>
      <c r="BN83" s="59">
        <f t="shared" si="15"/>
        <v>0</v>
      </c>
      <c r="BO83" s="59">
        <f t="shared" si="16"/>
        <v>0</v>
      </c>
      <c r="BP83" s="29"/>
      <c r="BQ83" s="59">
        <f t="shared" si="17"/>
        <v>0</v>
      </c>
      <c r="BR83" s="59">
        <f t="shared" si="18"/>
        <v>0</v>
      </c>
      <c r="BS83" s="59">
        <f t="shared" si="19"/>
        <v>0</v>
      </c>
      <c r="BT83" s="59">
        <f t="shared" si="20"/>
        <v>0</v>
      </c>
    </row>
    <row r="84">
      <c r="A84" s="45">
        <v>523121.0</v>
      </c>
      <c r="B84" s="46" t="s">
        <v>88</v>
      </c>
      <c r="C84" s="6"/>
      <c r="D84" s="47">
        <f t="shared" ref="D84:AZ84" si="54">sum(D86)</f>
        <v>70817000</v>
      </c>
      <c r="E84" s="47">
        <f t="shared" si="54"/>
        <v>0</v>
      </c>
      <c r="F84" s="47">
        <f t="shared" si="54"/>
        <v>0</v>
      </c>
      <c r="G84" s="47">
        <f t="shared" si="54"/>
        <v>0</v>
      </c>
      <c r="H84" s="47">
        <f t="shared" si="54"/>
        <v>0</v>
      </c>
      <c r="I84" s="47">
        <f t="shared" si="54"/>
        <v>0</v>
      </c>
      <c r="J84" s="47">
        <f t="shared" si="54"/>
        <v>0</v>
      </c>
      <c r="K84" s="47">
        <f t="shared" si="54"/>
        <v>0</v>
      </c>
      <c r="L84" s="47">
        <f t="shared" si="54"/>
        <v>0</v>
      </c>
      <c r="M84" s="47">
        <f t="shared" si="54"/>
        <v>0</v>
      </c>
      <c r="N84" s="47">
        <f t="shared" si="54"/>
        <v>0</v>
      </c>
      <c r="O84" s="47">
        <f t="shared" si="54"/>
        <v>0</v>
      </c>
      <c r="P84" s="47">
        <f t="shared" si="54"/>
        <v>0</v>
      </c>
      <c r="Q84" s="47">
        <f t="shared" si="54"/>
        <v>0</v>
      </c>
      <c r="R84" s="47">
        <f t="shared" si="54"/>
        <v>0</v>
      </c>
      <c r="S84" s="47">
        <f t="shared" si="54"/>
        <v>0</v>
      </c>
      <c r="T84" s="47">
        <f t="shared" si="54"/>
        <v>0</v>
      </c>
      <c r="U84" s="47">
        <f t="shared" si="54"/>
        <v>0</v>
      </c>
      <c r="V84" s="47">
        <f t="shared" si="54"/>
        <v>0</v>
      </c>
      <c r="W84" s="47">
        <f t="shared" si="54"/>
        <v>0</v>
      </c>
      <c r="X84" s="47">
        <f t="shared" si="54"/>
        <v>0</v>
      </c>
      <c r="Y84" s="47">
        <f t="shared" si="54"/>
        <v>0</v>
      </c>
      <c r="Z84" s="47">
        <f t="shared" si="54"/>
        <v>0</v>
      </c>
      <c r="AA84" s="47">
        <f t="shared" si="54"/>
        <v>0</v>
      </c>
      <c r="AB84" s="47">
        <f t="shared" si="54"/>
        <v>0</v>
      </c>
      <c r="AC84" s="47">
        <f t="shared" si="54"/>
        <v>0</v>
      </c>
      <c r="AD84" s="47">
        <f t="shared" si="54"/>
        <v>0</v>
      </c>
      <c r="AE84" s="47">
        <f t="shared" si="54"/>
        <v>0</v>
      </c>
      <c r="AF84" s="47">
        <f t="shared" si="54"/>
        <v>0</v>
      </c>
      <c r="AG84" s="47">
        <f t="shared" si="54"/>
        <v>0</v>
      </c>
      <c r="AH84" s="47">
        <f t="shared" si="54"/>
        <v>0</v>
      </c>
      <c r="AI84" s="47">
        <f t="shared" si="54"/>
        <v>0</v>
      </c>
      <c r="AJ84" s="47">
        <f t="shared" si="54"/>
        <v>0</v>
      </c>
      <c r="AK84" s="47">
        <f t="shared" si="54"/>
        <v>0</v>
      </c>
      <c r="AL84" s="47">
        <f t="shared" si="54"/>
        <v>0</v>
      </c>
      <c r="AM84" s="47">
        <f t="shared" si="54"/>
        <v>0</v>
      </c>
      <c r="AN84" s="47">
        <f t="shared" si="54"/>
        <v>0</v>
      </c>
      <c r="AO84" s="47">
        <f t="shared" si="54"/>
        <v>0</v>
      </c>
      <c r="AP84" s="47">
        <f t="shared" si="54"/>
        <v>0</v>
      </c>
      <c r="AQ84" s="47">
        <f t="shared" si="54"/>
        <v>0</v>
      </c>
      <c r="AR84" s="47">
        <f t="shared" si="54"/>
        <v>0</v>
      </c>
      <c r="AS84" s="47">
        <f t="shared" si="54"/>
        <v>0</v>
      </c>
      <c r="AT84" s="47">
        <f t="shared" si="54"/>
        <v>0</v>
      </c>
      <c r="AU84" s="47">
        <f t="shared" si="54"/>
        <v>0</v>
      </c>
      <c r="AV84" s="47">
        <f t="shared" si="54"/>
        <v>0</v>
      </c>
      <c r="AW84" s="47">
        <f t="shared" si="54"/>
        <v>0</v>
      </c>
      <c r="AX84" s="47">
        <f t="shared" si="54"/>
        <v>0</v>
      </c>
      <c r="AY84" s="47">
        <f t="shared" si="54"/>
        <v>0</v>
      </c>
      <c r="AZ84" s="47">
        <f t="shared" si="54"/>
        <v>0</v>
      </c>
      <c r="BA84" s="59">
        <f t="shared" si="3"/>
        <v>0</v>
      </c>
      <c r="BB84" s="28">
        <f t="shared" si="4"/>
        <v>70817000</v>
      </c>
      <c r="BC84" s="61"/>
      <c r="BD84" s="59">
        <f t="shared" si="5"/>
        <v>0</v>
      </c>
      <c r="BE84" s="59">
        <f t="shared" si="6"/>
        <v>0</v>
      </c>
      <c r="BF84" s="59">
        <f t="shared" si="7"/>
        <v>0</v>
      </c>
      <c r="BG84" s="59">
        <f t="shared" si="8"/>
        <v>0</v>
      </c>
      <c r="BH84" s="59">
        <f t="shared" si="9"/>
        <v>0</v>
      </c>
      <c r="BI84" s="59">
        <f t="shared" si="10"/>
        <v>0</v>
      </c>
      <c r="BJ84" s="59">
        <f t="shared" si="11"/>
        <v>0</v>
      </c>
      <c r="BK84" s="59">
        <f t="shared" si="12"/>
        <v>0</v>
      </c>
      <c r="BL84" s="59">
        <f t="shared" si="13"/>
        <v>0</v>
      </c>
      <c r="BM84" s="59">
        <f t="shared" si="14"/>
        <v>0</v>
      </c>
      <c r="BN84" s="59">
        <f t="shared" si="15"/>
        <v>0</v>
      </c>
      <c r="BO84" s="59">
        <f t="shared" si="16"/>
        <v>0</v>
      </c>
      <c r="BP84" s="61"/>
      <c r="BQ84" s="59">
        <f t="shared" si="17"/>
        <v>0</v>
      </c>
      <c r="BR84" s="59">
        <f t="shared" si="18"/>
        <v>0</v>
      </c>
      <c r="BS84" s="59">
        <f t="shared" si="19"/>
        <v>0</v>
      </c>
      <c r="BT84" s="59">
        <f t="shared" si="20"/>
        <v>0</v>
      </c>
    </row>
    <row r="85">
      <c r="A85" s="49"/>
      <c r="B85" s="50" t="s">
        <v>37</v>
      </c>
      <c r="C85" s="6"/>
      <c r="D85" s="51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59">
        <f t="shared" si="3"/>
        <v>0</v>
      </c>
      <c r="BB85" s="28">
        <f t="shared" si="4"/>
        <v>0</v>
      </c>
      <c r="BC85" s="64"/>
      <c r="BD85" s="59">
        <f t="shared" si="5"/>
        <v>0</v>
      </c>
      <c r="BE85" s="59">
        <f t="shared" si="6"/>
        <v>0</v>
      </c>
      <c r="BF85" s="59">
        <f t="shared" si="7"/>
        <v>0</v>
      </c>
      <c r="BG85" s="59">
        <f t="shared" si="8"/>
        <v>0</v>
      </c>
      <c r="BH85" s="59">
        <f t="shared" si="9"/>
        <v>0</v>
      </c>
      <c r="BI85" s="59">
        <f t="shared" si="10"/>
        <v>0</v>
      </c>
      <c r="BJ85" s="59">
        <f t="shared" si="11"/>
        <v>0</v>
      </c>
      <c r="BK85" s="59">
        <f t="shared" si="12"/>
        <v>0</v>
      </c>
      <c r="BL85" s="59">
        <f t="shared" si="13"/>
        <v>0</v>
      </c>
      <c r="BM85" s="59">
        <f t="shared" si="14"/>
        <v>0</v>
      </c>
      <c r="BN85" s="59">
        <f t="shared" si="15"/>
        <v>0</v>
      </c>
      <c r="BO85" s="59">
        <f t="shared" si="16"/>
        <v>0</v>
      </c>
      <c r="BP85" s="64"/>
      <c r="BQ85" s="59">
        <f t="shared" si="17"/>
        <v>0</v>
      </c>
      <c r="BR85" s="59">
        <f t="shared" si="18"/>
        <v>0</v>
      </c>
      <c r="BS85" s="59">
        <f t="shared" si="19"/>
        <v>0</v>
      </c>
      <c r="BT85" s="59">
        <f t="shared" si="20"/>
        <v>0</v>
      </c>
    </row>
    <row r="86">
      <c r="A86" s="49"/>
      <c r="B86" s="52" t="s">
        <v>38</v>
      </c>
      <c r="C86" s="52" t="s">
        <v>89</v>
      </c>
      <c r="D86" s="53">
        <v>7.0817E7</v>
      </c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59">
        <f t="shared" si="3"/>
        <v>0</v>
      </c>
      <c r="BB86" s="28">
        <f t="shared" si="4"/>
        <v>70817000</v>
      </c>
      <c r="BC86" s="64"/>
      <c r="BD86" s="59">
        <f t="shared" si="5"/>
        <v>0</v>
      </c>
      <c r="BE86" s="59">
        <f t="shared" si="6"/>
        <v>0</v>
      </c>
      <c r="BF86" s="59">
        <f t="shared" si="7"/>
        <v>0</v>
      </c>
      <c r="BG86" s="59">
        <f t="shared" si="8"/>
        <v>0</v>
      </c>
      <c r="BH86" s="59">
        <f t="shared" si="9"/>
        <v>0</v>
      </c>
      <c r="BI86" s="59">
        <f t="shared" si="10"/>
        <v>0</v>
      </c>
      <c r="BJ86" s="59">
        <f t="shared" si="11"/>
        <v>0</v>
      </c>
      <c r="BK86" s="59">
        <f t="shared" si="12"/>
        <v>0</v>
      </c>
      <c r="BL86" s="59">
        <f t="shared" si="13"/>
        <v>0</v>
      </c>
      <c r="BM86" s="59">
        <f t="shared" si="14"/>
        <v>0</v>
      </c>
      <c r="BN86" s="59">
        <f t="shared" si="15"/>
        <v>0</v>
      </c>
      <c r="BO86" s="59">
        <f t="shared" si="16"/>
        <v>0</v>
      </c>
      <c r="BP86" s="64"/>
      <c r="BQ86" s="59">
        <f t="shared" si="17"/>
        <v>0</v>
      </c>
      <c r="BR86" s="59">
        <f t="shared" si="18"/>
        <v>0</v>
      </c>
      <c r="BS86" s="59">
        <f t="shared" si="19"/>
        <v>0</v>
      </c>
      <c r="BT86" s="59">
        <f t="shared" si="20"/>
        <v>0</v>
      </c>
    </row>
    <row r="87">
      <c r="A87" s="41" t="s">
        <v>90</v>
      </c>
      <c r="B87" s="42" t="s">
        <v>91</v>
      </c>
      <c r="C87" s="6"/>
      <c r="D87" s="43">
        <f t="shared" ref="D87:AZ87" si="55">sum(D88)</f>
        <v>229183000</v>
      </c>
      <c r="E87" s="43">
        <f t="shared" si="55"/>
        <v>0</v>
      </c>
      <c r="F87" s="43">
        <f t="shared" si="55"/>
        <v>0</v>
      </c>
      <c r="G87" s="43">
        <f t="shared" si="55"/>
        <v>0</v>
      </c>
      <c r="H87" s="43">
        <f t="shared" si="55"/>
        <v>0</v>
      </c>
      <c r="I87" s="43">
        <f t="shared" si="55"/>
        <v>0</v>
      </c>
      <c r="J87" s="43">
        <f t="shared" si="55"/>
        <v>0</v>
      </c>
      <c r="K87" s="43">
        <f t="shared" si="55"/>
        <v>0</v>
      </c>
      <c r="L87" s="43">
        <f t="shared" si="55"/>
        <v>0</v>
      </c>
      <c r="M87" s="43">
        <f t="shared" si="55"/>
        <v>0</v>
      </c>
      <c r="N87" s="43">
        <f t="shared" si="55"/>
        <v>0</v>
      </c>
      <c r="O87" s="43">
        <f t="shared" si="55"/>
        <v>0</v>
      </c>
      <c r="P87" s="43">
        <f t="shared" si="55"/>
        <v>0</v>
      </c>
      <c r="Q87" s="43">
        <f t="shared" si="55"/>
        <v>0</v>
      </c>
      <c r="R87" s="43">
        <f t="shared" si="55"/>
        <v>0</v>
      </c>
      <c r="S87" s="43">
        <f t="shared" si="55"/>
        <v>0</v>
      </c>
      <c r="T87" s="43">
        <f t="shared" si="55"/>
        <v>0</v>
      </c>
      <c r="U87" s="43">
        <f t="shared" si="55"/>
        <v>0</v>
      </c>
      <c r="V87" s="43">
        <f t="shared" si="55"/>
        <v>0</v>
      </c>
      <c r="W87" s="43">
        <f t="shared" si="55"/>
        <v>0</v>
      </c>
      <c r="X87" s="43">
        <f t="shared" si="55"/>
        <v>0</v>
      </c>
      <c r="Y87" s="43">
        <f t="shared" si="55"/>
        <v>0</v>
      </c>
      <c r="Z87" s="43">
        <f t="shared" si="55"/>
        <v>0</v>
      </c>
      <c r="AA87" s="43">
        <f t="shared" si="55"/>
        <v>0</v>
      </c>
      <c r="AB87" s="43">
        <f t="shared" si="55"/>
        <v>0</v>
      </c>
      <c r="AC87" s="43">
        <f t="shared" si="55"/>
        <v>0</v>
      </c>
      <c r="AD87" s="43">
        <f t="shared" si="55"/>
        <v>0</v>
      </c>
      <c r="AE87" s="43">
        <f t="shared" si="55"/>
        <v>0</v>
      </c>
      <c r="AF87" s="43">
        <f t="shared" si="55"/>
        <v>0</v>
      </c>
      <c r="AG87" s="43">
        <f t="shared" si="55"/>
        <v>0</v>
      </c>
      <c r="AH87" s="43">
        <f t="shared" si="55"/>
        <v>0</v>
      </c>
      <c r="AI87" s="43">
        <f t="shared" si="55"/>
        <v>0</v>
      </c>
      <c r="AJ87" s="43">
        <f t="shared" si="55"/>
        <v>0</v>
      </c>
      <c r="AK87" s="43">
        <f t="shared" si="55"/>
        <v>0</v>
      </c>
      <c r="AL87" s="43">
        <f t="shared" si="55"/>
        <v>0</v>
      </c>
      <c r="AM87" s="43">
        <f t="shared" si="55"/>
        <v>0</v>
      </c>
      <c r="AN87" s="43">
        <f t="shared" si="55"/>
        <v>0</v>
      </c>
      <c r="AO87" s="43">
        <f t="shared" si="55"/>
        <v>0</v>
      </c>
      <c r="AP87" s="43">
        <f t="shared" si="55"/>
        <v>0</v>
      </c>
      <c r="AQ87" s="43">
        <f t="shared" si="55"/>
        <v>0</v>
      </c>
      <c r="AR87" s="43">
        <f t="shared" si="55"/>
        <v>0</v>
      </c>
      <c r="AS87" s="43">
        <f t="shared" si="55"/>
        <v>0</v>
      </c>
      <c r="AT87" s="43">
        <f t="shared" si="55"/>
        <v>0</v>
      </c>
      <c r="AU87" s="43">
        <f t="shared" si="55"/>
        <v>0</v>
      </c>
      <c r="AV87" s="43">
        <f t="shared" si="55"/>
        <v>0</v>
      </c>
      <c r="AW87" s="43">
        <f t="shared" si="55"/>
        <v>0</v>
      </c>
      <c r="AX87" s="43">
        <f t="shared" si="55"/>
        <v>0</v>
      </c>
      <c r="AY87" s="43">
        <f t="shared" si="55"/>
        <v>0</v>
      </c>
      <c r="AZ87" s="43">
        <f t="shared" si="55"/>
        <v>0</v>
      </c>
      <c r="BA87" s="59">
        <f t="shared" si="3"/>
        <v>0</v>
      </c>
      <c r="BB87" s="28">
        <f t="shared" si="4"/>
        <v>229183000</v>
      </c>
      <c r="BC87" s="29"/>
      <c r="BD87" s="59">
        <f t="shared" si="5"/>
        <v>0</v>
      </c>
      <c r="BE87" s="59">
        <f t="shared" si="6"/>
        <v>0</v>
      </c>
      <c r="BF87" s="59">
        <f t="shared" si="7"/>
        <v>0</v>
      </c>
      <c r="BG87" s="59">
        <f t="shared" si="8"/>
        <v>0</v>
      </c>
      <c r="BH87" s="59">
        <f t="shared" si="9"/>
        <v>0</v>
      </c>
      <c r="BI87" s="59">
        <f t="shared" si="10"/>
        <v>0</v>
      </c>
      <c r="BJ87" s="59">
        <f t="shared" si="11"/>
        <v>0</v>
      </c>
      <c r="BK87" s="59">
        <f t="shared" si="12"/>
        <v>0</v>
      </c>
      <c r="BL87" s="59">
        <f t="shared" si="13"/>
        <v>0</v>
      </c>
      <c r="BM87" s="59">
        <f t="shared" si="14"/>
        <v>0</v>
      </c>
      <c r="BN87" s="59">
        <f t="shared" si="15"/>
        <v>0</v>
      </c>
      <c r="BO87" s="59">
        <f t="shared" si="16"/>
        <v>0</v>
      </c>
      <c r="BP87" s="29"/>
      <c r="BQ87" s="59">
        <f t="shared" si="17"/>
        <v>0</v>
      </c>
      <c r="BR87" s="59">
        <f t="shared" si="18"/>
        <v>0</v>
      </c>
      <c r="BS87" s="59">
        <f t="shared" si="19"/>
        <v>0</v>
      </c>
      <c r="BT87" s="59">
        <f t="shared" si="20"/>
        <v>0</v>
      </c>
    </row>
    <row r="88">
      <c r="A88" s="45">
        <v>523121.0</v>
      </c>
      <c r="B88" s="46" t="s">
        <v>88</v>
      </c>
      <c r="C88" s="6"/>
      <c r="D88" s="47">
        <f t="shared" ref="D88:AZ88" si="56">sum(D90)</f>
        <v>229183000</v>
      </c>
      <c r="E88" s="47">
        <f t="shared" si="56"/>
        <v>0</v>
      </c>
      <c r="F88" s="47">
        <f t="shared" si="56"/>
        <v>0</v>
      </c>
      <c r="G88" s="47">
        <f t="shared" si="56"/>
        <v>0</v>
      </c>
      <c r="H88" s="47">
        <f t="shared" si="56"/>
        <v>0</v>
      </c>
      <c r="I88" s="47">
        <f t="shared" si="56"/>
        <v>0</v>
      </c>
      <c r="J88" s="47">
        <f t="shared" si="56"/>
        <v>0</v>
      </c>
      <c r="K88" s="47">
        <f t="shared" si="56"/>
        <v>0</v>
      </c>
      <c r="L88" s="47">
        <f t="shared" si="56"/>
        <v>0</v>
      </c>
      <c r="M88" s="47">
        <f t="shared" si="56"/>
        <v>0</v>
      </c>
      <c r="N88" s="47">
        <f t="shared" si="56"/>
        <v>0</v>
      </c>
      <c r="O88" s="47">
        <f t="shared" si="56"/>
        <v>0</v>
      </c>
      <c r="P88" s="47">
        <f t="shared" si="56"/>
        <v>0</v>
      </c>
      <c r="Q88" s="47">
        <f t="shared" si="56"/>
        <v>0</v>
      </c>
      <c r="R88" s="47">
        <f t="shared" si="56"/>
        <v>0</v>
      </c>
      <c r="S88" s="47">
        <f t="shared" si="56"/>
        <v>0</v>
      </c>
      <c r="T88" s="47">
        <f t="shared" si="56"/>
        <v>0</v>
      </c>
      <c r="U88" s="47">
        <f t="shared" si="56"/>
        <v>0</v>
      </c>
      <c r="V88" s="47">
        <f t="shared" si="56"/>
        <v>0</v>
      </c>
      <c r="W88" s="47">
        <f t="shared" si="56"/>
        <v>0</v>
      </c>
      <c r="X88" s="47">
        <f t="shared" si="56"/>
        <v>0</v>
      </c>
      <c r="Y88" s="47">
        <f t="shared" si="56"/>
        <v>0</v>
      </c>
      <c r="Z88" s="47">
        <f t="shared" si="56"/>
        <v>0</v>
      </c>
      <c r="AA88" s="47">
        <f t="shared" si="56"/>
        <v>0</v>
      </c>
      <c r="AB88" s="47">
        <f t="shared" si="56"/>
        <v>0</v>
      </c>
      <c r="AC88" s="47">
        <f t="shared" si="56"/>
        <v>0</v>
      </c>
      <c r="AD88" s="47">
        <f t="shared" si="56"/>
        <v>0</v>
      </c>
      <c r="AE88" s="47">
        <f t="shared" si="56"/>
        <v>0</v>
      </c>
      <c r="AF88" s="47">
        <f t="shared" si="56"/>
        <v>0</v>
      </c>
      <c r="AG88" s="47">
        <f t="shared" si="56"/>
        <v>0</v>
      </c>
      <c r="AH88" s="47">
        <f t="shared" si="56"/>
        <v>0</v>
      </c>
      <c r="AI88" s="47">
        <f t="shared" si="56"/>
        <v>0</v>
      </c>
      <c r="AJ88" s="47">
        <f t="shared" si="56"/>
        <v>0</v>
      </c>
      <c r="AK88" s="47">
        <f t="shared" si="56"/>
        <v>0</v>
      </c>
      <c r="AL88" s="47">
        <f t="shared" si="56"/>
        <v>0</v>
      </c>
      <c r="AM88" s="47">
        <f t="shared" si="56"/>
        <v>0</v>
      </c>
      <c r="AN88" s="47">
        <f t="shared" si="56"/>
        <v>0</v>
      </c>
      <c r="AO88" s="47">
        <f t="shared" si="56"/>
        <v>0</v>
      </c>
      <c r="AP88" s="47">
        <f t="shared" si="56"/>
        <v>0</v>
      </c>
      <c r="AQ88" s="47">
        <f t="shared" si="56"/>
        <v>0</v>
      </c>
      <c r="AR88" s="47">
        <f t="shared" si="56"/>
        <v>0</v>
      </c>
      <c r="AS88" s="47">
        <f t="shared" si="56"/>
        <v>0</v>
      </c>
      <c r="AT88" s="47">
        <f t="shared" si="56"/>
        <v>0</v>
      </c>
      <c r="AU88" s="47">
        <f t="shared" si="56"/>
        <v>0</v>
      </c>
      <c r="AV88" s="47">
        <f t="shared" si="56"/>
        <v>0</v>
      </c>
      <c r="AW88" s="47">
        <f t="shared" si="56"/>
        <v>0</v>
      </c>
      <c r="AX88" s="47">
        <f t="shared" si="56"/>
        <v>0</v>
      </c>
      <c r="AY88" s="47">
        <f t="shared" si="56"/>
        <v>0</v>
      </c>
      <c r="AZ88" s="47">
        <f t="shared" si="56"/>
        <v>0</v>
      </c>
      <c r="BA88" s="59">
        <f t="shared" si="3"/>
        <v>0</v>
      </c>
      <c r="BB88" s="28">
        <f t="shared" si="4"/>
        <v>229183000</v>
      </c>
      <c r="BC88" s="61"/>
      <c r="BD88" s="59">
        <f t="shared" si="5"/>
        <v>0</v>
      </c>
      <c r="BE88" s="59">
        <f t="shared" si="6"/>
        <v>0</v>
      </c>
      <c r="BF88" s="59">
        <f t="shared" si="7"/>
        <v>0</v>
      </c>
      <c r="BG88" s="59">
        <f t="shared" si="8"/>
        <v>0</v>
      </c>
      <c r="BH88" s="59">
        <f t="shared" si="9"/>
        <v>0</v>
      </c>
      <c r="BI88" s="59">
        <f t="shared" si="10"/>
        <v>0</v>
      </c>
      <c r="BJ88" s="59">
        <f t="shared" si="11"/>
        <v>0</v>
      </c>
      <c r="BK88" s="59">
        <f t="shared" si="12"/>
        <v>0</v>
      </c>
      <c r="BL88" s="59">
        <f t="shared" si="13"/>
        <v>0</v>
      </c>
      <c r="BM88" s="59">
        <f t="shared" si="14"/>
        <v>0</v>
      </c>
      <c r="BN88" s="59">
        <f t="shared" si="15"/>
        <v>0</v>
      </c>
      <c r="BO88" s="59">
        <f t="shared" si="16"/>
        <v>0</v>
      </c>
      <c r="BP88" s="61"/>
      <c r="BQ88" s="59">
        <f t="shared" si="17"/>
        <v>0</v>
      </c>
      <c r="BR88" s="59">
        <f t="shared" si="18"/>
        <v>0</v>
      </c>
      <c r="BS88" s="59">
        <f t="shared" si="19"/>
        <v>0</v>
      </c>
      <c r="BT88" s="59">
        <f t="shared" si="20"/>
        <v>0</v>
      </c>
    </row>
    <row r="89">
      <c r="A89" s="49"/>
      <c r="B89" s="50" t="s">
        <v>37</v>
      </c>
      <c r="C89" s="6"/>
      <c r="D89" s="51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59">
        <f t="shared" si="3"/>
        <v>0</v>
      </c>
      <c r="BB89" s="28">
        <f t="shared" si="4"/>
        <v>0</v>
      </c>
      <c r="BC89" s="64"/>
      <c r="BD89" s="59">
        <f t="shared" si="5"/>
        <v>0</v>
      </c>
      <c r="BE89" s="59">
        <f t="shared" si="6"/>
        <v>0</v>
      </c>
      <c r="BF89" s="59">
        <f t="shared" si="7"/>
        <v>0</v>
      </c>
      <c r="BG89" s="59">
        <f t="shared" si="8"/>
        <v>0</v>
      </c>
      <c r="BH89" s="59">
        <f t="shared" si="9"/>
        <v>0</v>
      </c>
      <c r="BI89" s="59">
        <f t="shared" si="10"/>
        <v>0</v>
      </c>
      <c r="BJ89" s="59">
        <f t="shared" si="11"/>
        <v>0</v>
      </c>
      <c r="BK89" s="59">
        <f t="shared" si="12"/>
        <v>0</v>
      </c>
      <c r="BL89" s="59">
        <f t="shared" si="13"/>
        <v>0</v>
      </c>
      <c r="BM89" s="59">
        <f t="shared" si="14"/>
        <v>0</v>
      </c>
      <c r="BN89" s="59">
        <f t="shared" si="15"/>
        <v>0</v>
      </c>
      <c r="BO89" s="59">
        <f t="shared" si="16"/>
        <v>0</v>
      </c>
      <c r="BP89" s="64"/>
      <c r="BQ89" s="59">
        <f t="shared" si="17"/>
        <v>0</v>
      </c>
      <c r="BR89" s="59">
        <f t="shared" si="18"/>
        <v>0</v>
      </c>
      <c r="BS89" s="59">
        <f t="shared" si="19"/>
        <v>0</v>
      </c>
      <c r="BT89" s="59">
        <f t="shared" si="20"/>
        <v>0</v>
      </c>
    </row>
    <row r="90">
      <c r="A90" s="49"/>
      <c r="B90" s="52" t="s">
        <v>38</v>
      </c>
      <c r="C90" s="52" t="s">
        <v>92</v>
      </c>
      <c r="D90" s="53">
        <v>2.29183E8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59">
        <f t="shared" si="3"/>
        <v>0</v>
      </c>
      <c r="BB90" s="28">
        <f t="shared" si="4"/>
        <v>229183000</v>
      </c>
      <c r="BC90" s="64"/>
      <c r="BD90" s="59">
        <f t="shared" si="5"/>
        <v>0</v>
      </c>
      <c r="BE90" s="59">
        <f t="shared" si="6"/>
        <v>0</v>
      </c>
      <c r="BF90" s="59">
        <f t="shared" si="7"/>
        <v>0</v>
      </c>
      <c r="BG90" s="59">
        <f t="shared" si="8"/>
        <v>0</v>
      </c>
      <c r="BH90" s="59">
        <f t="shared" si="9"/>
        <v>0</v>
      </c>
      <c r="BI90" s="59">
        <f t="shared" si="10"/>
        <v>0</v>
      </c>
      <c r="BJ90" s="59">
        <f t="shared" si="11"/>
        <v>0</v>
      </c>
      <c r="BK90" s="59">
        <f t="shared" si="12"/>
        <v>0</v>
      </c>
      <c r="BL90" s="59">
        <f t="shared" si="13"/>
        <v>0</v>
      </c>
      <c r="BM90" s="59">
        <f t="shared" si="14"/>
        <v>0</v>
      </c>
      <c r="BN90" s="59">
        <f t="shared" si="15"/>
        <v>0</v>
      </c>
      <c r="BO90" s="59">
        <f t="shared" si="16"/>
        <v>0</v>
      </c>
      <c r="BP90" s="64"/>
      <c r="BQ90" s="59">
        <f t="shared" si="17"/>
        <v>0</v>
      </c>
      <c r="BR90" s="59">
        <f t="shared" si="18"/>
        <v>0</v>
      </c>
      <c r="BS90" s="59">
        <f t="shared" si="19"/>
        <v>0</v>
      </c>
      <c r="BT90" s="59">
        <f t="shared" si="20"/>
        <v>0</v>
      </c>
    </row>
    <row r="91">
      <c r="A91" s="27" t="s">
        <v>93</v>
      </c>
      <c r="B91" s="30" t="s">
        <v>94</v>
      </c>
      <c r="C91" s="6"/>
      <c r="D91" s="31">
        <f t="shared" ref="D91:AZ91" si="57">sum(D92)</f>
        <v>245100000</v>
      </c>
      <c r="E91" s="31">
        <f t="shared" si="57"/>
        <v>0</v>
      </c>
      <c r="F91" s="31">
        <f t="shared" si="57"/>
        <v>0</v>
      </c>
      <c r="G91" s="31">
        <f t="shared" si="57"/>
        <v>0</v>
      </c>
      <c r="H91" s="31">
        <f t="shared" si="57"/>
        <v>0</v>
      </c>
      <c r="I91" s="31">
        <f t="shared" si="57"/>
        <v>0</v>
      </c>
      <c r="J91" s="31">
        <f t="shared" si="57"/>
        <v>0</v>
      </c>
      <c r="K91" s="31">
        <f t="shared" si="57"/>
        <v>0</v>
      </c>
      <c r="L91" s="31">
        <f t="shared" si="57"/>
        <v>0</v>
      </c>
      <c r="M91" s="31">
        <f t="shared" si="57"/>
        <v>0</v>
      </c>
      <c r="N91" s="31">
        <f t="shared" si="57"/>
        <v>0</v>
      </c>
      <c r="O91" s="31">
        <f t="shared" si="57"/>
        <v>0</v>
      </c>
      <c r="P91" s="31">
        <f t="shared" si="57"/>
        <v>0</v>
      </c>
      <c r="Q91" s="31">
        <f t="shared" si="57"/>
        <v>0</v>
      </c>
      <c r="R91" s="31">
        <f t="shared" si="57"/>
        <v>0</v>
      </c>
      <c r="S91" s="31">
        <f t="shared" si="57"/>
        <v>0</v>
      </c>
      <c r="T91" s="31">
        <f t="shared" si="57"/>
        <v>0</v>
      </c>
      <c r="U91" s="31">
        <f t="shared" si="57"/>
        <v>0</v>
      </c>
      <c r="V91" s="31">
        <f t="shared" si="57"/>
        <v>0</v>
      </c>
      <c r="W91" s="31">
        <f t="shared" si="57"/>
        <v>0</v>
      </c>
      <c r="X91" s="31">
        <f t="shared" si="57"/>
        <v>0</v>
      </c>
      <c r="Y91" s="31">
        <f t="shared" si="57"/>
        <v>0</v>
      </c>
      <c r="Z91" s="31">
        <f t="shared" si="57"/>
        <v>0</v>
      </c>
      <c r="AA91" s="31">
        <f t="shared" si="57"/>
        <v>0</v>
      </c>
      <c r="AB91" s="31">
        <f t="shared" si="57"/>
        <v>0</v>
      </c>
      <c r="AC91" s="31">
        <f t="shared" si="57"/>
        <v>0</v>
      </c>
      <c r="AD91" s="31">
        <f t="shared" si="57"/>
        <v>0</v>
      </c>
      <c r="AE91" s="31">
        <f t="shared" si="57"/>
        <v>0</v>
      </c>
      <c r="AF91" s="31">
        <f t="shared" si="57"/>
        <v>0</v>
      </c>
      <c r="AG91" s="31">
        <f t="shared" si="57"/>
        <v>0</v>
      </c>
      <c r="AH91" s="31">
        <f t="shared" si="57"/>
        <v>0</v>
      </c>
      <c r="AI91" s="31">
        <f t="shared" si="57"/>
        <v>0</v>
      </c>
      <c r="AJ91" s="31">
        <f t="shared" si="57"/>
        <v>0</v>
      </c>
      <c r="AK91" s="31">
        <f t="shared" si="57"/>
        <v>0</v>
      </c>
      <c r="AL91" s="31">
        <f t="shared" si="57"/>
        <v>0</v>
      </c>
      <c r="AM91" s="31">
        <f t="shared" si="57"/>
        <v>0</v>
      </c>
      <c r="AN91" s="31">
        <f t="shared" si="57"/>
        <v>0</v>
      </c>
      <c r="AO91" s="31">
        <f t="shared" si="57"/>
        <v>0</v>
      </c>
      <c r="AP91" s="31">
        <f t="shared" si="57"/>
        <v>0</v>
      </c>
      <c r="AQ91" s="31">
        <f t="shared" si="57"/>
        <v>0</v>
      </c>
      <c r="AR91" s="31">
        <f t="shared" si="57"/>
        <v>0</v>
      </c>
      <c r="AS91" s="31">
        <f t="shared" si="57"/>
        <v>0</v>
      </c>
      <c r="AT91" s="31">
        <f t="shared" si="57"/>
        <v>0</v>
      </c>
      <c r="AU91" s="31">
        <f t="shared" si="57"/>
        <v>0</v>
      </c>
      <c r="AV91" s="31">
        <f t="shared" si="57"/>
        <v>0</v>
      </c>
      <c r="AW91" s="31">
        <f t="shared" si="57"/>
        <v>0</v>
      </c>
      <c r="AX91" s="31">
        <f t="shared" si="57"/>
        <v>0</v>
      </c>
      <c r="AY91" s="31">
        <f t="shared" si="57"/>
        <v>0</v>
      </c>
      <c r="AZ91" s="31">
        <f t="shared" si="57"/>
        <v>0</v>
      </c>
      <c r="BA91" s="55">
        <f t="shared" si="3"/>
        <v>0</v>
      </c>
      <c r="BB91" s="28">
        <f t="shared" si="4"/>
        <v>245100000</v>
      </c>
      <c r="BC91" s="29"/>
      <c r="BD91" s="55">
        <f t="shared" si="5"/>
        <v>0</v>
      </c>
      <c r="BE91" s="55">
        <f t="shared" si="6"/>
        <v>0</v>
      </c>
      <c r="BF91" s="55">
        <f t="shared" si="7"/>
        <v>0</v>
      </c>
      <c r="BG91" s="55">
        <f t="shared" si="8"/>
        <v>0</v>
      </c>
      <c r="BH91" s="55">
        <f t="shared" si="9"/>
        <v>0</v>
      </c>
      <c r="BI91" s="55">
        <f t="shared" si="10"/>
        <v>0</v>
      </c>
      <c r="BJ91" s="55">
        <f t="shared" si="11"/>
        <v>0</v>
      </c>
      <c r="BK91" s="55">
        <f t="shared" si="12"/>
        <v>0</v>
      </c>
      <c r="BL91" s="55">
        <f t="shared" si="13"/>
        <v>0</v>
      </c>
      <c r="BM91" s="55">
        <f t="shared" si="14"/>
        <v>0</v>
      </c>
      <c r="BN91" s="55">
        <f t="shared" si="15"/>
        <v>0</v>
      </c>
      <c r="BO91" s="55">
        <f t="shared" si="16"/>
        <v>0</v>
      </c>
      <c r="BP91" s="29"/>
      <c r="BQ91" s="55">
        <f t="shared" si="17"/>
        <v>0</v>
      </c>
      <c r="BR91" s="55">
        <f t="shared" si="18"/>
        <v>0</v>
      </c>
      <c r="BS91" s="55">
        <f t="shared" si="19"/>
        <v>0</v>
      </c>
      <c r="BT91" s="55">
        <f t="shared" si="20"/>
        <v>0</v>
      </c>
    </row>
    <row r="92">
      <c r="A92" s="33" t="s">
        <v>95</v>
      </c>
      <c r="B92" s="34" t="s">
        <v>96</v>
      </c>
      <c r="C92" s="6"/>
      <c r="D92" s="35">
        <f t="shared" ref="D92:AZ92" si="58">sum(D93)</f>
        <v>245100000</v>
      </c>
      <c r="E92" s="35">
        <f t="shared" si="58"/>
        <v>0</v>
      </c>
      <c r="F92" s="35">
        <f t="shared" si="58"/>
        <v>0</v>
      </c>
      <c r="G92" s="35">
        <f t="shared" si="58"/>
        <v>0</v>
      </c>
      <c r="H92" s="35">
        <f t="shared" si="58"/>
        <v>0</v>
      </c>
      <c r="I92" s="35">
        <f t="shared" si="58"/>
        <v>0</v>
      </c>
      <c r="J92" s="35">
        <f t="shared" si="58"/>
        <v>0</v>
      </c>
      <c r="K92" s="35">
        <f t="shared" si="58"/>
        <v>0</v>
      </c>
      <c r="L92" s="35">
        <f t="shared" si="58"/>
        <v>0</v>
      </c>
      <c r="M92" s="35">
        <f t="shared" si="58"/>
        <v>0</v>
      </c>
      <c r="N92" s="35">
        <f t="shared" si="58"/>
        <v>0</v>
      </c>
      <c r="O92" s="35">
        <f t="shared" si="58"/>
        <v>0</v>
      </c>
      <c r="P92" s="35">
        <f t="shared" si="58"/>
        <v>0</v>
      </c>
      <c r="Q92" s="35">
        <f t="shared" si="58"/>
        <v>0</v>
      </c>
      <c r="R92" s="35">
        <f t="shared" si="58"/>
        <v>0</v>
      </c>
      <c r="S92" s="35">
        <f t="shared" si="58"/>
        <v>0</v>
      </c>
      <c r="T92" s="35">
        <f t="shared" si="58"/>
        <v>0</v>
      </c>
      <c r="U92" s="35">
        <f t="shared" si="58"/>
        <v>0</v>
      </c>
      <c r="V92" s="35">
        <f t="shared" si="58"/>
        <v>0</v>
      </c>
      <c r="W92" s="35">
        <f t="shared" si="58"/>
        <v>0</v>
      </c>
      <c r="X92" s="35">
        <f t="shared" si="58"/>
        <v>0</v>
      </c>
      <c r="Y92" s="35">
        <f t="shared" si="58"/>
        <v>0</v>
      </c>
      <c r="Z92" s="35">
        <f t="shared" si="58"/>
        <v>0</v>
      </c>
      <c r="AA92" s="35">
        <f t="shared" si="58"/>
        <v>0</v>
      </c>
      <c r="AB92" s="35">
        <f t="shared" si="58"/>
        <v>0</v>
      </c>
      <c r="AC92" s="35">
        <f t="shared" si="58"/>
        <v>0</v>
      </c>
      <c r="AD92" s="35">
        <f t="shared" si="58"/>
        <v>0</v>
      </c>
      <c r="AE92" s="35">
        <f t="shared" si="58"/>
        <v>0</v>
      </c>
      <c r="AF92" s="35">
        <f t="shared" si="58"/>
        <v>0</v>
      </c>
      <c r="AG92" s="35">
        <f t="shared" si="58"/>
        <v>0</v>
      </c>
      <c r="AH92" s="35">
        <f t="shared" si="58"/>
        <v>0</v>
      </c>
      <c r="AI92" s="35">
        <f t="shared" si="58"/>
        <v>0</v>
      </c>
      <c r="AJ92" s="35">
        <f t="shared" si="58"/>
        <v>0</v>
      </c>
      <c r="AK92" s="35">
        <f t="shared" si="58"/>
        <v>0</v>
      </c>
      <c r="AL92" s="35">
        <f t="shared" si="58"/>
        <v>0</v>
      </c>
      <c r="AM92" s="35">
        <f t="shared" si="58"/>
        <v>0</v>
      </c>
      <c r="AN92" s="35">
        <f t="shared" si="58"/>
        <v>0</v>
      </c>
      <c r="AO92" s="35">
        <f t="shared" si="58"/>
        <v>0</v>
      </c>
      <c r="AP92" s="35">
        <f t="shared" si="58"/>
        <v>0</v>
      </c>
      <c r="AQ92" s="35">
        <f t="shared" si="58"/>
        <v>0</v>
      </c>
      <c r="AR92" s="35">
        <f t="shared" si="58"/>
        <v>0</v>
      </c>
      <c r="AS92" s="35">
        <f t="shared" si="58"/>
        <v>0</v>
      </c>
      <c r="AT92" s="35">
        <f t="shared" si="58"/>
        <v>0</v>
      </c>
      <c r="AU92" s="35">
        <f t="shared" si="58"/>
        <v>0</v>
      </c>
      <c r="AV92" s="35">
        <f t="shared" si="58"/>
        <v>0</v>
      </c>
      <c r="AW92" s="35">
        <f t="shared" si="58"/>
        <v>0</v>
      </c>
      <c r="AX92" s="35">
        <f t="shared" si="58"/>
        <v>0</v>
      </c>
      <c r="AY92" s="35">
        <f t="shared" si="58"/>
        <v>0</v>
      </c>
      <c r="AZ92" s="35">
        <f t="shared" si="58"/>
        <v>0</v>
      </c>
      <c r="BA92" s="56">
        <f t="shared" si="3"/>
        <v>0</v>
      </c>
      <c r="BB92" s="28">
        <f t="shared" si="4"/>
        <v>245100000</v>
      </c>
      <c r="BC92" s="29"/>
      <c r="BD92" s="56">
        <f t="shared" si="5"/>
        <v>0</v>
      </c>
      <c r="BE92" s="56">
        <f t="shared" si="6"/>
        <v>0</v>
      </c>
      <c r="BF92" s="56">
        <f t="shared" si="7"/>
        <v>0</v>
      </c>
      <c r="BG92" s="56">
        <f t="shared" si="8"/>
        <v>0</v>
      </c>
      <c r="BH92" s="56">
        <f t="shared" si="9"/>
        <v>0</v>
      </c>
      <c r="BI92" s="56">
        <f t="shared" si="10"/>
        <v>0</v>
      </c>
      <c r="BJ92" s="56">
        <f t="shared" si="11"/>
        <v>0</v>
      </c>
      <c r="BK92" s="56">
        <f t="shared" si="12"/>
        <v>0</v>
      </c>
      <c r="BL92" s="56">
        <f t="shared" si="13"/>
        <v>0</v>
      </c>
      <c r="BM92" s="56">
        <f t="shared" si="14"/>
        <v>0</v>
      </c>
      <c r="BN92" s="56">
        <f t="shared" si="15"/>
        <v>0</v>
      </c>
      <c r="BO92" s="56">
        <f t="shared" si="16"/>
        <v>0</v>
      </c>
      <c r="BP92" s="29"/>
      <c r="BQ92" s="56">
        <f t="shared" si="17"/>
        <v>0</v>
      </c>
      <c r="BR92" s="56">
        <f t="shared" si="18"/>
        <v>0</v>
      </c>
      <c r="BS92" s="56">
        <f t="shared" si="19"/>
        <v>0</v>
      </c>
      <c r="BT92" s="56">
        <f t="shared" si="20"/>
        <v>0</v>
      </c>
    </row>
    <row r="93">
      <c r="A93" s="37" t="s">
        <v>32</v>
      </c>
      <c r="B93" s="38" t="s">
        <v>97</v>
      </c>
      <c r="C93" s="6"/>
      <c r="D93" s="39">
        <f t="shared" ref="D93:AZ93" si="59">sum(D94,D104)</f>
        <v>245100000</v>
      </c>
      <c r="E93" s="39">
        <f t="shared" si="59"/>
        <v>0</v>
      </c>
      <c r="F93" s="39">
        <f t="shared" si="59"/>
        <v>0</v>
      </c>
      <c r="G93" s="39">
        <f t="shared" si="59"/>
        <v>0</v>
      </c>
      <c r="H93" s="39">
        <f t="shared" si="59"/>
        <v>0</v>
      </c>
      <c r="I93" s="39">
        <f t="shared" si="59"/>
        <v>0</v>
      </c>
      <c r="J93" s="39">
        <f t="shared" si="59"/>
        <v>0</v>
      </c>
      <c r="K93" s="39">
        <f t="shared" si="59"/>
        <v>0</v>
      </c>
      <c r="L93" s="39">
        <f t="shared" si="59"/>
        <v>0</v>
      </c>
      <c r="M93" s="39">
        <f t="shared" si="59"/>
        <v>0</v>
      </c>
      <c r="N93" s="39">
        <f t="shared" si="59"/>
        <v>0</v>
      </c>
      <c r="O93" s="39">
        <f t="shared" si="59"/>
        <v>0</v>
      </c>
      <c r="P93" s="39">
        <f t="shared" si="59"/>
        <v>0</v>
      </c>
      <c r="Q93" s="39">
        <f t="shared" si="59"/>
        <v>0</v>
      </c>
      <c r="R93" s="39">
        <f t="shared" si="59"/>
        <v>0</v>
      </c>
      <c r="S93" s="39">
        <f t="shared" si="59"/>
        <v>0</v>
      </c>
      <c r="T93" s="39">
        <f t="shared" si="59"/>
        <v>0</v>
      </c>
      <c r="U93" s="39">
        <f t="shared" si="59"/>
        <v>0</v>
      </c>
      <c r="V93" s="39">
        <f t="shared" si="59"/>
        <v>0</v>
      </c>
      <c r="W93" s="39">
        <f t="shared" si="59"/>
        <v>0</v>
      </c>
      <c r="X93" s="39">
        <f t="shared" si="59"/>
        <v>0</v>
      </c>
      <c r="Y93" s="39">
        <f t="shared" si="59"/>
        <v>0</v>
      </c>
      <c r="Z93" s="39">
        <f t="shared" si="59"/>
        <v>0</v>
      </c>
      <c r="AA93" s="39">
        <f t="shared" si="59"/>
        <v>0</v>
      </c>
      <c r="AB93" s="39">
        <f t="shared" si="59"/>
        <v>0</v>
      </c>
      <c r="AC93" s="39">
        <f t="shared" si="59"/>
        <v>0</v>
      </c>
      <c r="AD93" s="39">
        <f t="shared" si="59"/>
        <v>0</v>
      </c>
      <c r="AE93" s="39">
        <f t="shared" si="59"/>
        <v>0</v>
      </c>
      <c r="AF93" s="39">
        <f t="shared" si="59"/>
        <v>0</v>
      </c>
      <c r="AG93" s="39">
        <f t="shared" si="59"/>
        <v>0</v>
      </c>
      <c r="AH93" s="39">
        <f t="shared" si="59"/>
        <v>0</v>
      </c>
      <c r="AI93" s="39">
        <f t="shared" si="59"/>
        <v>0</v>
      </c>
      <c r="AJ93" s="39">
        <f t="shared" si="59"/>
        <v>0</v>
      </c>
      <c r="AK93" s="39">
        <f t="shared" si="59"/>
        <v>0</v>
      </c>
      <c r="AL93" s="39">
        <f t="shared" si="59"/>
        <v>0</v>
      </c>
      <c r="AM93" s="39">
        <f t="shared" si="59"/>
        <v>0</v>
      </c>
      <c r="AN93" s="39">
        <f t="shared" si="59"/>
        <v>0</v>
      </c>
      <c r="AO93" s="39">
        <f t="shared" si="59"/>
        <v>0</v>
      </c>
      <c r="AP93" s="39">
        <f t="shared" si="59"/>
        <v>0</v>
      </c>
      <c r="AQ93" s="39">
        <f t="shared" si="59"/>
        <v>0</v>
      </c>
      <c r="AR93" s="39">
        <f t="shared" si="59"/>
        <v>0</v>
      </c>
      <c r="AS93" s="39">
        <f t="shared" si="59"/>
        <v>0</v>
      </c>
      <c r="AT93" s="39">
        <f t="shared" si="59"/>
        <v>0</v>
      </c>
      <c r="AU93" s="39">
        <f t="shared" si="59"/>
        <v>0</v>
      </c>
      <c r="AV93" s="39">
        <f t="shared" si="59"/>
        <v>0</v>
      </c>
      <c r="AW93" s="39">
        <f t="shared" si="59"/>
        <v>0</v>
      </c>
      <c r="AX93" s="39">
        <f t="shared" si="59"/>
        <v>0</v>
      </c>
      <c r="AY93" s="39">
        <f t="shared" si="59"/>
        <v>0</v>
      </c>
      <c r="AZ93" s="39">
        <f t="shared" si="59"/>
        <v>0</v>
      </c>
      <c r="BA93" s="57">
        <f t="shared" si="3"/>
        <v>0</v>
      </c>
      <c r="BB93" s="28">
        <f t="shared" si="4"/>
        <v>245100000</v>
      </c>
      <c r="BC93" s="29"/>
      <c r="BD93" s="57">
        <f t="shared" si="5"/>
        <v>0</v>
      </c>
      <c r="BE93" s="57">
        <f t="shared" si="6"/>
        <v>0</v>
      </c>
      <c r="BF93" s="57">
        <f t="shared" si="7"/>
        <v>0</v>
      </c>
      <c r="BG93" s="57">
        <f t="shared" si="8"/>
        <v>0</v>
      </c>
      <c r="BH93" s="57">
        <f t="shared" si="9"/>
        <v>0</v>
      </c>
      <c r="BI93" s="57">
        <f t="shared" si="10"/>
        <v>0</v>
      </c>
      <c r="BJ93" s="57">
        <f t="shared" si="11"/>
        <v>0</v>
      </c>
      <c r="BK93" s="57">
        <f t="shared" si="12"/>
        <v>0</v>
      </c>
      <c r="BL93" s="57">
        <f t="shared" si="13"/>
        <v>0</v>
      </c>
      <c r="BM93" s="57">
        <f t="shared" si="14"/>
        <v>0</v>
      </c>
      <c r="BN93" s="57">
        <f t="shared" si="15"/>
        <v>0</v>
      </c>
      <c r="BO93" s="57">
        <f t="shared" si="16"/>
        <v>0</v>
      </c>
      <c r="BP93" s="29"/>
      <c r="BQ93" s="57">
        <f t="shared" si="17"/>
        <v>0</v>
      </c>
      <c r="BR93" s="57">
        <f t="shared" si="18"/>
        <v>0</v>
      </c>
      <c r="BS93" s="57">
        <f t="shared" si="19"/>
        <v>0</v>
      </c>
      <c r="BT93" s="57">
        <f t="shared" si="20"/>
        <v>0</v>
      </c>
    </row>
    <row r="94">
      <c r="A94" s="41" t="s">
        <v>98</v>
      </c>
      <c r="B94" s="42" t="s">
        <v>99</v>
      </c>
      <c r="C94" s="6"/>
      <c r="D94" s="43">
        <f t="shared" ref="D94:AZ94" si="60">sum(D95,D101)</f>
        <v>234654000</v>
      </c>
      <c r="E94" s="43">
        <f t="shared" si="60"/>
        <v>0</v>
      </c>
      <c r="F94" s="43">
        <f t="shared" si="60"/>
        <v>0</v>
      </c>
      <c r="G94" s="43">
        <f t="shared" si="60"/>
        <v>0</v>
      </c>
      <c r="H94" s="43">
        <f t="shared" si="60"/>
        <v>0</v>
      </c>
      <c r="I94" s="43">
        <f t="shared" si="60"/>
        <v>0</v>
      </c>
      <c r="J94" s="43">
        <f t="shared" si="60"/>
        <v>0</v>
      </c>
      <c r="K94" s="43">
        <f t="shared" si="60"/>
        <v>0</v>
      </c>
      <c r="L94" s="43">
        <f t="shared" si="60"/>
        <v>0</v>
      </c>
      <c r="M94" s="43">
        <f t="shared" si="60"/>
        <v>0</v>
      </c>
      <c r="N94" s="43">
        <f t="shared" si="60"/>
        <v>0</v>
      </c>
      <c r="O94" s="43">
        <f t="shared" si="60"/>
        <v>0</v>
      </c>
      <c r="P94" s="43">
        <f t="shared" si="60"/>
        <v>0</v>
      </c>
      <c r="Q94" s="43">
        <f t="shared" si="60"/>
        <v>0</v>
      </c>
      <c r="R94" s="43">
        <f t="shared" si="60"/>
        <v>0</v>
      </c>
      <c r="S94" s="43">
        <f t="shared" si="60"/>
        <v>0</v>
      </c>
      <c r="T94" s="43">
        <f t="shared" si="60"/>
        <v>0</v>
      </c>
      <c r="U94" s="43">
        <f t="shared" si="60"/>
        <v>0</v>
      </c>
      <c r="V94" s="43">
        <f t="shared" si="60"/>
        <v>0</v>
      </c>
      <c r="W94" s="43">
        <f t="shared" si="60"/>
        <v>0</v>
      </c>
      <c r="X94" s="43">
        <f t="shared" si="60"/>
        <v>0</v>
      </c>
      <c r="Y94" s="43">
        <f t="shared" si="60"/>
        <v>0</v>
      </c>
      <c r="Z94" s="43">
        <f t="shared" si="60"/>
        <v>0</v>
      </c>
      <c r="AA94" s="43">
        <f t="shared" si="60"/>
        <v>0</v>
      </c>
      <c r="AB94" s="43">
        <f t="shared" si="60"/>
        <v>0</v>
      </c>
      <c r="AC94" s="43">
        <f t="shared" si="60"/>
        <v>0</v>
      </c>
      <c r="AD94" s="43">
        <f t="shared" si="60"/>
        <v>0</v>
      </c>
      <c r="AE94" s="43">
        <f t="shared" si="60"/>
        <v>0</v>
      </c>
      <c r="AF94" s="43">
        <f t="shared" si="60"/>
        <v>0</v>
      </c>
      <c r="AG94" s="43">
        <f t="shared" si="60"/>
        <v>0</v>
      </c>
      <c r="AH94" s="43">
        <f t="shared" si="60"/>
        <v>0</v>
      </c>
      <c r="AI94" s="43">
        <f t="shared" si="60"/>
        <v>0</v>
      </c>
      <c r="AJ94" s="43">
        <f t="shared" si="60"/>
        <v>0</v>
      </c>
      <c r="AK94" s="43">
        <f t="shared" si="60"/>
        <v>0</v>
      </c>
      <c r="AL94" s="43">
        <f t="shared" si="60"/>
        <v>0</v>
      </c>
      <c r="AM94" s="43">
        <f t="shared" si="60"/>
        <v>0</v>
      </c>
      <c r="AN94" s="43">
        <f t="shared" si="60"/>
        <v>0</v>
      </c>
      <c r="AO94" s="43">
        <f t="shared" si="60"/>
        <v>0</v>
      </c>
      <c r="AP94" s="43">
        <f t="shared" si="60"/>
        <v>0</v>
      </c>
      <c r="AQ94" s="43">
        <f t="shared" si="60"/>
        <v>0</v>
      </c>
      <c r="AR94" s="43">
        <f t="shared" si="60"/>
        <v>0</v>
      </c>
      <c r="AS94" s="43">
        <f t="shared" si="60"/>
        <v>0</v>
      </c>
      <c r="AT94" s="43">
        <f t="shared" si="60"/>
        <v>0</v>
      </c>
      <c r="AU94" s="43">
        <f t="shared" si="60"/>
        <v>0</v>
      </c>
      <c r="AV94" s="43">
        <f t="shared" si="60"/>
        <v>0</v>
      </c>
      <c r="AW94" s="43">
        <f t="shared" si="60"/>
        <v>0</v>
      </c>
      <c r="AX94" s="43">
        <f t="shared" si="60"/>
        <v>0</v>
      </c>
      <c r="AY94" s="43">
        <f t="shared" si="60"/>
        <v>0</v>
      </c>
      <c r="AZ94" s="43">
        <f t="shared" si="60"/>
        <v>0</v>
      </c>
      <c r="BA94" s="59">
        <f t="shared" si="3"/>
        <v>0</v>
      </c>
      <c r="BB94" s="28">
        <f t="shared" si="4"/>
        <v>234654000</v>
      </c>
      <c r="BC94" s="29"/>
      <c r="BD94" s="59">
        <f t="shared" si="5"/>
        <v>0</v>
      </c>
      <c r="BE94" s="59">
        <f t="shared" si="6"/>
        <v>0</v>
      </c>
      <c r="BF94" s="59">
        <f t="shared" si="7"/>
        <v>0</v>
      </c>
      <c r="BG94" s="59">
        <f t="shared" si="8"/>
        <v>0</v>
      </c>
      <c r="BH94" s="59">
        <f t="shared" si="9"/>
        <v>0</v>
      </c>
      <c r="BI94" s="59">
        <f t="shared" si="10"/>
        <v>0</v>
      </c>
      <c r="BJ94" s="59">
        <f t="shared" si="11"/>
        <v>0</v>
      </c>
      <c r="BK94" s="59">
        <f t="shared" si="12"/>
        <v>0</v>
      </c>
      <c r="BL94" s="59">
        <f t="shared" si="13"/>
        <v>0</v>
      </c>
      <c r="BM94" s="59">
        <f t="shared" si="14"/>
        <v>0</v>
      </c>
      <c r="BN94" s="59">
        <f t="shared" si="15"/>
        <v>0</v>
      </c>
      <c r="BO94" s="59">
        <f t="shared" si="16"/>
        <v>0</v>
      </c>
      <c r="BP94" s="29"/>
      <c r="BQ94" s="59">
        <f t="shared" si="17"/>
        <v>0</v>
      </c>
      <c r="BR94" s="59">
        <f t="shared" si="18"/>
        <v>0</v>
      </c>
      <c r="BS94" s="59">
        <f t="shared" si="19"/>
        <v>0</v>
      </c>
      <c r="BT94" s="59">
        <f t="shared" si="20"/>
        <v>0</v>
      </c>
    </row>
    <row r="95">
      <c r="A95" s="45">
        <v>524111.0</v>
      </c>
      <c r="B95" s="46" t="s">
        <v>41</v>
      </c>
      <c r="C95" s="6"/>
      <c r="D95" s="47">
        <f t="shared" ref="D95:AZ95" si="61">sum(D97:D100)</f>
        <v>229554000</v>
      </c>
      <c r="E95" s="47">
        <f t="shared" si="61"/>
        <v>0</v>
      </c>
      <c r="F95" s="47">
        <f t="shared" si="61"/>
        <v>0</v>
      </c>
      <c r="G95" s="47">
        <f t="shared" si="61"/>
        <v>0</v>
      </c>
      <c r="H95" s="47">
        <f t="shared" si="61"/>
        <v>0</v>
      </c>
      <c r="I95" s="47">
        <f t="shared" si="61"/>
        <v>0</v>
      </c>
      <c r="J95" s="47">
        <f t="shared" si="61"/>
        <v>0</v>
      </c>
      <c r="K95" s="47">
        <f t="shared" si="61"/>
        <v>0</v>
      </c>
      <c r="L95" s="47">
        <f t="shared" si="61"/>
        <v>0</v>
      </c>
      <c r="M95" s="47">
        <f t="shared" si="61"/>
        <v>0</v>
      </c>
      <c r="N95" s="47">
        <f t="shared" si="61"/>
        <v>0</v>
      </c>
      <c r="O95" s="47">
        <f t="shared" si="61"/>
        <v>0</v>
      </c>
      <c r="P95" s="47">
        <f t="shared" si="61"/>
        <v>0</v>
      </c>
      <c r="Q95" s="47">
        <f t="shared" si="61"/>
        <v>0</v>
      </c>
      <c r="R95" s="47">
        <f t="shared" si="61"/>
        <v>0</v>
      </c>
      <c r="S95" s="47">
        <f t="shared" si="61"/>
        <v>0</v>
      </c>
      <c r="T95" s="47">
        <f t="shared" si="61"/>
        <v>0</v>
      </c>
      <c r="U95" s="47">
        <f t="shared" si="61"/>
        <v>0</v>
      </c>
      <c r="V95" s="47">
        <f t="shared" si="61"/>
        <v>0</v>
      </c>
      <c r="W95" s="47">
        <f t="shared" si="61"/>
        <v>0</v>
      </c>
      <c r="X95" s="47">
        <f t="shared" si="61"/>
        <v>0</v>
      </c>
      <c r="Y95" s="47">
        <f t="shared" si="61"/>
        <v>0</v>
      </c>
      <c r="Z95" s="47">
        <f t="shared" si="61"/>
        <v>0</v>
      </c>
      <c r="AA95" s="47">
        <f t="shared" si="61"/>
        <v>0</v>
      </c>
      <c r="AB95" s="47">
        <f t="shared" si="61"/>
        <v>0</v>
      </c>
      <c r="AC95" s="47">
        <f t="shared" si="61"/>
        <v>0</v>
      </c>
      <c r="AD95" s="47">
        <f t="shared" si="61"/>
        <v>0</v>
      </c>
      <c r="AE95" s="47">
        <f t="shared" si="61"/>
        <v>0</v>
      </c>
      <c r="AF95" s="47">
        <f t="shared" si="61"/>
        <v>0</v>
      </c>
      <c r="AG95" s="47">
        <f t="shared" si="61"/>
        <v>0</v>
      </c>
      <c r="AH95" s="47">
        <f t="shared" si="61"/>
        <v>0</v>
      </c>
      <c r="AI95" s="47">
        <f t="shared" si="61"/>
        <v>0</v>
      </c>
      <c r="AJ95" s="47">
        <f t="shared" si="61"/>
        <v>0</v>
      </c>
      <c r="AK95" s="47">
        <f t="shared" si="61"/>
        <v>0</v>
      </c>
      <c r="AL95" s="47">
        <f t="shared" si="61"/>
        <v>0</v>
      </c>
      <c r="AM95" s="47">
        <f t="shared" si="61"/>
        <v>0</v>
      </c>
      <c r="AN95" s="47">
        <f t="shared" si="61"/>
        <v>0</v>
      </c>
      <c r="AO95" s="47">
        <f t="shared" si="61"/>
        <v>0</v>
      </c>
      <c r="AP95" s="47">
        <f t="shared" si="61"/>
        <v>0</v>
      </c>
      <c r="AQ95" s="47">
        <f t="shared" si="61"/>
        <v>0</v>
      </c>
      <c r="AR95" s="47">
        <f t="shared" si="61"/>
        <v>0</v>
      </c>
      <c r="AS95" s="47">
        <f t="shared" si="61"/>
        <v>0</v>
      </c>
      <c r="AT95" s="47">
        <f t="shared" si="61"/>
        <v>0</v>
      </c>
      <c r="AU95" s="47">
        <f t="shared" si="61"/>
        <v>0</v>
      </c>
      <c r="AV95" s="47">
        <f t="shared" si="61"/>
        <v>0</v>
      </c>
      <c r="AW95" s="47">
        <f t="shared" si="61"/>
        <v>0</v>
      </c>
      <c r="AX95" s="47">
        <f t="shared" si="61"/>
        <v>0</v>
      </c>
      <c r="AY95" s="47">
        <f t="shared" si="61"/>
        <v>0</v>
      </c>
      <c r="AZ95" s="47">
        <f t="shared" si="61"/>
        <v>0</v>
      </c>
      <c r="BA95" s="59">
        <f t="shared" si="3"/>
        <v>0</v>
      </c>
      <c r="BB95" s="28">
        <f t="shared" si="4"/>
        <v>229554000</v>
      </c>
      <c r="BC95" s="61"/>
      <c r="BD95" s="59">
        <f t="shared" si="5"/>
        <v>0</v>
      </c>
      <c r="BE95" s="59">
        <f t="shared" si="6"/>
        <v>0</v>
      </c>
      <c r="BF95" s="59">
        <f t="shared" si="7"/>
        <v>0</v>
      </c>
      <c r="BG95" s="59">
        <f t="shared" si="8"/>
        <v>0</v>
      </c>
      <c r="BH95" s="59">
        <f t="shared" si="9"/>
        <v>0</v>
      </c>
      <c r="BI95" s="59">
        <f t="shared" si="10"/>
        <v>0</v>
      </c>
      <c r="BJ95" s="59">
        <f t="shared" si="11"/>
        <v>0</v>
      </c>
      <c r="BK95" s="59">
        <f t="shared" si="12"/>
        <v>0</v>
      </c>
      <c r="BL95" s="59">
        <f t="shared" si="13"/>
        <v>0</v>
      </c>
      <c r="BM95" s="59">
        <f t="shared" si="14"/>
        <v>0</v>
      </c>
      <c r="BN95" s="59">
        <f t="shared" si="15"/>
        <v>0</v>
      </c>
      <c r="BO95" s="59">
        <f t="shared" si="16"/>
        <v>0</v>
      </c>
      <c r="BP95" s="61"/>
      <c r="BQ95" s="59">
        <f t="shared" si="17"/>
        <v>0</v>
      </c>
      <c r="BR95" s="59">
        <f t="shared" si="18"/>
        <v>0</v>
      </c>
      <c r="BS95" s="59">
        <f t="shared" si="19"/>
        <v>0</v>
      </c>
      <c r="BT95" s="59">
        <f t="shared" si="20"/>
        <v>0</v>
      </c>
    </row>
    <row r="96">
      <c r="A96" s="49"/>
      <c r="B96" s="50" t="s">
        <v>37</v>
      </c>
      <c r="C96" s="6"/>
      <c r="D96" s="51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59">
        <f t="shared" si="3"/>
        <v>0</v>
      </c>
      <c r="BB96" s="28">
        <f t="shared" si="4"/>
        <v>0</v>
      </c>
      <c r="BC96" s="64"/>
      <c r="BD96" s="59">
        <f t="shared" si="5"/>
        <v>0</v>
      </c>
      <c r="BE96" s="59">
        <f t="shared" si="6"/>
        <v>0</v>
      </c>
      <c r="BF96" s="59">
        <f t="shared" si="7"/>
        <v>0</v>
      </c>
      <c r="BG96" s="59">
        <f t="shared" si="8"/>
        <v>0</v>
      </c>
      <c r="BH96" s="59">
        <f t="shared" si="9"/>
        <v>0</v>
      </c>
      <c r="BI96" s="59">
        <f t="shared" si="10"/>
        <v>0</v>
      </c>
      <c r="BJ96" s="59">
        <f t="shared" si="11"/>
        <v>0</v>
      </c>
      <c r="BK96" s="59">
        <f t="shared" si="12"/>
        <v>0</v>
      </c>
      <c r="BL96" s="59">
        <f t="shared" si="13"/>
        <v>0</v>
      </c>
      <c r="BM96" s="59">
        <f t="shared" si="14"/>
        <v>0</v>
      </c>
      <c r="BN96" s="59">
        <f t="shared" si="15"/>
        <v>0</v>
      </c>
      <c r="BO96" s="59">
        <f t="shared" si="16"/>
        <v>0</v>
      </c>
      <c r="BP96" s="64"/>
      <c r="BQ96" s="59">
        <f t="shared" si="17"/>
        <v>0</v>
      </c>
      <c r="BR96" s="59">
        <f t="shared" si="18"/>
        <v>0</v>
      </c>
      <c r="BS96" s="59">
        <f t="shared" si="19"/>
        <v>0</v>
      </c>
      <c r="BT96" s="59">
        <f t="shared" si="20"/>
        <v>0</v>
      </c>
    </row>
    <row r="97">
      <c r="A97" s="49"/>
      <c r="B97" s="52" t="s">
        <v>38</v>
      </c>
      <c r="C97" s="52" t="s">
        <v>100</v>
      </c>
      <c r="D97" s="53">
        <v>6.5016E7</v>
      </c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59">
        <f t="shared" si="3"/>
        <v>0</v>
      </c>
      <c r="BB97" s="28">
        <f t="shared" si="4"/>
        <v>65016000</v>
      </c>
      <c r="BC97" s="64"/>
      <c r="BD97" s="59">
        <f t="shared" si="5"/>
        <v>0</v>
      </c>
      <c r="BE97" s="59">
        <f t="shared" si="6"/>
        <v>0</v>
      </c>
      <c r="BF97" s="59">
        <f t="shared" si="7"/>
        <v>0</v>
      </c>
      <c r="BG97" s="59">
        <f t="shared" si="8"/>
        <v>0</v>
      </c>
      <c r="BH97" s="59">
        <f t="shared" si="9"/>
        <v>0</v>
      </c>
      <c r="BI97" s="59">
        <f t="shared" si="10"/>
        <v>0</v>
      </c>
      <c r="BJ97" s="59">
        <f t="shared" si="11"/>
        <v>0</v>
      </c>
      <c r="BK97" s="59">
        <f t="shared" si="12"/>
        <v>0</v>
      </c>
      <c r="BL97" s="59">
        <f t="shared" si="13"/>
        <v>0</v>
      </c>
      <c r="BM97" s="59">
        <f t="shared" si="14"/>
        <v>0</v>
      </c>
      <c r="BN97" s="59">
        <f t="shared" si="15"/>
        <v>0</v>
      </c>
      <c r="BO97" s="59">
        <f t="shared" si="16"/>
        <v>0</v>
      </c>
      <c r="BP97" s="64"/>
      <c r="BQ97" s="59">
        <f t="shared" si="17"/>
        <v>0</v>
      </c>
      <c r="BR97" s="59">
        <f t="shared" si="18"/>
        <v>0</v>
      </c>
      <c r="BS97" s="59">
        <f t="shared" si="19"/>
        <v>0</v>
      </c>
      <c r="BT97" s="59">
        <f t="shared" si="20"/>
        <v>0</v>
      </c>
    </row>
    <row r="98">
      <c r="A98" s="49"/>
      <c r="B98" s="52" t="s">
        <v>38</v>
      </c>
      <c r="C98" s="52" t="s">
        <v>101</v>
      </c>
      <c r="D98" s="53">
        <v>8.631E7</v>
      </c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59">
        <f t="shared" si="3"/>
        <v>0</v>
      </c>
      <c r="BB98" s="28">
        <f t="shared" si="4"/>
        <v>86310000</v>
      </c>
      <c r="BC98" s="64"/>
      <c r="BD98" s="59">
        <f t="shared" si="5"/>
        <v>0</v>
      </c>
      <c r="BE98" s="59">
        <f t="shared" si="6"/>
        <v>0</v>
      </c>
      <c r="BF98" s="59">
        <f t="shared" si="7"/>
        <v>0</v>
      </c>
      <c r="BG98" s="59">
        <f t="shared" si="8"/>
        <v>0</v>
      </c>
      <c r="BH98" s="59">
        <f t="shared" si="9"/>
        <v>0</v>
      </c>
      <c r="BI98" s="59">
        <f t="shared" si="10"/>
        <v>0</v>
      </c>
      <c r="BJ98" s="59">
        <f t="shared" si="11"/>
        <v>0</v>
      </c>
      <c r="BK98" s="59">
        <f t="shared" si="12"/>
        <v>0</v>
      </c>
      <c r="BL98" s="59">
        <f t="shared" si="13"/>
        <v>0</v>
      </c>
      <c r="BM98" s="59">
        <f t="shared" si="14"/>
        <v>0</v>
      </c>
      <c r="BN98" s="59">
        <f t="shared" si="15"/>
        <v>0</v>
      </c>
      <c r="BO98" s="59">
        <f t="shared" si="16"/>
        <v>0</v>
      </c>
      <c r="BP98" s="64"/>
      <c r="BQ98" s="59">
        <f t="shared" si="17"/>
        <v>0</v>
      </c>
      <c r="BR98" s="59">
        <f t="shared" si="18"/>
        <v>0</v>
      </c>
      <c r="BS98" s="59">
        <f t="shared" si="19"/>
        <v>0</v>
      </c>
      <c r="BT98" s="59">
        <f t="shared" si="20"/>
        <v>0</v>
      </c>
    </row>
    <row r="99">
      <c r="A99" s="49"/>
      <c r="B99" s="52" t="s">
        <v>38</v>
      </c>
      <c r="C99" s="52" t="s">
        <v>102</v>
      </c>
      <c r="D99" s="53">
        <v>7.2828E7</v>
      </c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59">
        <f t="shared" si="3"/>
        <v>0</v>
      </c>
      <c r="BB99" s="28">
        <f t="shared" si="4"/>
        <v>72828000</v>
      </c>
      <c r="BC99" s="64"/>
      <c r="BD99" s="59">
        <f t="shared" si="5"/>
        <v>0</v>
      </c>
      <c r="BE99" s="59">
        <f t="shared" si="6"/>
        <v>0</v>
      </c>
      <c r="BF99" s="59">
        <f t="shared" si="7"/>
        <v>0</v>
      </c>
      <c r="BG99" s="59">
        <f t="shared" si="8"/>
        <v>0</v>
      </c>
      <c r="BH99" s="59">
        <f t="shared" si="9"/>
        <v>0</v>
      </c>
      <c r="BI99" s="59">
        <f t="shared" si="10"/>
        <v>0</v>
      </c>
      <c r="BJ99" s="59">
        <f t="shared" si="11"/>
        <v>0</v>
      </c>
      <c r="BK99" s="59">
        <f t="shared" si="12"/>
        <v>0</v>
      </c>
      <c r="BL99" s="59">
        <f t="shared" si="13"/>
        <v>0</v>
      </c>
      <c r="BM99" s="59">
        <f t="shared" si="14"/>
        <v>0</v>
      </c>
      <c r="BN99" s="59">
        <f t="shared" si="15"/>
        <v>0</v>
      </c>
      <c r="BO99" s="59">
        <f t="shared" si="16"/>
        <v>0</v>
      </c>
      <c r="BP99" s="64"/>
      <c r="BQ99" s="59">
        <f t="shared" si="17"/>
        <v>0</v>
      </c>
      <c r="BR99" s="59">
        <f t="shared" si="18"/>
        <v>0</v>
      </c>
      <c r="BS99" s="59">
        <f t="shared" si="19"/>
        <v>0</v>
      </c>
      <c r="BT99" s="59">
        <f t="shared" si="20"/>
        <v>0</v>
      </c>
    </row>
    <row r="100">
      <c r="A100" s="49"/>
      <c r="B100" s="52" t="s">
        <v>38</v>
      </c>
      <c r="C100" s="52" t="s">
        <v>106</v>
      </c>
      <c r="D100" s="53">
        <v>5400000.0</v>
      </c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59">
        <f t="shared" si="3"/>
        <v>0</v>
      </c>
      <c r="BB100" s="28">
        <f t="shared" si="4"/>
        <v>5400000</v>
      </c>
      <c r="BC100" s="64"/>
      <c r="BD100" s="59">
        <f t="shared" si="5"/>
        <v>0</v>
      </c>
      <c r="BE100" s="59">
        <f t="shared" si="6"/>
        <v>0</v>
      </c>
      <c r="BF100" s="59">
        <f t="shared" si="7"/>
        <v>0</v>
      </c>
      <c r="BG100" s="59">
        <f t="shared" si="8"/>
        <v>0</v>
      </c>
      <c r="BH100" s="59">
        <f t="shared" si="9"/>
        <v>0</v>
      </c>
      <c r="BI100" s="59">
        <f t="shared" si="10"/>
        <v>0</v>
      </c>
      <c r="BJ100" s="59">
        <f t="shared" si="11"/>
        <v>0</v>
      </c>
      <c r="BK100" s="59">
        <f t="shared" si="12"/>
        <v>0</v>
      </c>
      <c r="BL100" s="59">
        <f t="shared" si="13"/>
        <v>0</v>
      </c>
      <c r="BM100" s="59">
        <f t="shared" si="14"/>
        <v>0</v>
      </c>
      <c r="BN100" s="59">
        <f t="shared" si="15"/>
        <v>0</v>
      </c>
      <c r="BO100" s="59">
        <f t="shared" si="16"/>
        <v>0</v>
      </c>
      <c r="BP100" s="64"/>
      <c r="BQ100" s="59">
        <f t="shared" si="17"/>
        <v>0</v>
      </c>
      <c r="BR100" s="59">
        <f t="shared" si="18"/>
        <v>0</v>
      </c>
      <c r="BS100" s="59">
        <f t="shared" si="19"/>
        <v>0</v>
      </c>
      <c r="BT100" s="59">
        <f t="shared" si="20"/>
        <v>0</v>
      </c>
    </row>
    <row r="101">
      <c r="A101" s="45">
        <v>524113.0</v>
      </c>
      <c r="B101" s="46" t="s">
        <v>44</v>
      </c>
      <c r="C101" s="6"/>
      <c r="D101" s="47">
        <f t="shared" ref="D101:AZ101" si="62">sum(D103)</f>
        <v>5100000</v>
      </c>
      <c r="E101" s="47">
        <f t="shared" si="62"/>
        <v>0</v>
      </c>
      <c r="F101" s="47">
        <f t="shared" si="62"/>
        <v>0</v>
      </c>
      <c r="G101" s="47">
        <f t="shared" si="62"/>
        <v>0</v>
      </c>
      <c r="H101" s="47">
        <f t="shared" si="62"/>
        <v>0</v>
      </c>
      <c r="I101" s="47">
        <f t="shared" si="62"/>
        <v>0</v>
      </c>
      <c r="J101" s="47">
        <f t="shared" si="62"/>
        <v>0</v>
      </c>
      <c r="K101" s="47">
        <f t="shared" si="62"/>
        <v>0</v>
      </c>
      <c r="L101" s="47">
        <f t="shared" si="62"/>
        <v>0</v>
      </c>
      <c r="M101" s="47">
        <f t="shared" si="62"/>
        <v>0</v>
      </c>
      <c r="N101" s="47">
        <f t="shared" si="62"/>
        <v>0</v>
      </c>
      <c r="O101" s="47">
        <f t="shared" si="62"/>
        <v>0</v>
      </c>
      <c r="P101" s="47">
        <f t="shared" si="62"/>
        <v>0</v>
      </c>
      <c r="Q101" s="47">
        <f t="shared" si="62"/>
        <v>0</v>
      </c>
      <c r="R101" s="47">
        <f t="shared" si="62"/>
        <v>0</v>
      </c>
      <c r="S101" s="47">
        <f t="shared" si="62"/>
        <v>0</v>
      </c>
      <c r="T101" s="47">
        <f t="shared" si="62"/>
        <v>0</v>
      </c>
      <c r="U101" s="47">
        <f t="shared" si="62"/>
        <v>0</v>
      </c>
      <c r="V101" s="47">
        <f t="shared" si="62"/>
        <v>0</v>
      </c>
      <c r="W101" s="47">
        <f t="shared" si="62"/>
        <v>0</v>
      </c>
      <c r="X101" s="47">
        <f t="shared" si="62"/>
        <v>0</v>
      </c>
      <c r="Y101" s="47">
        <f t="shared" si="62"/>
        <v>0</v>
      </c>
      <c r="Z101" s="47">
        <f t="shared" si="62"/>
        <v>0</v>
      </c>
      <c r="AA101" s="47">
        <f t="shared" si="62"/>
        <v>0</v>
      </c>
      <c r="AB101" s="47">
        <f t="shared" si="62"/>
        <v>0</v>
      </c>
      <c r="AC101" s="47">
        <f t="shared" si="62"/>
        <v>0</v>
      </c>
      <c r="AD101" s="47">
        <f t="shared" si="62"/>
        <v>0</v>
      </c>
      <c r="AE101" s="47">
        <f t="shared" si="62"/>
        <v>0</v>
      </c>
      <c r="AF101" s="47">
        <f t="shared" si="62"/>
        <v>0</v>
      </c>
      <c r="AG101" s="47">
        <f t="shared" si="62"/>
        <v>0</v>
      </c>
      <c r="AH101" s="47">
        <f t="shared" si="62"/>
        <v>0</v>
      </c>
      <c r="AI101" s="47">
        <f t="shared" si="62"/>
        <v>0</v>
      </c>
      <c r="AJ101" s="47">
        <f t="shared" si="62"/>
        <v>0</v>
      </c>
      <c r="AK101" s="47">
        <f t="shared" si="62"/>
        <v>0</v>
      </c>
      <c r="AL101" s="47">
        <f t="shared" si="62"/>
        <v>0</v>
      </c>
      <c r="AM101" s="47">
        <f t="shared" si="62"/>
        <v>0</v>
      </c>
      <c r="AN101" s="47">
        <f t="shared" si="62"/>
        <v>0</v>
      </c>
      <c r="AO101" s="47">
        <f t="shared" si="62"/>
        <v>0</v>
      </c>
      <c r="AP101" s="47">
        <f t="shared" si="62"/>
        <v>0</v>
      </c>
      <c r="AQ101" s="47">
        <f t="shared" si="62"/>
        <v>0</v>
      </c>
      <c r="AR101" s="47">
        <f t="shared" si="62"/>
        <v>0</v>
      </c>
      <c r="AS101" s="47">
        <f t="shared" si="62"/>
        <v>0</v>
      </c>
      <c r="AT101" s="47">
        <f t="shared" si="62"/>
        <v>0</v>
      </c>
      <c r="AU101" s="47">
        <f t="shared" si="62"/>
        <v>0</v>
      </c>
      <c r="AV101" s="47">
        <f t="shared" si="62"/>
        <v>0</v>
      </c>
      <c r="AW101" s="47">
        <f t="shared" si="62"/>
        <v>0</v>
      </c>
      <c r="AX101" s="47">
        <f t="shared" si="62"/>
        <v>0</v>
      </c>
      <c r="AY101" s="47">
        <f t="shared" si="62"/>
        <v>0</v>
      </c>
      <c r="AZ101" s="47">
        <f t="shared" si="62"/>
        <v>0</v>
      </c>
      <c r="BA101" s="59">
        <f t="shared" si="3"/>
        <v>0</v>
      </c>
      <c r="BB101" s="28">
        <f t="shared" si="4"/>
        <v>5100000</v>
      </c>
      <c r="BC101" s="61"/>
      <c r="BD101" s="59">
        <f t="shared" si="5"/>
        <v>0</v>
      </c>
      <c r="BE101" s="59">
        <f t="shared" si="6"/>
        <v>0</v>
      </c>
      <c r="BF101" s="59">
        <f t="shared" si="7"/>
        <v>0</v>
      </c>
      <c r="BG101" s="59">
        <f t="shared" si="8"/>
        <v>0</v>
      </c>
      <c r="BH101" s="59">
        <f t="shared" si="9"/>
        <v>0</v>
      </c>
      <c r="BI101" s="59">
        <f t="shared" si="10"/>
        <v>0</v>
      </c>
      <c r="BJ101" s="59">
        <f t="shared" si="11"/>
        <v>0</v>
      </c>
      <c r="BK101" s="59">
        <f t="shared" si="12"/>
        <v>0</v>
      </c>
      <c r="BL101" s="59">
        <f t="shared" si="13"/>
        <v>0</v>
      </c>
      <c r="BM101" s="59">
        <f t="shared" si="14"/>
        <v>0</v>
      </c>
      <c r="BN101" s="59">
        <f t="shared" si="15"/>
        <v>0</v>
      </c>
      <c r="BO101" s="59">
        <f t="shared" si="16"/>
        <v>0</v>
      </c>
      <c r="BP101" s="61"/>
      <c r="BQ101" s="59">
        <f t="shared" si="17"/>
        <v>0</v>
      </c>
      <c r="BR101" s="59">
        <f t="shared" si="18"/>
        <v>0</v>
      </c>
      <c r="BS101" s="59">
        <f t="shared" si="19"/>
        <v>0</v>
      </c>
      <c r="BT101" s="59">
        <f t="shared" si="20"/>
        <v>0</v>
      </c>
    </row>
    <row r="102">
      <c r="A102" s="49"/>
      <c r="B102" s="50" t="s">
        <v>37</v>
      </c>
      <c r="C102" s="6"/>
      <c r="D102" s="51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59">
        <f t="shared" si="3"/>
        <v>0</v>
      </c>
      <c r="BB102" s="28">
        <f t="shared" si="4"/>
        <v>0</v>
      </c>
      <c r="BC102" s="64"/>
      <c r="BD102" s="59">
        <f t="shared" si="5"/>
        <v>0</v>
      </c>
      <c r="BE102" s="59">
        <f t="shared" si="6"/>
        <v>0</v>
      </c>
      <c r="BF102" s="59">
        <f t="shared" si="7"/>
        <v>0</v>
      </c>
      <c r="BG102" s="59">
        <f t="shared" si="8"/>
        <v>0</v>
      </c>
      <c r="BH102" s="59">
        <f t="shared" si="9"/>
        <v>0</v>
      </c>
      <c r="BI102" s="59">
        <f t="shared" si="10"/>
        <v>0</v>
      </c>
      <c r="BJ102" s="59">
        <f t="shared" si="11"/>
        <v>0</v>
      </c>
      <c r="BK102" s="59">
        <f t="shared" si="12"/>
        <v>0</v>
      </c>
      <c r="BL102" s="59">
        <f t="shared" si="13"/>
        <v>0</v>
      </c>
      <c r="BM102" s="59">
        <f t="shared" si="14"/>
        <v>0</v>
      </c>
      <c r="BN102" s="59">
        <f t="shared" si="15"/>
        <v>0</v>
      </c>
      <c r="BO102" s="59">
        <f t="shared" si="16"/>
        <v>0</v>
      </c>
      <c r="BP102" s="64"/>
      <c r="BQ102" s="59">
        <f t="shared" si="17"/>
        <v>0</v>
      </c>
      <c r="BR102" s="59">
        <f t="shared" si="18"/>
        <v>0</v>
      </c>
      <c r="BS102" s="59">
        <f t="shared" si="19"/>
        <v>0</v>
      </c>
      <c r="BT102" s="59">
        <f t="shared" si="20"/>
        <v>0</v>
      </c>
    </row>
    <row r="103">
      <c r="A103" s="49"/>
      <c r="B103" s="52" t="s">
        <v>38</v>
      </c>
      <c r="C103" s="52" t="s">
        <v>107</v>
      </c>
      <c r="D103" s="53">
        <v>5100000.0</v>
      </c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59">
        <f t="shared" si="3"/>
        <v>0</v>
      </c>
      <c r="BB103" s="28">
        <f t="shared" si="4"/>
        <v>5100000</v>
      </c>
      <c r="BC103" s="64"/>
      <c r="BD103" s="59">
        <f t="shared" si="5"/>
        <v>0</v>
      </c>
      <c r="BE103" s="59">
        <f t="shared" si="6"/>
        <v>0</v>
      </c>
      <c r="BF103" s="59">
        <f t="shared" si="7"/>
        <v>0</v>
      </c>
      <c r="BG103" s="59">
        <f t="shared" si="8"/>
        <v>0</v>
      </c>
      <c r="BH103" s="59">
        <f t="shared" si="9"/>
        <v>0</v>
      </c>
      <c r="BI103" s="59">
        <f t="shared" si="10"/>
        <v>0</v>
      </c>
      <c r="BJ103" s="59">
        <f t="shared" si="11"/>
        <v>0</v>
      </c>
      <c r="BK103" s="59">
        <f t="shared" si="12"/>
        <v>0</v>
      </c>
      <c r="BL103" s="59">
        <f t="shared" si="13"/>
        <v>0</v>
      </c>
      <c r="BM103" s="59">
        <f t="shared" si="14"/>
        <v>0</v>
      </c>
      <c r="BN103" s="59">
        <f t="shared" si="15"/>
        <v>0</v>
      </c>
      <c r="BO103" s="59">
        <f t="shared" si="16"/>
        <v>0</v>
      </c>
      <c r="BP103" s="64"/>
      <c r="BQ103" s="59">
        <f t="shared" si="17"/>
        <v>0</v>
      </c>
      <c r="BR103" s="59">
        <f t="shared" si="18"/>
        <v>0</v>
      </c>
      <c r="BS103" s="59">
        <f t="shared" si="19"/>
        <v>0</v>
      </c>
      <c r="BT103" s="59">
        <f t="shared" si="20"/>
        <v>0</v>
      </c>
    </row>
    <row r="104">
      <c r="A104" s="41" t="s">
        <v>86</v>
      </c>
      <c r="B104" s="42" t="s">
        <v>108</v>
      </c>
      <c r="C104" s="6"/>
      <c r="D104" s="43">
        <f t="shared" ref="D104:AZ104" si="63">sum(D105,D108)</f>
        <v>10446000</v>
      </c>
      <c r="E104" s="43">
        <f t="shared" si="63"/>
        <v>0</v>
      </c>
      <c r="F104" s="43">
        <f t="shared" si="63"/>
        <v>0</v>
      </c>
      <c r="G104" s="43">
        <f t="shared" si="63"/>
        <v>0</v>
      </c>
      <c r="H104" s="43">
        <f t="shared" si="63"/>
        <v>0</v>
      </c>
      <c r="I104" s="43">
        <f t="shared" si="63"/>
        <v>0</v>
      </c>
      <c r="J104" s="43">
        <f t="shared" si="63"/>
        <v>0</v>
      </c>
      <c r="K104" s="43">
        <f t="shared" si="63"/>
        <v>0</v>
      </c>
      <c r="L104" s="43">
        <f t="shared" si="63"/>
        <v>0</v>
      </c>
      <c r="M104" s="43">
        <f t="shared" si="63"/>
        <v>0</v>
      </c>
      <c r="N104" s="43">
        <f t="shared" si="63"/>
        <v>0</v>
      </c>
      <c r="O104" s="43">
        <f t="shared" si="63"/>
        <v>0</v>
      </c>
      <c r="P104" s="43">
        <f t="shared" si="63"/>
        <v>0</v>
      </c>
      <c r="Q104" s="43">
        <f t="shared" si="63"/>
        <v>0</v>
      </c>
      <c r="R104" s="43">
        <f t="shared" si="63"/>
        <v>0</v>
      </c>
      <c r="S104" s="43">
        <f t="shared" si="63"/>
        <v>0</v>
      </c>
      <c r="T104" s="43">
        <f t="shared" si="63"/>
        <v>0</v>
      </c>
      <c r="U104" s="43">
        <f t="shared" si="63"/>
        <v>0</v>
      </c>
      <c r="V104" s="43">
        <f t="shared" si="63"/>
        <v>0</v>
      </c>
      <c r="W104" s="43">
        <f t="shared" si="63"/>
        <v>0</v>
      </c>
      <c r="X104" s="43">
        <f t="shared" si="63"/>
        <v>0</v>
      </c>
      <c r="Y104" s="43">
        <f t="shared" si="63"/>
        <v>0</v>
      </c>
      <c r="Z104" s="43">
        <f t="shared" si="63"/>
        <v>0</v>
      </c>
      <c r="AA104" s="43">
        <f t="shared" si="63"/>
        <v>0</v>
      </c>
      <c r="AB104" s="43">
        <f t="shared" si="63"/>
        <v>0</v>
      </c>
      <c r="AC104" s="43">
        <f t="shared" si="63"/>
        <v>0</v>
      </c>
      <c r="AD104" s="43">
        <f t="shared" si="63"/>
        <v>0</v>
      </c>
      <c r="AE104" s="43">
        <f t="shared" si="63"/>
        <v>0</v>
      </c>
      <c r="AF104" s="43">
        <f t="shared" si="63"/>
        <v>0</v>
      </c>
      <c r="AG104" s="43">
        <f t="shared" si="63"/>
        <v>0</v>
      </c>
      <c r="AH104" s="43">
        <f t="shared" si="63"/>
        <v>0</v>
      </c>
      <c r="AI104" s="43">
        <f t="shared" si="63"/>
        <v>0</v>
      </c>
      <c r="AJ104" s="43">
        <f t="shared" si="63"/>
        <v>0</v>
      </c>
      <c r="AK104" s="43">
        <f t="shared" si="63"/>
        <v>0</v>
      </c>
      <c r="AL104" s="43">
        <f t="shared" si="63"/>
        <v>0</v>
      </c>
      <c r="AM104" s="43">
        <f t="shared" si="63"/>
        <v>0</v>
      </c>
      <c r="AN104" s="43">
        <f t="shared" si="63"/>
        <v>0</v>
      </c>
      <c r="AO104" s="43">
        <f t="shared" si="63"/>
        <v>0</v>
      </c>
      <c r="AP104" s="43">
        <f t="shared" si="63"/>
        <v>0</v>
      </c>
      <c r="AQ104" s="43">
        <f t="shared" si="63"/>
        <v>0</v>
      </c>
      <c r="AR104" s="43">
        <f t="shared" si="63"/>
        <v>0</v>
      </c>
      <c r="AS104" s="43">
        <f t="shared" si="63"/>
        <v>0</v>
      </c>
      <c r="AT104" s="43">
        <f t="shared" si="63"/>
        <v>0</v>
      </c>
      <c r="AU104" s="43">
        <f t="shared" si="63"/>
        <v>0</v>
      </c>
      <c r="AV104" s="43">
        <f t="shared" si="63"/>
        <v>0</v>
      </c>
      <c r="AW104" s="43">
        <f t="shared" si="63"/>
        <v>0</v>
      </c>
      <c r="AX104" s="43">
        <f t="shared" si="63"/>
        <v>0</v>
      </c>
      <c r="AY104" s="43">
        <f t="shared" si="63"/>
        <v>0</v>
      </c>
      <c r="AZ104" s="43">
        <f t="shared" si="63"/>
        <v>0</v>
      </c>
      <c r="BA104" s="59">
        <f t="shared" si="3"/>
        <v>0</v>
      </c>
      <c r="BB104" s="28">
        <f t="shared" si="4"/>
        <v>10446000</v>
      </c>
      <c r="BC104" s="29"/>
      <c r="BD104" s="59">
        <f t="shared" si="5"/>
        <v>0</v>
      </c>
      <c r="BE104" s="59">
        <f t="shared" si="6"/>
        <v>0</v>
      </c>
      <c r="BF104" s="59">
        <f t="shared" si="7"/>
        <v>0</v>
      </c>
      <c r="BG104" s="59">
        <f t="shared" si="8"/>
        <v>0</v>
      </c>
      <c r="BH104" s="59">
        <f t="shared" si="9"/>
        <v>0</v>
      </c>
      <c r="BI104" s="59">
        <f t="shared" si="10"/>
        <v>0</v>
      </c>
      <c r="BJ104" s="59">
        <f t="shared" si="11"/>
        <v>0</v>
      </c>
      <c r="BK104" s="59">
        <f t="shared" si="12"/>
        <v>0</v>
      </c>
      <c r="BL104" s="59">
        <f t="shared" si="13"/>
        <v>0</v>
      </c>
      <c r="BM104" s="59">
        <f t="shared" si="14"/>
        <v>0</v>
      </c>
      <c r="BN104" s="59">
        <f t="shared" si="15"/>
        <v>0</v>
      </c>
      <c r="BO104" s="59">
        <f t="shared" si="16"/>
        <v>0</v>
      </c>
      <c r="BP104" s="29"/>
      <c r="BQ104" s="59">
        <f t="shared" si="17"/>
        <v>0</v>
      </c>
      <c r="BR104" s="59">
        <f t="shared" si="18"/>
        <v>0</v>
      </c>
      <c r="BS104" s="59">
        <f t="shared" si="19"/>
        <v>0</v>
      </c>
      <c r="BT104" s="59">
        <f t="shared" si="20"/>
        <v>0</v>
      </c>
    </row>
    <row r="105">
      <c r="A105" s="45">
        <v>522151.0</v>
      </c>
      <c r="B105" s="46" t="s">
        <v>51</v>
      </c>
      <c r="C105" s="6"/>
      <c r="D105" s="47">
        <f t="shared" ref="D105:AZ105" si="64">sum(D107)</f>
        <v>3600000</v>
      </c>
      <c r="E105" s="47">
        <f t="shared" si="64"/>
        <v>0</v>
      </c>
      <c r="F105" s="47">
        <f t="shared" si="64"/>
        <v>0</v>
      </c>
      <c r="G105" s="47">
        <f t="shared" si="64"/>
        <v>0</v>
      </c>
      <c r="H105" s="47">
        <f t="shared" si="64"/>
        <v>0</v>
      </c>
      <c r="I105" s="47">
        <f t="shared" si="64"/>
        <v>0</v>
      </c>
      <c r="J105" s="47">
        <f t="shared" si="64"/>
        <v>0</v>
      </c>
      <c r="K105" s="47">
        <f t="shared" si="64"/>
        <v>0</v>
      </c>
      <c r="L105" s="47">
        <f t="shared" si="64"/>
        <v>0</v>
      </c>
      <c r="M105" s="47">
        <f t="shared" si="64"/>
        <v>0</v>
      </c>
      <c r="N105" s="47">
        <f t="shared" si="64"/>
        <v>0</v>
      </c>
      <c r="O105" s="47">
        <f t="shared" si="64"/>
        <v>0</v>
      </c>
      <c r="P105" s="47">
        <f t="shared" si="64"/>
        <v>0</v>
      </c>
      <c r="Q105" s="47">
        <f t="shared" si="64"/>
        <v>0</v>
      </c>
      <c r="R105" s="47">
        <f t="shared" si="64"/>
        <v>0</v>
      </c>
      <c r="S105" s="47">
        <f t="shared" si="64"/>
        <v>0</v>
      </c>
      <c r="T105" s="47">
        <f t="shared" si="64"/>
        <v>0</v>
      </c>
      <c r="U105" s="47">
        <f t="shared" si="64"/>
        <v>0</v>
      </c>
      <c r="V105" s="47">
        <f t="shared" si="64"/>
        <v>0</v>
      </c>
      <c r="W105" s="47">
        <f t="shared" si="64"/>
        <v>0</v>
      </c>
      <c r="X105" s="47">
        <f t="shared" si="64"/>
        <v>0</v>
      </c>
      <c r="Y105" s="47">
        <f t="shared" si="64"/>
        <v>0</v>
      </c>
      <c r="Z105" s="47">
        <f t="shared" si="64"/>
        <v>0</v>
      </c>
      <c r="AA105" s="47">
        <f t="shared" si="64"/>
        <v>0</v>
      </c>
      <c r="AB105" s="47">
        <f t="shared" si="64"/>
        <v>0</v>
      </c>
      <c r="AC105" s="47">
        <f t="shared" si="64"/>
        <v>0</v>
      </c>
      <c r="AD105" s="47">
        <f t="shared" si="64"/>
        <v>0</v>
      </c>
      <c r="AE105" s="47">
        <f t="shared" si="64"/>
        <v>0</v>
      </c>
      <c r="AF105" s="47">
        <f t="shared" si="64"/>
        <v>0</v>
      </c>
      <c r="AG105" s="47">
        <f t="shared" si="64"/>
        <v>0</v>
      </c>
      <c r="AH105" s="47">
        <f t="shared" si="64"/>
        <v>0</v>
      </c>
      <c r="AI105" s="47">
        <f t="shared" si="64"/>
        <v>0</v>
      </c>
      <c r="AJ105" s="47">
        <f t="shared" si="64"/>
        <v>0</v>
      </c>
      <c r="AK105" s="47">
        <f t="shared" si="64"/>
        <v>0</v>
      </c>
      <c r="AL105" s="47">
        <f t="shared" si="64"/>
        <v>0</v>
      </c>
      <c r="AM105" s="47">
        <f t="shared" si="64"/>
        <v>0</v>
      </c>
      <c r="AN105" s="47">
        <f t="shared" si="64"/>
        <v>0</v>
      </c>
      <c r="AO105" s="47">
        <f t="shared" si="64"/>
        <v>0</v>
      </c>
      <c r="AP105" s="47">
        <f t="shared" si="64"/>
        <v>0</v>
      </c>
      <c r="AQ105" s="47">
        <f t="shared" si="64"/>
        <v>0</v>
      </c>
      <c r="AR105" s="47">
        <f t="shared" si="64"/>
        <v>0</v>
      </c>
      <c r="AS105" s="47">
        <f t="shared" si="64"/>
        <v>0</v>
      </c>
      <c r="AT105" s="47">
        <f t="shared" si="64"/>
        <v>0</v>
      </c>
      <c r="AU105" s="47">
        <f t="shared" si="64"/>
        <v>0</v>
      </c>
      <c r="AV105" s="47">
        <f t="shared" si="64"/>
        <v>0</v>
      </c>
      <c r="AW105" s="47">
        <f t="shared" si="64"/>
        <v>0</v>
      </c>
      <c r="AX105" s="47">
        <f t="shared" si="64"/>
        <v>0</v>
      </c>
      <c r="AY105" s="47">
        <f t="shared" si="64"/>
        <v>0</v>
      </c>
      <c r="AZ105" s="47">
        <f t="shared" si="64"/>
        <v>0</v>
      </c>
      <c r="BA105" s="59">
        <f t="shared" si="3"/>
        <v>0</v>
      </c>
      <c r="BB105" s="28">
        <f t="shared" si="4"/>
        <v>3600000</v>
      </c>
      <c r="BC105" s="61"/>
      <c r="BD105" s="59">
        <f t="shared" si="5"/>
        <v>0</v>
      </c>
      <c r="BE105" s="59">
        <f t="shared" si="6"/>
        <v>0</v>
      </c>
      <c r="BF105" s="59">
        <f t="shared" si="7"/>
        <v>0</v>
      </c>
      <c r="BG105" s="59">
        <f t="shared" si="8"/>
        <v>0</v>
      </c>
      <c r="BH105" s="59">
        <f t="shared" si="9"/>
        <v>0</v>
      </c>
      <c r="BI105" s="59">
        <f t="shared" si="10"/>
        <v>0</v>
      </c>
      <c r="BJ105" s="59">
        <f t="shared" si="11"/>
        <v>0</v>
      </c>
      <c r="BK105" s="59">
        <f t="shared" si="12"/>
        <v>0</v>
      </c>
      <c r="BL105" s="59">
        <f t="shared" si="13"/>
        <v>0</v>
      </c>
      <c r="BM105" s="59">
        <f t="shared" si="14"/>
        <v>0</v>
      </c>
      <c r="BN105" s="59">
        <f t="shared" si="15"/>
        <v>0</v>
      </c>
      <c r="BO105" s="59">
        <f t="shared" si="16"/>
        <v>0</v>
      </c>
      <c r="BP105" s="61"/>
      <c r="BQ105" s="59">
        <f t="shared" si="17"/>
        <v>0</v>
      </c>
      <c r="BR105" s="59">
        <f t="shared" si="18"/>
        <v>0</v>
      </c>
      <c r="BS105" s="59">
        <f t="shared" si="19"/>
        <v>0</v>
      </c>
      <c r="BT105" s="59">
        <f t="shared" si="20"/>
        <v>0</v>
      </c>
    </row>
    <row r="106">
      <c r="A106" s="49"/>
      <c r="B106" s="50" t="s">
        <v>37</v>
      </c>
      <c r="C106" s="6"/>
      <c r="D106" s="51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59">
        <f t="shared" si="3"/>
        <v>0</v>
      </c>
      <c r="BB106" s="28">
        <f t="shared" si="4"/>
        <v>0</v>
      </c>
      <c r="BC106" s="64"/>
      <c r="BD106" s="59">
        <f t="shared" si="5"/>
        <v>0</v>
      </c>
      <c r="BE106" s="59">
        <f t="shared" si="6"/>
        <v>0</v>
      </c>
      <c r="BF106" s="59">
        <f t="shared" si="7"/>
        <v>0</v>
      </c>
      <c r="BG106" s="59">
        <f t="shared" si="8"/>
        <v>0</v>
      </c>
      <c r="BH106" s="59">
        <f t="shared" si="9"/>
        <v>0</v>
      </c>
      <c r="BI106" s="59">
        <f t="shared" si="10"/>
        <v>0</v>
      </c>
      <c r="BJ106" s="59">
        <f t="shared" si="11"/>
        <v>0</v>
      </c>
      <c r="BK106" s="59">
        <f t="shared" si="12"/>
        <v>0</v>
      </c>
      <c r="BL106" s="59">
        <f t="shared" si="13"/>
        <v>0</v>
      </c>
      <c r="BM106" s="59">
        <f t="shared" si="14"/>
        <v>0</v>
      </c>
      <c r="BN106" s="59">
        <f t="shared" si="15"/>
        <v>0</v>
      </c>
      <c r="BO106" s="59">
        <f t="shared" si="16"/>
        <v>0</v>
      </c>
      <c r="BP106" s="64"/>
      <c r="BQ106" s="59">
        <f t="shared" si="17"/>
        <v>0</v>
      </c>
      <c r="BR106" s="59">
        <f t="shared" si="18"/>
        <v>0</v>
      </c>
      <c r="BS106" s="59">
        <f t="shared" si="19"/>
        <v>0</v>
      </c>
      <c r="BT106" s="59">
        <f t="shared" si="20"/>
        <v>0</v>
      </c>
    </row>
    <row r="107">
      <c r="A107" s="49"/>
      <c r="B107" s="52" t="s">
        <v>38</v>
      </c>
      <c r="C107" s="52" t="s">
        <v>109</v>
      </c>
      <c r="D107" s="53">
        <v>3600000.0</v>
      </c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59">
        <f t="shared" si="3"/>
        <v>0</v>
      </c>
      <c r="BB107" s="28">
        <f t="shared" si="4"/>
        <v>3600000</v>
      </c>
      <c r="BC107" s="64"/>
      <c r="BD107" s="59">
        <f t="shared" si="5"/>
        <v>0</v>
      </c>
      <c r="BE107" s="59">
        <f t="shared" si="6"/>
        <v>0</v>
      </c>
      <c r="BF107" s="59">
        <f t="shared" si="7"/>
        <v>0</v>
      </c>
      <c r="BG107" s="59">
        <f t="shared" si="8"/>
        <v>0</v>
      </c>
      <c r="BH107" s="59">
        <f t="shared" si="9"/>
        <v>0</v>
      </c>
      <c r="BI107" s="59">
        <f t="shared" si="10"/>
        <v>0</v>
      </c>
      <c r="BJ107" s="59">
        <f t="shared" si="11"/>
        <v>0</v>
      </c>
      <c r="BK107" s="59">
        <f t="shared" si="12"/>
        <v>0</v>
      </c>
      <c r="BL107" s="59">
        <f t="shared" si="13"/>
        <v>0</v>
      </c>
      <c r="BM107" s="59">
        <f t="shared" si="14"/>
        <v>0</v>
      </c>
      <c r="BN107" s="59">
        <f t="shared" si="15"/>
        <v>0</v>
      </c>
      <c r="BO107" s="59">
        <f t="shared" si="16"/>
        <v>0</v>
      </c>
      <c r="BP107" s="64"/>
      <c r="BQ107" s="59">
        <f t="shared" si="17"/>
        <v>0</v>
      </c>
      <c r="BR107" s="59">
        <f t="shared" si="18"/>
        <v>0</v>
      </c>
      <c r="BS107" s="59">
        <f t="shared" si="19"/>
        <v>0</v>
      </c>
      <c r="BT107" s="59">
        <f t="shared" si="20"/>
        <v>0</v>
      </c>
    </row>
    <row r="108">
      <c r="A108" s="45">
        <v>522191.0</v>
      </c>
      <c r="B108" s="46" t="s">
        <v>36</v>
      </c>
      <c r="C108" s="6"/>
      <c r="D108" s="47">
        <f t="shared" ref="D108:AZ108" si="65">sum(D110)</f>
        <v>6846000</v>
      </c>
      <c r="E108" s="47">
        <f t="shared" si="65"/>
        <v>0</v>
      </c>
      <c r="F108" s="47">
        <f t="shared" si="65"/>
        <v>0</v>
      </c>
      <c r="G108" s="47">
        <f t="shared" si="65"/>
        <v>0</v>
      </c>
      <c r="H108" s="47">
        <f t="shared" si="65"/>
        <v>0</v>
      </c>
      <c r="I108" s="47">
        <f t="shared" si="65"/>
        <v>0</v>
      </c>
      <c r="J108" s="47">
        <f t="shared" si="65"/>
        <v>0</v>
      </c>
      <c r="K108" s="47">
        <f t="shared" si="65"/>
        <v>0</v>
      </c>
      <c r="L108" s="47">
        <f t="shared" si="65"/>
        <v>0</v>
      </c>
      <c r="M108" s="47">
        <f t="shared" si="65"/>
        <v>0</v>
      </c>
      <c r="N108" s="47">
        <f t="shared" si="65"/>
        <v>0</v>
      </c>
      <c r="O108" s="47">
        <f t="shared" si="65"/>
        <v>0</v>
      </c>
      <c r="P108" s="47">
        <f t="shared" si="65"/>
        <v>0</v>
      </c>
      <c r="Q108" s="47">
        <f t="shared" si="65"/>
        <v>0</v>
      </c>
      <c r="R108" s="47">
        <f t="shared" si="65"/>
        <v>0</v>
      </c>
      <c r="S108" s="47">
        <f t="shared" si="65"/>
        <v>0</v>
      </c>
      <c r="T108" s="47">
        <f t="shared" si="65"/>
        <v>0</v>
      </c>
      <c r="U108" s="47">
        <f t="shared" si="65"/>
        <v>0</v>
      </c>
      <c r="V108" s="47">
        <f t="shared" si="65"/>
        <v>0</v>
      </c>
      <c r="W108" s="47">
        <f t="shared" si="65"/>
        <v>0</v>
      </c>
      <c r="X108" s="47">
        <f t="shared" si="65"/>
        <v>0</v>
      </c>
      <c r="Y108" s="47">
        <f t="shared" si="65"/>
        <v>0</v>
      </c>
      <c r="Z108" s="47">
        <f t="shared" si="65"/>
        <v>0</v>
      </c>
      <c r="AA108" s="47">
        <f t="shared" si="65"/>
        <v>0</v>
      </c>
      <c r="AB108" s="47">
        <f t="shared" si="65"/>
        <v>0</v>
      </c>
      <c r="AC108" s="47">
        <f t="shared" si="65"/>
        <v>0</v>
      </c>
      <c r="AD108" s="47">
        <f t="shared" si="65"/>
        <v>0</v>
      </c>
      <c r="AE108" s="47">
        <f t="shared" si="65"/>
        <v>0</v>
      </c>
      <c r="AF108" s="47">
        <f t="shared" si="65"/>
        <v>0</v>
      </c>
      <c r="AG108" s="47">
        <f t="shared" si="65"/>
        <v>0</v>
      </c>
      <c r="AH108" s="47">
        <f t="shared" si="65"/>
        <v>0</v>
      </c>
      <c r="AI108" s="47">
        <f t="shared" si="65"/>
        <v>0</v>
      </c>
      <c r="AJ108" s="47">
        <f t="shared" si="65"/>
        <v>0</v>
      </c>
      <c r="AK108" s="47">
        <f t="shared" si="65"/>
        <v>0</v>
      </c>
      <c r="AL108" s="47">
        <f t="shared" si="65"/>
        <v>0</v>
      </c>
      <c r="AM108" s="47">
        <f t="shared" si="65"/>
        <v>0</v>
      </c>
      <c r="AN108" s="47">
        <f t="shared" si="65"/>
        <v>0</v>
      </c>
      <c r="AO108" s="47">
        <f t="shared" si="65"/>
        <v>0</v>
      </c>
      <c r="AP108" s="47">
        <f t="shared" si="65"/>
        <v>0</v>
      </c>
      <c r="AQ108" s="47">
        <f t="shared" si="65"/>
        <v>0</v>
      </c>
      <c r="AR108" s="47">
        <f t="shared" si="65"/>
        <v>0</v>
      </c>
      <c r="AS108" s="47">
        <f t="shared" si="65"/>
        <v>0</v>
      </c>
      <c r="AT108" s="47">
        <f t="shared" si="65"/>
        <v>0</v>
      </c>
      <c r="AU108" s="47">
        <f t="shared" si="65"/>
        <v>0</v>
      </c>
      <c r="AV108" s="47">
        <f t="shared" si="65"/>
        <v>0</v>
      </c>
      <c r="AW108" s="47">
        <f t="shared" si="65"/>
        <v>0</v>
      </c>
      <c r="AX108" s="47">
        <f t="shared" si="65"/>
        <v>0</v>
      </c>
      <c r="AY108" s="47">
        <f t="shared" si="65"/>
        <v>0</v>
      </c>
      <c r="AZ108" s="47">
        <f t="shared" si="65"/>
        <v>0</v>
      </c>
      <c r="BA108" s="59">
        <f t="shared" si="3"/>
        <v>0</v>
      </c>
      <c r="BB108" s="28">
        <f t="shared" si="4"/>
        <v>6846000</v>
      </c>
      <c r="BC108" s="61"/>
      <c r="BD108" s="59">
        <f t="shared" si="5"/>
        <v>0</v>
      </c>
      <c r="BE108" s="59">
        <f t="shared" si="6"/>
        <v>0</v>
      </c>
      <c r="BF108" s="59">
        <f t="shared" si="7"/>
        <v>0</v>
      </c>
      <c r="BG108" s="59">
        <f t="shared" si="8"/>
        <v>0</v>
      </c>
      <c r="BH108" s="59">
        <f t="shared" si="9"/>
        <v>0</v>
      </c>
      <c r="BI108" s="59">
        <f t="shared" si="10"/>
        <v>0</v>
      </c>
      <c r="BJ108" s="59">
        <f t="shared" si="11"/>
        <v>0</v>
      </c>
      <c r="BK108" s="59">
        <f t="shared" si="12"/>
        <v>0</v>
      </c>
      <c r="BL108" s="59">
        <f t="shared" si="13"/>
        <v>0</v>
      </c>
      <c r="BM108" s="59">
        <f t="shared" si="14"/>
        <v>0</v>
      </c>
      <c r="BN108" s="59">
        <f t="shared" si="15"/>
        <v>0</v>
      </c>
      <c r="BO108" s="59">
        <f t="shared" si="16"/>
        <v>0</v>
      </c>
      <c r="BP108" s="61"/>
      <c r="BQ108" s="59">
        <f t="shared" si="17"/>
        <v>0</v>
      </c>
      <c r="BR108" s="59">
        <f t="shared" si="18"/>
        <v>0</v>
      </c>
      <c r="BS108" s="59">
        <f t="shared" si="19"/>
        <v>0</v>
      </c>
      <c r="BT108" s="59">
        <f t="shared" si="20"/>
        <v>0</v>
      </c>
    </row>
    <row r="109">
      <c r="A109" s="49"/>
      <c r="B109" s="50" t="s">
        <v>37</v>
      </c>
      <c r="C109" s="6"/>
      <c r="D109" s="51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59">
        <f t="shared" si="3"/>
        <v>0</v>
      </c>
      <c r="BB109" s="28">
        <f t="shared" si="4"/>
        <v>0</v>
      </c>
      <c r="BC109" s="64"/>
      <c r="BD109" s="59">
        <f t="shared" si="5"/>
        <v>0</v>
      </c>
      <c r="BE109" s="59">
        <f t="shared" si="6"/>
        <v>0</v>
      </c>
      <c r="BF109" s="59">
        <f t="shared" si="7"/>
        <v>0</v>
      </c>
      <c r="BG109" s="59">
        <f t="shared" si="8"/>
        <v>0</v>
      </c>
      <c r="BH109" s="59">
        <f t="shared" si="9"/>
        <v>0</v>
      </c>
      <c r="BI109" s="59">
        <f t="shared" si="10"/>
        <v>0</v>
      </c>
      <c r="BJ109" s="59">
        <f t="shared" si="11"/>
        <v>0</v>
      </c>
      <c r="BK109" s="59">
        <f t="shared" si="12"/>
        <v>0</v>
      </c>
      <c r="BL109" s="59">
        <f t="shared" si="13"/>
        <v>0</v>
      </c>
      <c r="BM109" s="59">
        <f t="shared" si="14"/>
        <v>0</v>
      </c>
      <c r="BN109" s="59">
        <f t="shared" si="15"/>
        <v>0</v>
      </c>
      <c r="BO109" s="59">
        <f t="shared" si="16"/>
        <v>0</v>
      </c>
      <c r="BP109" s="64"/>
      <c r="BQ109" s="59">
        <f t="shared" si="17"/>
        <v>0</v>
      </c>
      <c r="BR109" s="59">
        <f t="shared" si="18"/>
        <v>0</v>
      </c>
      <c r="BS109" s="59">
        <f t="shared" si="19"/>
        <v>0</v>
      </c>
      <c r="BT109" s="59">
        <f t="shared" si="20"/>
        <v>0</v>
      </c>
    </row>
    <row r="110">
      <c r="A110" s="49"/>
      <c r="B110" s="52" t="s">
        <v>38</v>
      </c>
      <c r="C110" s="52" t="s">
        <v>111</v>
      </c>
      <c r="D110" s="53">
        <v>6846000.0</v>
      </c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59">
        <f t="shared" si="3"/>
        <v>0</v>
      </c>
      <c r="BB110" s="28">
        <f t="shared" si="4"/>
        <v>6846000</v>
      </c>
      <c r="BC110" s="64"/>
      <c r="BD110" s="59">
        <f t="shared" si="5"/>
        <v>0</v>
      </c>
      <c r="BE110" s="59">
        <f t="shared" si="6"/>
        <v>0</v>
      </c>
      <c r="BF110" s="59">
        <f t="shared" si="7"/>
        <v>0</v>
      </c>
      <c r="BG110" s="59">
        <f t="shared" si="8"/>
        <v>0</v>
      </c>
      <c r="BH110" s="59">
        <f t="shared" si="9"/>
        <v>0</v>
      </c>
      <c r="BI110" s="59">
        <f t="shared" si="10"/>
        <v>0</v>
      </c>
      <c r="BJ110" s="59">
        <f t="shared" si="11"/>
        <v>0</v>
      </c>
      <c r="BK110" s="59">
        <f t="shared" si="12"/>
        <v>0</v>
      </c>
      <c r="BL110" s="59">
        <f t="shared" si="13"/>
        <v>0</v>
      </c>
      <c r="BM110" s="59">
        <f t="shared" si="14"/>
        <v>0</v>
      </c>
      <c r="BN110" s="59">
        <f t="shared" si="15"/>
        <v>0</v>
      </c>
      <c r="BO110" s="59">
        <f t="shared" si="16"/>
        <v>0</v>
      </c>
      <c r="BP110" s="64"/>
      <c r="BQ110" s="59">
        <f t="shared" si="17"/>
        <v>0</v>
      </c>
      <c r="BR110" s="59">
        <f t="shared" si="18"/>
        <v>0</v>
      </c>
      <c r="BS110" s="59">
        <f t="shared" si="19"/>
        <v>0</v>
      </c>
      <c r="BT110" s="59">
        <f t="shared" si="20"/>
        <v>0</v>
      </c>
    </row>
    <row r="111">
      <c r="A111" s="27" t="s">
        <v>112</v>
      </c>
      <c r="B111" s="30" t="s">
        <v>113</v>
      </c>
      <c r="C111" s="6"/>
      <c r="D111" s="31">
        <f t="shared" ref="D111:AZ111" si="66">sum(D112)</f>
        <v>600000000</v>
      </c>
      <c r="E111" s="31">
        <f t="shared" si="66"/>
        <v>0</v>
      </c>
      <c r="F111" s="31">
        <f t="shared" si="66"/>
        <v>0</v>
      </c>
      <c r="G111" s="31">
        <f t="shared" si="66"/>
        <v>0</v>
      </c>
      <c r="H111" s="31">
        <f t="shared" si="66"/>
        <v>0</v>
      </c>
      <c r="I111" s="31">
        <f t="shared" si="66"/>
        <v>0</v>
      </c>
      <c r="J111" s="31">
        <f t="shared" si="66"/>
        <v>0</v>
      </c>
      <c r="K111" s="31">
        <f t="shared" si="66"/>
        <v>0</v>
      </c>
      <c r="L111" s="31">
        <f t="shared" si="66"/>
        <v>0</v>
      </c>
      <c r="M111" s="31">
        <f t="shared" si="66"/>
        <v>0</v>
      </c>
      <c r="N111" s="31">
        <f t="shared" si="66"/>
        <v>0</v>
      </c>
      <c r="O111" s="31">
        <f t="shared" si="66"/>
        <v>0</v>
      </c>
      <c r="P111" s="31">
        <f t="shared" si="66"/>
        <v>0</v>
      </c>
      <c r="Q111" s="31">
        <f t="shared" si="66"/>
        <v>0</v>
      </c>
      <c r="R111" s="31">
        <f t="shared" si="66"/>
        <v>0</v>
      </c>
      <c r="S111" s="31">
        <f t="shared" si="66"/>
        <v>0</v>
      </c>
      <c r="T111" s="31">
        <f t="shared" si="66"/>
        <v>0</v>
      </c>
      <c r="U111" s="31">
        <f t="shared" si="66"/>
        <v>0</v>
      </c>
      <c r="V111" s="31">
        <f t="shared" si="66"/>
        <v>0</v>
      </c>
      <c r="W111" s="31">
        <f t="shared" si="66"/>
        <v>0</v>
      </c>
      <c r="X111" s="31">
        <f t="shared" si="66"/>
        <v>0</v>
      </c>
      <c r="Y111" s="31">
        <f t="shared" si="66"/>
        <v>0</v>
      </c>
      <c r="Z111" s="31">
        <f t="shared" si="66"/>
        <v>0</v>
      </c>
      <c r="AA111" s="31">
        <f t="shared" si="66"/>
        <v>0</v>
      </c>
      <c r="AB111" s="31">
        <f t="shared" si="66"/>
        <v>0</v>
      </c>
      <c r="AC111" s="31">
        <f t="shared" si="66"/>
        <v>0</v>
      </c>
      <c r="AD111" s="31">
        <f t="shared" si="66"/>
        <v>0</v>
      </c>
      <c r="AE111" s="31">
        <f t="shared" si="66"/>
        <v>0</v>
      </c>
      <c r="AF111" s="31">
        <f t="shared" si="66"/>
        <v>0</v>
      </c>
      <c r="AG111" s="31">
        <f t="shared" si="66"/>
        <v>0</v>
      </c>
      <c r="AH111" s="31">
        <f t="shared" si="66"/>
        <v>0</v>
      </c>
      <c r="AI111" s="31">
        <f t="shared" si="66"/>
        <v>0</v>
      </c>
      <c r="AJ111" s="31">
        <f t="shared" si="66"/>
        <v>0</v>
      </c>
      <c r="AK111" s="31">
        <f t="shared" si="66"/>
        <v>0</v>
      </c>
      <c r="AL111" s="31">
        <f t="shared" si="66"/>
        <v>0</v>
      </c>
      <c r="AM111" s="31">
        <f t="shared" si="66"/>
        <v>0</v>
      </c>
      <c r="AN111" s="31">
        <f t="shared" si="66"/>
        <v>0</v>
      </c>
      <c r="AO111" s="31">
        <f t="shared" si="66"/>
        <v>0</v>
      </c>
      <c r="AP111" s="31">
        <f t="shared" si="66"/>
        <v>0</v>
      </c>
      <c r="AQ111" s="31">
        <f t="shared" si="66"/>
        <v>0</v>
      </c>
      <c r="AR111" s="31">
        <f t="shared" si="66"/>
        <v>0</v>
      </c>
      <c r="AS111" s="31">
        <f t="shared" si="66"/>
        <v>0</v>
      </c>
      <c r="AT111" s="31">
        <f t="shared" si="66"/>
        <v>0</v>
      </c>
      <c r="AU111" s="31">
        <f t="shared" si="66"/>
        <v>0</v>
      </c>
      <c r="AV111" s="31">
        <f t="shared" si="66"/>
        <v>0</v>
      </c>
      <c r="AW111" s="31">
        <f t="shared" si="66"/>
        <v>0</v>
      </c>
      <c r="AX111" s="31">
        <f t="shared" si="66"/>
        <v>0</v>
      </c>
      <c r="AY111" s="31">
        <f t="shared" si="66"/>
        <v>0</v>
      </c>
      <c r="AZ111" s="31">
        <f t="shared" si="66"/>
        <v>0</v>
      </c>
      <c r="BA111" s="55">
        <f t="shared" si="3"/>
        <v>0</v>
      </c>
      <c r="BB111" s="28">
        <f t="shared" si="4"/>
        <v>600000000</v>
      </c>
      <c r="BC111" s="29"/>
      <c r="BD111" s="55">
        <f t="shared" si="5"/>
        <v>0</v>
      </c>
      <c r="BE111" s="55">
        <f t="shared" si="6"/>
        <v>0</v>
      </c>
      <c r="BF111" s="55">
        <f t="shared" si="7"/>
        <v>0</v>
      </c>
      <c r="BG111" s="55">
        <f t="shared" si="8"/>
        <v>0</v>
      </c>
      <c r="BH111" s="55">
        <f t="shared" si="9"/>
        <v>0</v>
      </c>
      <c r="BI111" s="55">
        <f t="shared" si="10"/>
        <v>0</v>
      </c>
      <c r="BJ111" s="55">
        <f t="shared" si="11"/>
        <v>0</v>
      </c>
      <c r="BK111" s="55">
        <f t="shared" si="12"/>
        <v>0</v>
      </c>
      <c r="BL111" s="55">
        <f t="shared" si="13"/>
        <v>0</v>
      </c>
      <c r="BM111" s="55">
        <f t="shared" si="14"/>
        <v>0</v>
      </c>
      <c r="BN111" s="55">
        <f t="shared" si="15"/>
        <v>0</v>
      </c>
      <c r="BO111" s="55">
        <f t="shared" si="16"/>
        <v>0</v>
      </c>
      <c r="BP111" s="29"/>
      <c r="BQ111" s="55">
        <f t="shared" si="17"/>
        <v>0</v>
      </c>
      <c r="BR111" s="55">
        <f t="shared" si="18"/>
        <v>0</v>
      </c>
      <c r="BS111" s="55">
        <f t="shared" si="19"/>
        <v>0</v>
      </c>
      <c r="BT111" s="55">
        <f t="shared" si="20"/>
        <v>0</v>
      </c>
    </row>
    <row r="112">
      <c r="A112" s="33" t="s">
        <v>114</v>
      </c>
      <c r="B112" s="34" t="s">
        <v>115</v>
      </c>
      <c r="C112" s="6"/>
      <c r="D112" s="35">
        <f t="shared" ref="D112:AZ112" si="67">sum(D113)</f>
        <v>600000000</v>
      </c>
      <c r="E112" s="35">
        <f t="shared" si="67"/>
        <v>0</v>
      </c>
      <c r="F112" s="35">
        <f t="shared" si="67"/>
        <v>0</v>
      </c>
      <c r="G112" s="35">
        <f t="shared" si="67"/>
        <v>0</v>
      </c>
      <c r="H112" s="35">
        <f t="shared" si="67"/>
        <v>0</v>
      </c>
      <c r="I112" s="35">
        <f t="shared" si="67"/>
        <v>0</v>
      </c>
      <c r="J112" s="35">
        <f t="shared" si="67"/>
        <v>0</v>
      </c>
      <c r="K112" s="35">
        <f t="shared" si="67"/>
        <v>0</v>
      </c>
      <c r="L112" s="35">
        <f t="shared" si="67"/>
        <v>0</v>
      </c>
      <c r="M112" s="35">
        <f t="shared" si="67"/>
        <v>0</v>
      </c>
      <c r="N112" s="35">
        <f t="shared" si="67"/>
        <v>0</v>
      </c>
      <c r="O112" s="35">
        <f t="shared" si="67"/>
        <v>0</v>
      </c>
      <c r="P112" s="35">
        <f t="shared" si="67"/>
        <v>0</v>
      </c>
      <c r="Q112" s="35">
        <f t="shared" si="67"/>
        <v>0</v>
      </c>
      <c r="R112" s="35">
        <f t="shared" si="67"/>
        <v>0</v>
      </c>
      <c r="S112" s="35">
        <f t="shared" si="67"/>
        <v>0</v>
      </c>
      <c r="T112" s="35">
        <f t="shared" si="67"/>
        <v>0</v>
      </c>
      <c r="U112" s="35">
        <f t="shared" si="67"/>
        <v>0</v>
      </c>
      <c r="V112" s="35">
        <f t="shared" si="67"/>
        <v>0</v>
      </c>
      <c r="W112" s="35">
        <f t="shared" si="67"/>
        <v>0</v>
      </c>
      <c r="X112" s="35">
        <f t="shared" si="67"/>
        <v>0</v>
      </c>
      <c r="Y112" s="35">
        <f t="shared" si="67"/>
        <v>0</v>
      </c>
      <c r="Z112" s="35">
        <f t="shared" si="67"/>
        <v>0</v>
      </c>
      <c r="AA112" s="35">
        <f t="shared" si="67"/>
        <v>0</v>
      </c>
      <c r="AB112" s="35">
        <f t="shared" si="67"/>
        <v>0</v>
      </c>
      <c r="AC112" s="35">
        <f t="shared" si="67"/>
        <v>0</v>
      </c>
      <c r="AD112" s="35">
        <f t="shared" si="67"/>
        <v>0</v>
      </c>
      <c r="AE112" s="35">
        <f t="shared" si="67"/>
        <v>0</v>
      </c>
      <c r="AF112" s="35">
        <f t="shared" si="67"/>
        <v>0</v>
      </c>
      <c r="AG112" s="35">
        <f t="shared" si="67"/>
        <v>0</v>
      </c>
      <c r="AH112" s="35">
        <f t="shared" si="67"/>
        <v>0</v>
      </c>
      <c r="AI112" s="35">
        <f t="shared" si="67"/>
        <v>0</v>
      </c>
      <c r="AJ112" s="35">
        <f t="shared" si="67"/>
        <v>0</v>
      </c>
      <c r="AK112" s="35">
        <f t="shared" si="67"/>
        <v>0</v>
      </c>
      <c r="AL112" s="35">
        <f t="shared" si="67"/>
        <v>0</v>
      </c>
      <c r="AM112" s="35">
        <f t="shared" si="67"/>
        <v>0</v>
      </c>
      <c r="AN112" s="35">
        <f t="shared" si="67"/>
        <v>0</v>
      </c>
      <c r="AO112" s="35">
        <f t="shared" si="67"/>
        <v>0</v>
      </c>
      <c r="AP112" s="35">
        <f t="shared" si="67"/>
        <v>0</v>
      </c>
      <c r="AQ112" s="35">
        <f t="shared" si="67"/>
        <v>0</v>
      </c>
      <c r="AR112" s="35">
        <f t="shared" si="67"/>
        <v>0</v>
      </c>
      <c r="AS112" s="35">
        <f t="shared" si="67"/>
        <v>0</v>
      </c>
      <c r="AT112" s="35">
        <f t="shared" si="67"/>
        <v>0</v>
      </c>
      <c r="AU112" s="35">
        <f t="shared" si="67"/>
        <v>0</v>
      </c>
      <c r="AV112" s="35">
        <f t="shared" si="67"/>
        <v>0</v>
      </c>
      <c r="AW112" s="35">
        <f t="shared" si="67"/>
        <v>0</v>
      </c>
      <c r="AX112" s="35">
        <f t="shared" si="67"/>
        <v>0</v>
      </c>
      <c r="AY112" s="35">
        <f t="shared" si="67"/>
        <v>0</v>
      </c>
      <c r="AZ112" s="35">
        <f t="shared" si="67"/>
        <v>0</v>
      </c>
      <c r="BA112" s="56">
        <f t="shared" si="3"/>
        <v>0</v>
      </c>
      <c r="BB112" s="28">
        <f t="shared" si="4"/>
        <v>600000000</v>
      </c>
      <c r="BC112" s="29"/>
      <c r="BD112" s="56">
        <f t="shared" si="5"/>
        <v>0</v>
      </c>
      <c r="BE112" s="56">
        <f t="shared" si="6"/>
        <v>0</v>
      </c>
      <c r="BF112" s="56">
        <f t="shared" si="7"/>
        <v>0</v>
      </c>
      <c r="BG112" s="56">
        <f t="shared" si="8"/>
        <v>0</v>
      </c>
      <c r="BH112" s="56">
        <f t="shared" si="9"/>
        <v>0</v>
      </c>
      <c r="BI112" s="56">
        <f t="shared" si="10"/>
        <v>0</v>
      </c>
      <c r="BJ112" s="56">
        <f t="shared" si="11"/>
        <v>0</v>
      </c>
      <c r="BK112" s="56">
        <f t="shared" si="12"/>
        <v>0</v>
      </c>
      <c r="BL112" s="56">
        <f t="shared" si="13"/>
        <v>0</v>
      </c>
      <c r="BM112" s="56">
        <f t="shared" si="14"/>
        <v>0</v>
      </c>
      <c r="BN112" s="56">
        <f t="shared" si="15"/>
        <v>0</v>
      </c>
      <c r="BO112" s="56">
        <f t="shared" si="16"/>
        <v>0</v>
      </c>
      <c r="BP112" s="29"/>
      <c r="BQ112" s="56">
        <f t="shared" si="17"/>
        <v>0</v>
      </c>
      <c r="BR112" s="56">
        <f t="shared" si="18"/>
        <v>0</v>
      </c>
      <c r="BS112" s="56">
        <f t="shared" si="19"/>
        <v>0</v>
      </c>
      <c r="BT112" s="56">
        <f t="shared" si="20"/>
        <v>0</v>
      </c>
    </row>
    <row r="113">
      <c r="A113" s="37" t="s">
        <v>32</v>
      </c>
      <c r="B113" s="38" t="s">
        <v>116</v>
      </c>
      <c r="C113" s="6"/>
      <c r="D113" s="39">
        <f t="shared" ref="D113:AZ113" si="68">sum(D114)</f>
        <v>600000000</v>
      </c>
      <c r="E113" s="39">
        <f t="shared" si="68"/>
        <v>0</v>
      </c>
      <c r="F113" s="39">
        <f t="shared" si="68"/>
        <v>0</v>
      </c>
      <c r="G113" s="39">
        <f t="shared" si="68"/>
        <v>0</v>
      </c>
      <c r="H113" s="39">
        <f t="shared" si="68"/>
        <v>0</v>
      </c>
      <c r="I113" s="39">
        <f t="shared" si="68"/>
        <v>0</v>
      </c>
      <c r="J113" s="39">
        <f t="shared" si="68"/>
        <v>0</v>
      </c>
      <c r="K113" s="39">
        <f t="shared" si="68"/>
        <v>0</v>
      </c>
      <c r="L113" s="39">
        <f t="shared" si="68"/>
        <v>0</v>
      </c>
      <c r="M113" s="39">
        <f t="shared" si="68"/>
        <v>0</v>
      </c>
      <c r="N113" s="39">
        <f t="shared" si="68"/>
        <v>0</v>
      </c>
      <c r="O113" s="39">
        <f t="shared" si="68"/>
        <v>0</v>
      </c>
      <c r="P113" s="39">
        <f t="shared" si="68"/>
        <v>0</v>
      </c>
      <c r="Q113" s="39">
        <f t="shared" si="68"/>
        <v>0</v>
      </c>
      <c r="R113" s="39">
        <f t="shared" si="68"/>
        <v>0</v>
      </c>
      <c r="S113" s="39">
        <f t="shared" si="68"/>
        <v>0</v>
      </c>
      <c r="T113" s="39">
        <f t="shared" si="68"/>
        <v>0</v>
      </c>
      <c r="U113" s="39">
        <f t="shared" si="68"/>
        <v>0</v>
      </c>
      <c r="V113" s="39">
        <f t="shared" si="68"/>
        <v>0</v>
      </c>
      <c r="W113" s="39">
        <f t="shared" si="68"/>
        <v>0</v>
      </c>
      <c r="X113" s="39">
        <f t="shared" si="68"/>
        <v>0</v>
      </c>
      <c r="Y113" s="39">
        <f t="shared" si="68"/>
        <v>0</v>
      </c>
      <c r="Z113" s="39">
        <f t="shared" si="68"/>
        <v>0</v>
      </c>
      <c r="AA113" s="39">
        <f t="shared" si="68"/>
        <v>0</v>
      </c>
      <c r="AB113" s="39">
        <f t="shared" si="68"/>
        <v>0</v>
      </c>
      <c r="AC113" s="39">
        <f t="shared" si="68"/>
        <v>0</v>
      </c>
      <c r="AD113" s="39">
        <f t="shared" si="68"/>
        <v>0</v>
      </c>
      <c r="AE113" s="39">
        <f t="shared" si="68"/>
        <v>0</v>
      </c>
      <c r="AF113" s="39">
        <f t="shared" si="68"/>
        <v>0</v>
      </c>
      <c r="AG113" s="39">
        <f t="shared" si="68"/>
        <v>0</v>
      </c>
      <c r="AH113" s="39">
        <f t="shared" si="68"/>
        <v>0</v>
      </c>
      <c r="AI113" s="39">
        <f t="shared" si="68"/>
        <v>0</v>
      </c>
      <c r="AJ113" s="39">
        <f t="shared" si="68"/>
        <v>0</v>
      </c>
      <c r="AK113" s="39">
        <f t="shared" si="68"/>
        <v>0</v>
      </c>
      <c r="AL113" s="39">
        <f t="shared" si="68"/>
        <v>0</v>
      </c>
      <c r="AM113" s="39">
        <f t="shared" si="68"/>
        <v>0</v>
      </c>
      <c r="AN113" s="39">
        <f t="shared" si="68"/>
        <v>0</v>
      </c>
      <c r="AO113" s="39">
        <f t="shared" si="68"/>
        <v>0</v>
      </c>
      <c r="AP113" s="39">
        <f t="shared" si="68"/>
        <v>0</v>
      </c>
      <c r="AQ113" s="39">
        <f t="shared" si="68"/>
        <v>0</v>
      </c>
      <c r="AR113" s="39">
        <f t="shared" si="68"/>
        <v>0</v>
      </c>
      <c r="AS113" s="39">
        <f t="shared" si="68"/>
        <v>0</v>
      </c>
      <c r="AT113" s="39">
        <f t="shared" si="68"/>
        <v>0</v>
      </c>
      <c r="AU113" s="39">
        <f t="shared" si="68"/>
        <v>0</v>
      </c>
      <c r="AV113" s="39">
        <f t="shared" si="68"/>
        <v>0</v>
      </c>
      <c r="AW113" s="39">
        <f t="shared" si="68"/>
        <v>0</v>
      </c>
      <c r="AX113" s="39">
        <f t="shared" si="68"/>
        <v>0</v>
      </c>
      <c r="AY113" s="39">
        <f t="shared" si="68"/>
        <v>0</v>
      </c>
      <c r="AZ113" s="39">
        <f t="shared" si="68"/>
        <v>0</v>
      </c>
      <c r="BA113" s="57">
        <f t="shared" si="3"/>
        <v>0</v>
      </c>
      <c r="BB113" s="28">
        <f t="shared" si="4"/>
        <v>600000000</v>
      </c>
      <c r="BC113" s="29"/>
      <c r="BD113" s="57">
        <f t="shared" si="5"/>
        <v>0</v>
      </c>
      <c r="BE113" s="57">
        <f t="shared" si="6"/>
        <v>0</v>
      </c>
      <c r="BF113" s="57">
        <f t="shared" si="7"/>
        <v>0</v>
      </c>
      <c r="BG113" s="57">
        <f t="shared" si="8"/>
        <v>0</v>
      </c>
      <c r="BH113" s="57">
        <f t="shared" si="9"/>
        <v>0</v>
      </c>
      <c r="BI113" s="57">
        <f t="shared" si="10"/>
        <v>0</v>
      </c>
      <c r="BJ113" s="57">
        <f t="shared" si="11"/>
        <v>0</v>
      </c>
      <c r="BK113" s="57">
        <f t="shared" si="12"/>
        <v>0</v>
      </c>
      <c r="BL113" s="57">
        <f t="shared" si="13"/>
        <v>0</v>
      </c>
      <c r="BM113" s="57">
        <f t="shared" si="14"/>
        <v>0</v>
      </c>
      <c r="BN113" s="57">
        <f t="shared" si="15"/>
        <v>0</v>
      </c>
      <c r="BO113" s="57">
        <f t="shared" si="16"/>
        <v>0</v>
      </c>
      <c r="BP113" s="29"/>
      <c r="BQ113" s="57">
        <f t="shared" si="17"/>
        <v>0</v>
      </c>
      <c r="BR113" s="57">
        <f t="shared" si="18"/>
        <v>0</v>
      </c>
      <c r="BS113" s="57">
        <f t="shared" si="19"/>
        <v>0</v>
      </c>
      <c r="BT113" s="57">
        <f t="shared" si="20"/>
        <v>0</v>
      </c>
    </row>
    <row r="114">
      <c r="A114" s="41" t="s">
        <v>117</v>
      </c>
      <c r="B114" s="42" t="s">
        <v>118</v>
      </c>
      <c r="C114" s="6"/>
      <c r="D114" s="43">
        <f t="shared" ref="D114:AZ114" si="69">sum(D115)</f>
        <v>600000000</v>
      </c>
      <c r="E114" s="43">
        <f t="shared" si="69"/>
        <v>0</v>
      </c>
      <c r="F114" s="43">
        <f t="shared" si="69"/>
        <v>0</v>
      </c>
      <c r="G114" s="43">
        <f t="shared" si="69"/>
        <v>0</v>
      </c>
      <c r="H114" s="43">
        <f t="shared" si="69"/>
        <v>0</v>
      </c>
      <c r="I114" s="43">
        <f t="shared" si="69"/>
        <v>0</v>
      </c>
      <c r="J114" s="43">
        <f t="shared" si="69"/>
        <v>0</v>
      </c>
      <c r="K114" s="43">
        <f t="shared" si="69"/>
        <v>0</v>
      </c>
      <c r="L114" s="43">
        <f t="shared" si="69"/>
        <v>0</v>
      </c>
      <c r="M114" s="43">
        <f t="shared" si="69"/>
        <v>0</v>
      </c>
      <c r="N114" s="43">
        <f t="shared" si="69"/>
        <v>0</v>
      </c>
      <c r="O114" s="43">
        <f t="shared" si="69"/>
        <v>0</v>
      </c>
      <c r="P114" s="43">
        <f t="shared" si="69"/>
        <v>0</v>
      </c>
      <c r="Q114" s="43">
        <f t="shared" si="69"/>
        <v>0</v>
      </c>
      <c r="R114" s="43">
        <f t="shared" si="69"/>
        <v>0</v>
      </c>
      <c r="S114" s="43">
        <f t="shared" si="69"/>
        <v>0</v>
      </c>
      <c r="T114" s="43">
        <f t="shared" si="69"/>
        <v>0</v>
      </c>
      <c r="U114" s="43">
        <f t="shared" si="69"/>
        <v>0</v>
      </c>
      <c r="V114" s="43">
        <f t="shared" si="69"/>
        <v>0</v>
      </c>
      <c r="W114" s="43">
        <f t="shared" si="69"/>
        <v>0</v>
      </c>
      <c r="X114" s="43">
        <f t="shared" si="69"/>
        <v>0</v>
      </c>
      <c r="Y114" s="43">
        <f t="shared" si="69"/>
        <v>0</v>
      </c>
      <c r="Z114" s="43">
        <f t="shared" si="69"/>
        <v>0</v>
      </c>
      <c r="AA114" s="43">
        <f t="shared" si="69"/>
        <v>0</v>
      </c>
      <c r="AB114" s="43">
        <f t="shared" si="69"/>
        <v>0</v>
      </c>
      <c r="AC114" s="43">
        <f t="shared" si="69"/>
        <v>0</v>
      </c>
      <c r="AD114" s="43">
        <f t="shared" si="69"/>
        <v>0</v>
      </c>
      <c r="AE114" s="43">
        <f t="shared" si="69"/>
        <v>0</v>
      </c>
      <c r="AF114" s="43">
        <f t="shared" si="69"/>
        <v>0</v>
      </c>
      <c r="AG114" s="43">
        <f t="shared" si="69"/>
        <v>0</v>
      </c>
      <c r="AH114" s="43">
        <f t="shared" si="69"/>
        <v>0</v>
      </c>
      <c r="AI114" s="43">
        <f t="shared" si="69"/>
        <v>0</v>
      </c>
      <c r="AJ114" s="43">
        <f t="shared" si="69"/>
        <v>0</v>
      </c>
      <c r="AK114" s="43">
        <f t="shared" si="69"/>
        <v>0</v>
      </c>
      <c r="AL114" s="43">
        <f t="shared" si="69"/>
        <v>0</v>
      </c>
      <c r="AM114" s="43">
        <f t="shared" si="69"/>
        <v>0</v>
      </c>
      <c r="AN114" s="43">
        <f t="shared" si="69"/>
        <v>0</v>
      </c>
      <c r="AO114" s="43">
        <f t="shared" si="69"/>
        <v>0</v>
      </c>
      <c r="AP114" s="43">
        <f t="shared" si="69"/>
        <v>0</v>
      </c>
      <c r="AQ114" s="43">
        <f t="shared" si="69"/>
        <v>0</v>
      </c>
      <c r="AR114" s="43">
        <f t="shared" si="69"/>
        <v>0</v>
      </c>
      <c r="AS114" s="43">
        <f t="shared" si="69"/>
        <v>0</v>
      </c>
      <c r="AT114" s="43">
        <f t="shared" si="69"/>
        <v>0</v>
      </c>
      <c r="AU114" s="43">
        <f t="shared" si="69"/>
        <v>0</v>
      </c>
      <c r="AV114" s="43">
        <f t="shared" si="69"/>
        <v>0</v>
      </c>
      <c r="AW114" s="43">
        <f t="shared" si="69"/>
        <v>0</v>
      </c>
      <c r="AX114" s="43">
        <f t="shared" si="69"/>
        <v>0</v>
      </c>
      <c r="AY114" s="43">
        <f t="shared" si="69"/>
        <v>0</v>
      </c>
      <c r="AZ114" s="43">
        <f t="shared" si="69"/>
        <v>0</v>
      </c>
      <c r="BA114" s="59">
        <f t="shared" si="3"/>
        <v>0</v>
      </c>
      <c r="BB114" s="28">
        <f t="shared" si="4"/>
        <v>600000000</v>
      </c>
      <c r="BC114" s="29"/>
      <c r="BD114" s="59">
        <f t="shared" si="5"/>
        <v>0</v>
      </c>
      <c r="BE114" s="59">
        <f t="shared" si="6"/>
        <v>0</v>
      </c>
      <c r="BF114" s="59">
        <f t="shared" si="7"/>
        <v>0</v>
      </c>
      <c r="BG114" s="59">
        <f t="shared" si="8"/>
        <v>0</v>
      </c>
      <c r="BH114" s="59">
        <f t="shared" si="9"/>
        <v>0</v>
      </c>
      <c r="BI114" s="59">
        <f t="shared" si="10"/>
        <v>0</v>
      </c>
      <c r="BJ114" s="59">
        <f t="shared" si="11"/>
        <v>0</v>
      </c>
      <c r="BK114" s="59">
        <f t="shared" si="12"/>
        <v>0</v>
      </c>
      <c r="BL114" s="59">
        <f t="shared" si="13"/>
        <v>0</v>
      </c>
      <c r="BM114" s="59">
        <f t="shared" si="14"/>
        <v>0</v>
      </c>
      <c r="BN114" s="59">
        <f t="shared" si="15"/>
        <v>0</v>
      </c>
      <c r="BO114" s="59">
        <f t="shared" si="16"/>
        <v>0</v>
      </c>
      <c r="BP114" s="29"/>
      <c r="BQ114" s="59">
        <f t="shared" si="17"/>
        <v>0</v>
      </c>
      <c r="BR114" s="59">
        <f t="shared" si="18"/>
        <v>0</v>
      </c>
      <c r="BS114" s="59">
        <f t="shared" si="19"/>
        <v>0</v>
      </c>
      <c r="BT114" s="59">
        <f t="shared" si="20"/>
        <v>0</v>
      </c>
    </row>
    <row r="115">
      <c r="A115" s="45">
        <v>521811.0</v>
      </c>
      <c r="B115" s="46" t="s">
        <v>119</v>
      </c>
      <c r="C115" s="6"/>
      <c r="D115" s="47">
        <f t="shared" ref="D115:AZ115" si="70">sum(D117)</f>
        <v>600000000</v>
      </c>
      <c r="E115" s="47">
        <f t="shared" si="70"/>
        <v>0</v>
      </c>
      <c r="F115" s="47">
        <f t="shared" si="70"/>
        <v>0</v>
      </c>
      <c r="G115" s="47">
        <f t="shared" si="70"/>
        <v>0</v>
      </c>
      <c r="H115" s="47">
        <f t="shared" si="70"/>
        <v>0</v>
      </c>
      <c r="I115" s="47">
        <f t="shared" si="70"/>
        <v>0</v>
      </c>
      <c r="J115" s="47">
        <f t="shared" si="70"/>
        <v>0</v>
      </c>
      <c r="K115" s="47">
        <f t="shared" si="70"/>
        <v>0</v>
      </c>
      <c r="L115" s="47">
        <f t="shared" si="70"/>
        <v>0</v>
      </c>
      <c r="M115" s="47">
        <f t="shared" si="70"/>
        <v>0</v>
      </c>
      <c r="N115" s="47">
        <f t="shared" si="70"/>
        <v>0</v>
      </c>
      <c r="O115" s="47">
        <f t="shared" si="70"/>
        <v>0</v>
      </c>
      <c r="P115" s="47">
        <f t="shared" si="70"/>
        <v>0</v>
      </c>
      <c r="Q115" s="47">
        <f t="shared" si="70"/>
        <v>0</v>
      </c>
      <c r="R115" s="47">
        <f t="shared" si="70"/>
        <v>0</v>
      </c>
      <c r="S115" s="47">
        <f t="shared" si="70"/>
        <v>0</v>
      </c>
      <c r="T115" s="47">
        <f t="shared" si="70"/>
        <v>0</v>
      </c>
      <c r="U115" s="47">
        <f t="shared" si="70"/>
        <v>0</v>
      </c>
      <c r="V115" s="47">
        <f t="shared" si="70"/>
        <v>0</v>
      </c>
      <c r="W115" s="47">
        <f t="shared" si="70"/>
        <v>0</v>
      </c>
      <c r="X115" s="47">
        <f t="shared" si="70"/>
        <v>0</v>
      </c>
      <c r="Y115" s="47">
        <f t="shared" si="70"/>
        <v>0</v>
      </c>
      <c r="Z115" s="47">
        <f t="shared" si="70"/>
        <v>0</v>
      </c>
      <c r="AA115" s="47">
        <f t="shared" si="70"/>
        <v>0</v>
      </c>
      <c r="AB115" s="47">
        <f t="shared" si="70"/>
        <v>0</v>
      </c>
      <c r="AC115" s="47">
        <f t="shared" si="70"/>
        <v>0</v>
      </c>
      <c r="AD115" s="47">
        <f t="shared" si="70"/>
        <v>0</v>
      </c>
      <c r="AE115" s="47">
        <f t="shared" si="70"/>
        <v>0</v>
      </c>
      <c r="AF115" s="47">
        <f t="shared" si="70"/>
        <v>0</v>
      </c>
      <c r="AG115" s="47">
        <f t="shared" si="70"/>
        <v>0</v>
      </c>
      <c r="AH115" s="47">
        <f t="shared" si="70"/>
        <v>0</v>
      </c>
      <c r="AI115" s="47">
        <f t="shared" si="70"/>
        <v>0</v>
      </c>
      <c r="AJ115" s="47">
        <f t="shared" si="70"/>
        <v>0</v>
      </c>
      <c r="AK115" s="47">
        <f t="shared" si="70"/>
        <v>0</v>
      </c>
      <c r="AL115" s="47">
        <f t="shared" si="70"/>
        <v>0</v>
      </c>
      <c r="AM115" s="47">
        <f t="shared" si="70"/>
        <v>0</v>
      </c>
      <c r="AN115" s="47">
        <f t="shared" si="70"/>
        <v>0</v>
      </c>
      <c r="AO115" s="47">
        <f t="shared" si="70"/>
        <v>0</v>
      </c>
      <c r="AP115" s="47">
        <f t="shared" si="70"/>
        <v>0</v>
      </c>
      <c r="AQ115" s="47">
        <f t="shared" si="70"/>
        <v>0</v>
      </c>
      <c r="AR115" s="47">
        <f t="shared" si="70"/>
        <v>0</v>
      </c>
      <c r="AS115" s="47">
        <f t="shared" si="70"/>
        <v>0</v>
      </c>
      <c r="AT115" s="47">
        <f t="shared" si="70"/>
        <v>0</v>
      </c>
      <c r="AU115" s="47">
        <f t="shared" si="70"/>
        <v>0</v>
      </c>
      <c r="AV115" s="47">
        <f t="shared" si="70"/>
        <v>0</v>
      </c>
      <c r="AW115" s="47">
        <f t="shared" si="70"/>
        <v>0</v>
      </c>
      <c r="AX115" s="47">
        <f t="shared" si="70"/>
        <v>0</v>
      </c>
      <c r="AY115" s="47">
        <f t="shared" si="70"/>
        <v>0</v>
      </c>
      <c r="AZ115" s="47">
        <f t="shared" si="70"/>
        <v>0</v>
      </c>
      <c r="BA115" s="59">
        <f t="shared" si="3"/>
        <v>0</v>
      </c>
      <c r="BB115" s="28">
        <f t="shared" si="4"/>
        <v>600000000</v>
      </c>
      <c r="BC115" s="61"/>
      <c r="BD115" s="59">
        <f t="shared" si="5"/>
        <v>0</v>
      </c>
      <c r="BE115" s="59">
        <f t="shared" si="6"/>
        <v>0</v>
      </c>
      <c r="BF115" s="59">
        <f t="shared" si="7"/>
        <v>0</v>
      </c>
      <c r="BG115" s="59">
        <f t="shared" si="8"/>
        <v>0</v>
      </c>
      <c r="BH115" s="59">
        <f t="shared" si="9"/>
        <v>0</v>
      </c>
      <c r="BI115" s="59">
        <f t="shared" si="10"/>
        <v>0</v>
      </c>
      <c r="BJ115" s="59">
        <f t="shared" si="11"/>
        <v>0</v>
      </c>
      <c r="BK115" s="59">
        <f t="shared" si="12"/>
        <v>0</v>
      </c>
      <c r="BL115" s="59">
        <f t="shared" si="13"/>
        <v>0</v>
      </c>
      <c r="BM115" s="59">
        <f t="shared" si="14"/>
        <v>0</v>
      </c>
      <c r="BN115" s="59">
        <f t="shared" si="15"/>
        <v>0</v>
      </c>
      <c r="BO115" s="59">
        <f t="shared" si="16"/>
        <v>0</v>
      </c>
      <c r="BP115" s="61"/>
      <c r="BQ115" s="59">
        <f t="shared" si="17"/>
        <v>0</v>
      </c>
      <c r="BR115" s="59">
        <f t="shared" si="18"/>
        <v>0</v>
      </c>
      <c r="BS115" s="59">
        <f t="shared" si="19"/>
        <v>0</v>
      </c>
      <c r="BT115" s="59">
        <f t="shared" si="20"/>
        <v>0</v>
      </c>
    </row>
    <row r="116">
      <c r="A116" s="49"/>
      <c r="B116" s="50" t="s">
        <v>37</v>
      </c>
      <c r="C116" s="6"/>
      <c r="D116" s="51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59">
        <f t="shared" si="3"/>
        <v>0</v>
      </c>
      <c r="BB116" s="28">
        <f t="shared" si="4"/>
        <v>0</v>
      </c>
      <c r="BC116" s="64"/>
      <c r="BD116" s="59">
        <f t="shared" si="5"/>
        <v>0</v>
      </c>
      <c r="BE116" s="59">
        <f t="shared" si="6"/>
        <v>0</v>
      </c>
      <c r="BF116" s="59">
        <f t="shared" si="7"/>
        <v>0</v>
      </c>
      <c r="BG116" s="59">
        <f t="shared" si="8"/>
        <v>0</v>
      </c>
      <c r="BH116" s="59">
        <f t="shared" si="9"/>
        <v>0</v>
      </c>
      <c r="BI116" s="59">
        <f t="shared" si="10"/>
        <v>0</v>
      </c>
      <c r="BJ116" s="59">
        <f t="shared" si="11"/>
        <v>0</v>
      </c>
      <c r="BK116" s="59">
        <f t="shared" si="12"/>
        <v>0</v>
      </c>
      <c r="BL116" s="59">
        <f t="shared" si="13"/>
        <v>0</v>
      </c>
      <c r="BM116" s="59">
        <f t="shared" si="14"/>
        <v>0</v>
      </c>
      <c r="BN116" s="59">
        <f t="shared" si="15"/>
        <v>0</v>
      </c>
      <c r="BO116" s="59">
        <f t="shared" si="16"/>
        <v>0</v>
      </c>
      <c r="BP116" s="64"/>
      <c r="BQ116" s="59">
        <f t="shared" si="17"/>
        <v>0</v>
      </c>
      <c r="BR116" s="59">
        <f t="shared" si="18"/>
        <v>0</v>
      </c>
      <c r="BS116" s="59">
        <f t="shared" si="19"/>
        <v>0</v>
      </c>
      <c r="BT116" s="59">
        <f t="shared" si="20"/>
        <v>0</v>
      </c>
    </row>
    <row r="117">
      <c r="A117" s="49"/>
      <c r="B117" s="52" t="s">
        <v>38</v>
      </c>
      <c r="C117" s="52" t="s">
        <v>123</v>
      </c>
      <c r="D117" s="53">
        <v>6.0E8</v>
      </c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59">
        <f t="shared" si="3"/>
        <v>0</v>
      </c>
      <c r="BB117" s="28">
        <f t="shared" si="4"/>
        <v>600000000</v>
      </c>
      <c r="BC117" s="64"/>
      <c r="BD117" s="59">
        <f t="shared" si="5"/>
        <v>0</v>
      </c>
      <c r="BE117" s="59">
        <f t="shared" si="6"/>
        <v>0</v>
      </c>
      <c r="BF117" s="59">
        <f t="shared" si="7"/>
        <v>0</v>
      </c>
      <c r="BG117" s="59">
        <f t="shared" si="8"/>
        <v>0</v>
      </c>
      <c r="BH117" s="59">
        <f t="shared" si="9"/>
        <v>0</v>
      </c>
      <c r="BI117" s="59">
        <f t="shared" si="10"/>
        <v>0</v>
      </c>
      <c r="BJ117" s="59">
        <f t="shared" si="11"/>
        <v>0</v>
      </c>
      <c r="BK117" s="59">
        <f t="shared" si="12"/>
        <v>0</v>
      </c>
      <c r="BL117" s="59">
        <f t="shared" si="13"/>
        <v>0</v>
      </c>
      <c r="BM117" s="59">
        <f t="shared" si="14"/>
        <v>0</v>
      </c>
      <c r="BN117" s="59">
        <f t="shared" si="15"/>
        <v>0</v>
      </c>
      <c r="BO117" s="59">
        <f t="shared" si="16"/>
        <v>0</v>
      </c>
      <c r="BP117" s="64"/>
      <c r="BQ117" s="59">
        <f t="shared" si="17"/>
        <v>0</v>
      </c>
      <c r="BR117" s="59">
        <f t="shared" si="18"/>
        <v>0</v>
      </c>
      <c r="BS117" s="59">
        <f t="shared" si="19"/>
        <v>0</v>
      </c>
      <c r="BT117" s="59">
        <f t="shared" si="20"/>
        <v>0</v>
      </c>
    </row>
    <row r="118">
      <c r="A118" s="17" t="s">
        <v>125</v>
      </c>
      <c r="B118" s="18" t="s">
        <v>126</v>
      </c>
      <c r="C118" s="6"/>
      <c r="D118" s="19">
        <f t="shared" ref="D118:AZ118" si="71">sum(D119)</f>
        <v>22455764000</v>
      </c>
      <c r="E118" s="19">
        <f t="shared" si="71"/>
        <v>0</v>
      </c>
      <c r="F118" s="19">
        <f t="shared" si="71"/>
        <v>0</v>
      </c>
      <c r="G118" s="19">
        <f t="shared" si="71"/>
        <v>0</v>
      </c>
      <c r="H118" s="19">
        <f t="shared" si="71"/>
        <v>0</v>
      </c>
      <c r="I118" s="19">
        <f t="shared" si="71"/>
        <v>0</v>
      </c>
      <c r="J118" s="19">
        <f t="shared" si="71"/>
        <v>0</v>
      </c>
      <c r="K118" s="19">
        <f t="shared" si="71"/>
        <v>0</v>
      </c>
      <c r="L118" s="19">
        <f t="shared" si="71"/>
        <v>0</v>
      </c>
      <c r="M118" s="19">
        <f t="shared" si="71"/>
        <v>0</v>
      </c>
      <c r="N118" s="19">
        <f t="shared" si="71"/>
        <v>0</v>
      </c>
      <c r="O118" s="19">
        <f t="shared" si="71"/>
        <v>0</v>
      </c>
      <c r="P118" s="19">
        <f t="shared" si="71"/>
        <v>0</v>
      </c>
      <c r="Q118" s="19">
        <f t="shared" si="71"/>
        <v>0</v>
      </c>
      <c r="R118" s="19">
        <f t="shared" si="71"/>
        <v>0</v>
      </c>
      <c r="S118" s="19">
        <f t="shared" si="71"/>
        <v>0</v>
      </c>
      <c r="T118" s="19">
        <f t="shared" si="71"/>
        <v>0</v>
      </c>
      <c r="U118" s="19">
        <f t="shared" si="71"/>
        <v>0</v>
      </c>
      <c r="V118" s="19">
        <f t="shared" si="71"/>
        <v>0</v>
      </c>
      <c r="W118" s="19">
        <f t="shared" si="71"/>
        <v>0</v>
      </c>
      <c r="X118" s="19">
        <f t="shared" si="71"/>
        <v>0</v>
      </c>
      <c r="Y118" s="19">
        <f t="shared" si="71"/>
        <v>0</v>
      </c>
      <c r="Z118" s="19">
        <f t="shared" si="71"/>
        <v>0</v>
      </c>
      <c r="AA118" s="19">
        <f t="shared" si="71"/>
        <v>0</v>
      </c>
      <c r="AB118" s="19">
        <f t="shared" si="71"/>
        <v>0</v>
      </c>
      <c r="AC118" s="19">
        <f t="shared" si="71"/>
        <v>0</v>
      </c>
      <c r="AD118" s="19">
        <f t="shared" si="71"/>
        <v>0</v>
      </c>
      <c r="AE118" s="19">
        <f t="shared" si="71"/>
        <v>0</v>
      </c>
      <c r="AF118" s="19">
        <f t="shared" si="71"/>
        <v>0</v>
      </c>
      <c r="AG118" s="19">
        <f t="shared" si="71"/>
        <v>0</v>
      </c>
      <c r="AH118" s="19">
        <f t="shared" si="71"/>
        <v>0</v>
      </c>
      <c r="AI118" s="19">
        <f t="shared" si="71"/>
        <v>0</v>
      </c>
      <c r="AJ118" s="19">
        <f t="shared" si="71"/>
        <v>0</v>
      </c>
      <c r="AK118" s="19">
        <f t="shared" si="71"/>
        <v>0</v>
      </c>
      <c r="AL118" s="19">
        <f t="shared" si="71"/>
        <v>0</v>
      </c>
      <c r="AM118" s="19">
        <f t="shared" si="71"/>
        <v>0</v>
      </c>
      <c r="AN118" s="19">
        <f t="shared" si="71"/>
        <v>0</v>
      </c>
      <c r="AO118" s="19">
        <f t="shared" si="71"/>
        <v>0</v>
      </c>
      <c r="AP118" s="19">
        <f t="shared" si="71"/>
        <v>0</v>
      </c>
      <c r="AQ118" s="19">
        <f t="shared" si="71"/>
        <v>0</v>
      </c>
      <c r="AR118" s="19">
        <f t="shared" si="71"/>
        <v>0</v>
      </c>
      <c r="AS118" s="19">
        <f t="shared" si="71"/>
        <v>0</v>
      </c>
      <c r="AT118" s="19">
        <f t="shared" si="71"/>
        <v>0</v>
      </c>
      <c r="AU118" s="19">
        <f t="shared" si="71"/>
        <v>0</v>
      </c>
      <c r="AV118" s="19">
        <f t="shared" si="71"/>
        <v>0</v>
      </c>
      <c r="AW118" s="19">
        <f t="shared" si="71"/>
        <v>0</v>
      </c>
      <c r="AX118" s="19">
        <f t="shared" si="71"/>
        <v>0</v>
      </c>
      <c r="AY118" s="19">
        <f t="shared" si="71"/>
        <v>0</v>
      </c>
      <c r="AZ118" s="19">
        <f t="shared" si="71"/>
        <v>0</v>
      </c>
      <c r="BA118" s="26">
        <f t="shared" si="3"/>
        <v>0</v>
      </c>
      <c r="BB118" s="28">
        <f t="shared" si="4"/>
        <v>22455764000</v>
      </c>
      <c r="BC118" s="29"/>
      <c r="BD118" s="26">
        <f t="shared" si="5"/>
        <v>0</v>
      </c>
      <c r="BE118" s="26">
        <f t="shared" si="6"/>
        <v>0</v>
      </c>
      <c r="BF118" s="26">
        <f t="shared" si="7"/>
        <v>0</v>
      </c>
      <c r="BG118" s="26">
        <f t="shared" si="8"/>
        <v>0</v>
      </c>
      <c r="BH118" s="26">
        <f t="shared" si="9"/>
        <v>0</v>
      </c>
      <c r="BI118" s="26">
        <f t="shared" si="10"/>
        <v>0</v>
      </c>
      <c r="BJ118" s="26">
        <f t="shared" si="11"/>
        <v>0</v>
      </c>
      <c r="BK118" s="26">
        <f t="shared" si="12"/>
        <v>0</v>
      </c>
      <c r="BL118" s="26">
        <f t="shared" si="13"/>
        <v>0</v>
      </c>
      <c r="BM118" s="26">
        <f t="shared" si="14"/>
        <v>0</v>
      </c>
      <c r="BN118" s="26">
        <f t="shared" si="15"/>
        <v>0</v>
      </c>
      <c r="BO118" s="26">
        <f t="shared" si="16"/>
        <v>0</v>
      </c>
      <c r="BP118" s="29"/>
      <c r="BQ118" s="26">
        <f t="shared" si="17"/>
        <v>0</v>
      </c>
      <c r="BR118" s="26">
        <f t="shared" si="18"/>
        <v>0</v>
      </c>
      <c r="BS118" s="26">
        <f t="shared" si="19"/>
        <v>0</v>
      </c>
      <c r="BT118" s="26">
        <f t="shared" si="20"/>
        <v>0</v>
      </c>
    </row>
    <row r="119">
      <c r="A119" s="22">
        <v>4812.0</v>
      </c>
      <c r="B119" s="23" t="s">
        <v>127</v>
      </c>
      <c r="C119" s="6"/>
      <c r="D119" s="24">
        <f t="shared" ref="D119:AZ119" si="72">sum(D120,D337)</f>
        <v>22455764000</v>
      </c>
      <c r="E119" s="24">
        <f t="shared" si="72"/>
        <v>0</v>
      </c>
      <c r="F119" s="24">
        <f t="shared" si="72"/>
        <v>0</v>
      </c>
      <c r="G119" s="24">
        <f t="shared" si="72"/>
        <v>0</v>
      </c>
      <c r="H119" s="24">
        <f t="shared" si="72"/>
        <v>0</v>
      </c>
      <c r="I119" s="24">
        <f t="shared" si="72"/>
        <v>0</v>
      </c>
      <c r="J119" s="24">
        <f t="shared" si="72"/>
        <v>0</v>
      </c>
      <c r="K119" s="24">
        <f t="shared" si="72"/>
        <v>0</v>
      </c>
      <c r="L119" s="24">
        <f t="shared" si="72"/>
        <v>0</v>
      </c>
      <c r="M119" s="24">
        <f t="shared" si="72"/>
        <v>0</v>
      </c>
      <c r="N119" s="24">
        <f t="shared" si="72"/>
        <v>0</v>
      </c>
      <c r="O119" s="24">
        <f t="shared" si="72"/>
        <v>0</v>
      </c>
      <c r="P119" s="24">
        <f t="shared" si="72"/>
        <v>0</v>
      </c>
      <c r="Q119" s="24">
        <f t="shared" si="72"/>
        <v>0</v>
      </c>
      <c r="R119" s="24">
        <f t="shared" si="72"/>
        <v>0</v>
      </c>
      <c r="S119" s="24">
        <f t="shared" si="72"/>
        <v>0</v>
      </c>
      <c r="T119" s="24">
        <f t="shared" si="72"/>
        <v>0</v>
      </c>
      <c r="U119" s="24">
        <f t="shared" si="72"/>
        <v>0</v>
      </c>
      <c r="V119" s="24">
        <f t="shared" si="72"/>
        <v>0</v>
      </c>
      <c r="W119" s="24">
        <f t="shared" si="72"/>
        <v>0</v>
      </c>
      <c r="X119" s="24">
        <f t="shared" si="72"/>
        <v>0</v>
      </c>
      <c r="Y119" s="24">
        <f t="shared" si="72"/>
        <v>0</v>
      </c>
      <c r="Z119" s="24">
        <f t="shared" si="72"/>
        <v>0</v>
      </c>
      <c r="AA119" s="24">
        <f t="shared" si="72"/>
        <v>0</v>
      </c>
      <c r="AB119" s="24">
        <f t="shared" si="72"/>
        <v>0</v>
      </c>
      <c r="AC119" s="24">
        <f t="shared" si="72"/>
        <v>0</v>
      </c>
      <c r="AD119" s="24">
        <f t="shared" si="72"/>
        <v>0</v>
      </c>
      <c r="AE119" s="24">
        <f t="shared" si="72"/>
        <v>0</v>
      </c>
      <c r="AF119" s="24">
        <f t="shared" si="72"/>
        <v>0</v>
      </c>
      <c r="AG119" s="24">
        <f t="shared" si="72"/>
        <v>0</v>
      </c>
      <c r="AH119" s="24">
        <f t="shared" si="72"/>
        <v>0</v>
      </c>
      <c r="AI119" s="24">
        <f t="shared" si="72"/>
        <v>0</v>
      </c>
      <c r="AJ119" s="24">
        <f t="shared" si="72"/>
        <v>0</v>
      </c>
      <c r="AK119" s="24">
        <f t="shared" si="72"/>
        <v>0</v>
      </c>
      <c r="AL119" s="24">
        <f t="shared" si="72"/>
        <v>0</v>
      </c>
      <c r="AM119" s="24">
        <f t="shared" si="72"/>
        <v>0</v>
      </c>
      <c r="AN119" s="24">
        <f t="shared" si="72"/>
        <v>0</v>
      </c>
      <c r="AO119" s="24">
        <f t="shared" si="72"/>
        <v>0</v>
      </c>
      <c r="AP119" s="24">
        <f t="shared" si="72"/>
        <v>0</v>
      </c>
      <c r="AQ119" s="24">
        <f t="shared" si="72"/>
        <v>0</v>
      </c>
      <c r="AR119" s="24">
        <f t="shared" si="72"/>
        <v>0</v>
      </c>
      <c r="AS119" s="24">
        <f t="shared" si="72"/>
        <v>0</v>
      </c>
      <c r="AT119" s="24">
        <f t="shared" si="72"/>
        <v>0</v>
      </c>
      <c r="AU119" s="24">
        <f t="shared" si="72"/>
        <v>0</v>
      </c>
      <c r="AV119" s="24">
        <f t="shared" si="72"/>
        <v>0</v>
      </c>
      <c r="AW119" s="24">
        <f t="shared" si="72"/>
        <v>0</v>
      </c>
      <c r="AX119" s="24">
        <f t="shared" si="72"/>
        <v>0</v>
      </c>
      <c r="AY119" s="24">
        <f t="shared" si="72"/>
        <v>0</v>
      </c>
      <c r="AZ119" s="24">
        <f t="shared" si="72"/>
        <v>0</v>
      </c>
      <c r="BA119" s="48">
        <f t="shared" si="3"/>
        <v>0</v>
      </c>
      <c r="BB119" s="28">
        <f t="shared" si="4"/>
        <v>22455764000</v>
      </c>
      <c r="BC119" s="29"/>
      <c r="BD119" s="48">
        <f t="shared" si="5"/>
        <v>0</v>
      </c>
      <c r="BE119" s="48">
        <f t="shared" si="6"/>
        <v>0</v>
      </c>
      <c r="BF119" s="48">
        <f t="shared" si="7"/>
        <v>0</v>
      </c>
      <c r="BG119" s="48">
        <f t="shared" si="8"/>
        <v>0</v>
      </c>
      <c r="BH119" s="48">
        <f t="shared" si="9"/>
        <v>0</v>
      </c>
      <c r="BI119" s="48">
        <f t="shared" si="10"/>
        <v>0</v>
      </c>
      <c r="BJ119" s="48">
        <f t="shared" si="11"/>
        <v>0</v>
      </c>
      <c r="BK119" s="48">
        <f t="shared" si="12"/>
        <v>0</v>
      </c>
      <c r="BL119" s="48">
        <f t="shared" si="13"/>
        <v>0</v>
      </c>
      <c r="BM119" s="48">
        <f t="shared" si="14"/>
        <v>0</v>
      </c>
      <c r="BN119" s="48">
        <f t="shared" si="15"/>
        <v>0</v>
      </c>
      <c r="BO119" s="48">
        <f t="shared" si="16"/>
        <v>0</v>
      </c>
      <c r="BP119" s="29"/>
      <c r="BQ119" s="48">
        <f t="shared" si="17"/>
        <v>0</v>
      </c>
      <c r="BR119" s="48">
        <f t="shared" si="18"/>
        <v>0</v>
      </c>
      <c r="BS119" s="48">
        <f t="shared" si="19"/>
        <v>0</v>
      </c>
      <c r="BT119" s="48">
        <f t="shared" si="20"/>
        <v>0</v>
      </c>
    </row>
    <row r="120">
      <c r="A120" s="27" t="s">
        <v>128</v>
      </c>
      <c r="B120" s="30" t="s">
        <v>129</v>
      </c>
      <c r="C120" s="6"/>
      <c r="D120" s="31">
        <f t="shared" ref="D120:AZ120" si="73">sum(D121,D129)</f>
        <v>22445236000</v>
      </c>
      <c r="E120" s="31">
        <f t="shared" si="73"/>
        <v>0</v>
      </c>
      <c r="F120" s="31">
        <f t="shared" si="73"/>
        <v>0</v>
      </c>
      <c r="G120" s="31">
        <f t="shared" si="73"/>
        <v>0</v>
      </c>
      <c r="H120" s="31">
        <f t="shared" si="73"/>
        <v>0</v>
      </c>
      <c r="I120" s="31">
        <f t="shared" si="73"/>
        <v>0</v>
      </c>
      <c r="J120" s="31">
        <f t="shared" si="73"/>
        <v>0</v>
      </c>
      <c r="K120" s="31">
        <f t="shared" si="73"/>
        <v>0</v>
      </c>
      <c r="L120" s="31">
        <f t="shared" si="73"/>
        <v>0</v>
      </c>
      <c r="M120" s="31">
        <f t="shared" si="73"/>
        <v>0</v>
      </c>
      <c r="N120" s="31">
        <f t="shared" si="73"/>
        <v>0</v>
      </c>
      <c r="O120" s="31">
        <f t="shared" si="73"/>
        <v>0</v>
      </c>
      <c r="P120" s="31">
        <f t="shared" si="73"/>
        <v>0</v>
      </c>
      <c r="Q120" s="31">
        <f t="shared" si="73"/>
        <v>0</v>
      </c>
      <c r="R120" s="31">
        <f t="shared" si="73"/>
        <v>0</v>
      </c>
      <c r="S120" s="31">
        <f t="shared" si="73"/>
        <v>0</v>
      </c>
      <c r="T120" s="31">
        <f t="shared" si="73"/>
        <v>0</v>
      </c>
      <c r="U120" s="31">
        <f t="shared" si="73"/>
        <v>0</v>
      </c>
      <c r="V120" s="31">
        <f t="shared" si="73"/>
        <v>0</v>
      </c>
      <c r="W120" s="31">
        <f t="shared" si="73"/>
        <v>0</v>
      </c>
      <c r="X120" s="31">
        <f t="shared" si="73"/>
        <v>0</v>
      </c>
      <c r="Y120" s="31">
        <f t="shared" si="73"/>
        <v>0</v>
      </c>
      <c r="Z120" s="31">
        <f t="shared" si="73"/>
        <v>0</v>
      </c>
      <c r="AA120" s="31">
        <f t="shared" si="73"/>
        <v>0</v>
      </c>
      <c r="AB120" s="31">
        <f t="shared" si="73"/>
        <v>0</v>
      </c>
      <c r="AC120" s="31">
        <f t="shared" si="73"/>
        <v>0</v>
      </c>
      <c r="AD120" s="31">
        <f t="shared" si="73"/>
        <v>0</v>
      </c>
      <c r="AE120" s="31">
        <f t="shared" si="73"/>
        <v>0</v>
      </c>
      <c r="AF120" s="31">
        <f t="shared" si="73"/>
        <v>0</v>
      </c>
      <c r="AG120" s="31">
        <f t="shared" si="73"/>
        <v>0</v>
      </c>
      <c r="AH120" s="31">
        <f t="shared" si="73"/>
        <v>0</v>
      </c>
      <c r="AI120" s="31">
        <f t="shared" si="73"/>
        <v>0</v>
      </c>
      <c r="AJ120" s="31">
        <f t="shared" si="73"/>
        <v>0</v>
      </c>
      <c r="AK120" s="31">
        <f t="shared" si="73"/>
        <v>0</v>
      </c>
      <c r="AL120" s="31">
        <f t="shared" si="73"/>
        <v>0</v>
      </c>
      <c r="AM120" s="31">
        <f t="shared" si="73"/>
        <v>0</v>
      </c>
      <c r="AN120" s="31">
        <f t="shared" si="73"/>
        <v>0</v>
      </c>
      <c r="AO120" s="31">
        <f t="shared" si="73"/>
        <v>0</v>
      </c>
      <c r="AP120" s="31">
        <f t="shared" si="73"/>
        <v>0</v>
      </c>
      <c r="AQ120" s="31">
        <f t="shared" si="73"/>
        <v>0</v>
      </c>
      <c r="AR120" s="31">
        <f t="shared" si="73"/>
        <v>0</v>
      </c>
      <c r="AS120" s="31">
        <f t="shared" si="73"/>
        <v>0</v>
      </c>
      <c r="AT120" s="31">
        <f t="shared" si="73"/>
        <v>0</v>
      </c>
      <c r="AU120" s="31">
        <f t="shared" si="73"/>
        <v>0</v>
      </c>
      <c r="AV120" s="31">
        <f t="shared" si="73"/>
        <v>0</v>
      </c>
      <c r="AW120" s="31">
        <f t="shared" si="73"/>
        <v>0</v>
      </c>
      <c r="AX120" s="31">
        <f t="shared" si="73"/>
        <v>0</v>
      </c>
      <c r="AY120" s="31">
        <f t="shared" si="73"/>
        <v>0</v>
      </c>
      <c r="AZ120" s="31">
        <f t="shared" si="73"/>
        <v>0</v>
      </c>
      <c r="BA120" s="55">
        <f t="shared" si="3"/>
        <v>0</v>
      </c>
      <c r="BB120" s="28">
        <f t="shared" si="4"/>
        <v>22445236000</v>
      </c>
      <c r="BC120" s="29"/>
      <c r="BD120" s="55">
        <f t="shared" si="5"/>
        <v>0</v>
      </c>
      <c r="BE120" s="55">
        <f t="shared" si="6"/>
        <v>0</v>
      </c>
      <c r="BF120" s="55">
        <f t="shared" si="7"/>
        <v>0</v>
      </c>
      <c r="BG120" s="55">
        <f t="shared" si="8"/>
        <v>0</v>
      </c>
      <c r="BH120" s="55">
        <f t="shared" si="9"/>
        <v>0</v>
      </c>
      <c r="BI120" s="55">
        <f t="shared" si="10"/>
        <v>0</v>
      </c>
      <c r="BJ120" s="55">
        <f t="shared" si="11"/>
        <v>0</v>
      </c>
      <c r="BK120" s="55">
        <f t="shared" si="12"/>
        <v>0</v>
      </c>
      <c r="BL120" s="55">
        <f t="shared" si="13"/>
        <v>0</v>
      </c>
      <c r="BM120" s="55">
        <f t="shared" si="14"/>
        <v>0</v>
      </c>
      <c r="BN120" s="55">
        <f t="shared" si="15"/>
        <v>0</v>
      </c>
      <c r="BO120" s="55">
        <f t="shared" si="16"/>
        <v>0</v>
      </c>
      <c r="BP120" s="29"/>
      <c r="BQ120" s="55">
        <f t="shared" si="17"/>
        <v>0</v>
      </c>
      <c r="BR120" s="55">
        <f t="shared" si="18"/>
        <v>0</v>
      </c>
      <c r="BS120" s="55">
        <f t="shared" si="19"/>
        <v>0</v>
      </c>
      <c r="BT120" s="55">
        <f t="shared" si="20"/>
        <v>0</v>
      </c>
    </row>
    <row r="121">
      <c r="A121" s="33" t="s">
        <v>130</v>
      </c>
      <c r="B121" s="34" t="s">
        <v>131</v>
      </c>
      <c r="C121" s="6"/>
      <c r="D121" s="35">
        <f t="shared" ref="D121:AZ121" si="74">sum(D122)</f>
        <v>9472000</v>
      </c>
      <c r="E121" s="35">
        <f t="shared" si="74"/>
        <v>0</v>
      </c>
      <c r="F121" s="35">
        <f t="shared" si="74"/>
        <v>0</v>
      </c>
      <c r="G121" s="35">
        <f t="shared" si="74"/>
        <v>0</v>
      </c>
      <c r="H121" s="35">
        <f t="shared" si="74"/>
        <v>0</v>
      </c>
      <c r="I121" s="35">
        <f t="shared" si="74"/>
        <v>0</v>
      </c>
      <c r="J121" s="35">
        <f t="shared" si="74"/>
        <v>0</v>
      </c>
      <c r="K121" s="35">
        <f t="shared" si="74"/>
        <v>0</v>
      </c>
      <c r="L121" s="35">
        <f t="shared" si="74"/>
        <v>0</v>
      </c>
      <c r="M121" s="35">
        <f t="shared" si="74"/>
        <v>0</v>
      </c>
      <c r="N121" s="35">
        <f t="shared" si="74"/>
        <v>0</v>
      </c>
      <c r="O121" s="35">
        <f t="shared" si="74"/>
        <v>0</v>
      </c>
      <c r="P121" s="35">
        <f t="shared" si="74"/>
        <v>0</v>
      </c>
      <c r="Q121" s="35">
        <f t="shared" si="74"/>
        <v>0</v>
      </c>
      <c r="R121" s="35">
        <f t="shared" si="74"/>
        <v>0</v>
      </c>
      <c r="S121" s="35">
        <f t="shared" si="74"/>
        <v>0</v>
      </c>
      <c r="T121" s="35">
        <f t="shared" si="74"/>
        <v>0</v>
      </c>
      <c r="U121" s="35">
        <f t="shared" si="74"/>
        <v>0</v>
      </c>
      <c r="V121" s="35">
        <f t="shared" si="74"/>
        <v>0</v>
      </c>
      <c r="W121" s="35">
        <f t="shared" si="74"/>
        <v>0</v>
      </c>
      <c r="X121" s="35">
        <f t="shared" si="74"/>
        <v>0</v>
      </c>
      <c r="Y121" s="35">
        <f t="shared" si="74"/>
        <v>0</v>
      </c>
      <c r="Z121" s="35">
        <f t="shared" si="74"/>
        <v>0</v>
      </c>
      <c r="AA121" s="35">
        <f t="shared" si="74"/>
        <v>0</v>
      </c>
      <c r="AB121" s="35">
        <f t="shared" si="74"/>
        <v>0</v>
      </c>
      <c r="AC121" s="35">
        <f t="shared" si="74"/>
        <v>0</v>
      </c>
      <c r="AD121" s="35">
        <f t="shared" si="74"/>
        <v>0</v>
      </c>
      <c r="AE121" s="35">
        <f t="shared" si="74"/>
        <v>0</v>
      </c>
      <c r="AF121" s="35">
        <f t="shared" si="74"/>
        <v>0</v>
      </c>
      <c r="AG121" s="35">
        <f t="shared" si="74"/>
        <v>0</v>
      </c>
      <c r="AH121" s="35">
        <f t="shared" si="74"/>
        <v>0</v>
      </c>
      <c r="AI121" s="35">
        <f t="shared" si="74"/>
        <v>0</v>
      </c>
      <c r="AJ121" s="35">
        <f t="shared" si="74"/>
        <v>0</v>
      </c>
      <c r="AK121" s="35">
        <f t="shared" si="74"/>
        <v>0</v>
      </c>
      <c r="AL121" s="35">
        <f t="shared" si="74"/>
        <v>0</v>
      </c>
      <c r="AM121" s="35">
        <f t="shared" si="74"/>
        <v>0</v>
      </c>
      <c r="AN121" s="35">
        <f t="shared" si="74"/>
        <v>0</v>
      </c>
      <c r="AO121" s="35">
        <f t="shared" si="74"/>
        <v>0</v>
      </c>
      <c r="AP121" s="35">
        <f t="shared" si="74"/>
        <v>0</v>
      </c>
      <c r="AQ121" s="35">
        <f t="shared" si="74"/>
        <v>0</v>
      </c>
      <c r="AR121" s="35">
        <f t="shared" si="74"/>
        <v>0</v>
      </c>
      <c r="AS121" s="35">
        <f t="shared" si="74"/>
        <v>0</v>
      </c>
      <c r="AT121" s="35">
        <f t="shared" si="74"/>
        <v>0</v>
      </c>
      <c r="AU121" s="35">
        <f t="shared" si="74"/>
        <v>0</v>
      </c>
      <c r="AV121" s="35">
        <f t="shared" si="74"/>
        <v>0</v>
      </c>
      <c r="AW121" s="35">
        <f t="shared" si="74"/>
        <v>0</v>
      </c>
      <c r="AX121" s="35">
        <f t="shared" si="74"/>
        <v>0</v>
      </c>
      <c r="AY121" s="35">
        <f t="shared" si="74"/>
        <v>0</v>
      </c>
      <c r="AZ121" s="35">
        <f t="shared" si="74"/>
        <v>0</v>
      </c>
      <c r="BA121" s="56">
        <f t="shared" si="3"/>
        <v>0</v>
      </c>
      <c r="BB121" s="28">
        <f t="shared" si="4"/>
        <v>9472000</v>
      </c>
      <c r="BC121" s="29"/>
      <c r="BD121" s="56">
        <f t="shared" si="5"/>
        <v>0</v>
      </c>
      <c r="BE121" s="56">
        <f t="shared" si="6"/>
        <v>0</v>
      </c>
      <c r="BF121" s="56">
        <f t="shared" si="7"/>
        <v>0</v>
      </c>
      <c r="BG121" s="56">
        <f t="shared" si="8"/>
        <v>0</v>
      </c>
      <c r="BH121" s="56">
        <f t="shared" si="9"/>
        <v>0</v>
      </c>
      <c r="BI121" s="56">
        <f t="shared" si="10"/>
        <v>0</v>
      </c>
      <c r="BJ121" s="56">
        <f t="shared" si="11"/>
        <v>0</v>
      </c>
      <c r="BK121" s="56">
        <f t="shared" si="12"/>
        <v>0</v>
      </c>
      <c r="BL121" s="56">
        <f t="shared" si="13"/>
        <v>0</v>
      </c>
      <c r="BM121" s="56">
        <f t="shared" si="14"/>
        <v>0</v>
      </c>
      <c r="BN121" s="56">
        <f t="shared" si="15"/>
        <v>0</v>
      </c>
      <c r="BO121" s="56">
        <f t="shared" si="16"/>
        <v>0</v>
      </c>
      <c r="BP121" s="29"/>
      <c r="BQ121" s="56">
        <f t="shared" si="17"/>
        <v>0</v>
      </c>
      <c r="BR121" s="56">
        <f t="shared" si="18"/>
        <v>0</v>
      </c>
      <c r="BS121" s="56">
        <f t="shared" si="19"/>
        <v>0</v>
      </c>
      <c r="BT121" s="56">
        <f t="shared" si="20"/>
        <v>0</v>
      </c>
    </row>
    <row r="122">
      <c r="A122" s="37" t="s">
        <v>32</v>
      </c>
      <c r="B122" s="38" t="s">
        <v>132</v>
      </c>
      <c r="C122" s="6"/>
      <c r="D122" s="39">
        <f t="shared" ref="D122:AZ122" si="75">sum(D123)</f>
        <v>9472000</v>
      </c>
      <c r="E122" s="39">
        <f t="shared" si="75"/>
        <v>0</v>
      </c>
      <c r="F122" s="39">
        <f t="shared" si="75"/>
        <v>0</v>
      </c>
      <c r="G122" s="39">
        <f t="shared" si="75"/>
        <v>0</v>
      </c>
      <c r="H122" s="39">
        <f t="shared" si="75"/>
        <v>0</v>
      </c>
      <c r="I122" s="39">
        <f t="shared" si="75"/>
        <v>0</v>
      </c>
      <c r="J122" s="39">
        <f t="shared" si="75"/>
        <v>0</v>
      </c>
      <c r="K122" s="39">
        <f t="shared" si="75"/>
        <v>0</v>
      </c>
      <c r="L122" s="39">
        <f t="shared" si="75"/>
        <v>0</v>
      </c>
      <c r="M122" s="39">
        <f t="shared" si="75"/>
        <v>0</v>
      </c>
      <c r="N122" s="39">
        <f t="shared" si="75"/>
        <v>0</v>
      </c>
      <c r="O122" s="39">
        <f t="shared" si="75"/>
        <v>0</v>
      </c>
      <c r="P122" s="39">
        <f t="shared" si="75"/>
        <v>0</v>
      </c>
      <c r="Q122" s="39">
        <f t="shared" si="75"/>
        <v>0</v>
      </c>
      <c r="R122" s="39">
        <f t="shared" si="75"/>
        <v>0</v>
      </c>
      <c r="S122" s="39">
        <f t="shared" si="75"/>
        <v>0</v>
      </c>
      <c r="T122" s="39">
        <f t="shared" si="75"/>
        <v>0</v>
      </c>
      <c r="U122" s="39">
        <f t="shared" si="75"/>
        <v>0</v>
      </c>
      <c r="V122" s="39">
        <f t="shared" si="75"/>
        <v>0</v>
      </c>
      <c r="W122" s="39">
        <f t="shared" si="75"/>
        <v>0</v>
      </c>
      <c r="X122" s="39">
        <f t="shared" si="75"/>
        <v>0</v>
      </c>
      <c r="Y122" s="39">
        <f t="shared" si="75"/>
        <v>0</v>
      </c>
      <c r="Z122" s="39">
        <f t="shared" si="75"/>
        <v>0</v>
      </c>
      <c r="AA122" s="39">
        <f t="shared" si="75"/>
        <v>0</v>
      </c>
      <c r="AB122" s="39">
        <f t="shared" si="75"/>
        <v>0</v>
      </c>
      <c r="AC122" s="39">
        <f t="shared" si="75"/>
        <v>0</v>
      </c>
      <c r="AD122" s="39">
        <f t="shared" si="75"/>
        <v>0</v>
      </c>
      <c r="AE122" s="39">
        <f t="shared" si="75"/>
        <v>0</v>
      </c>
      <c r="AF122" s="39">
        <f t="shared" si="75"/>
        <v>0</v>
      </c>
      <c r="AG122" s="39">
        <f t="shared" si="75"/>
        <v>0</v>
      </c>
      <c r="AH122" s="39">
        <f t="shared" si="75"/>
        <v>0</v>
      </c>
      <c r="AI122" s="39">
        <f t="shared" si="75"/>
        <v>0</v>
      </c>
      <c r="AJ122" s="39">
        <f t="shared" si="75"/>
        <v>0</v>
      </c>
      <c r="AK122" s="39">
        <f t="shared" si="75"/>
        <v>0</v>
      </c>
      <c r="AL122" s="39">
        <f t="shared" si="75"/>
        <v>0</v>
      </c>
      <c r="AM122" s="39">
        <f t="shared" si="75"/>
        <v>0</v>
      </c>
      <c r="AN122" s="39">
        <f t="shared" si="75"/>
        <v>0</v>
      </c>
      <c r="AO122" s="39">
        <f t="shared" si="75"/>
        <v>0</v>
      </c>
      <c r="AP122" s="39">
        <f t="shared" si="75"/>
        <v>0</v>
      </c>
      <c r="AQ122" s="39">
        <f t="shared" si="75"/>
        <v>0</v>
      </c>
      <c r="AR122" s="39">
        <f t="shared" si="75"/>
        <v>0</v>
      </c>
      <c r="AS122" s="39">
        <f t="shared" si="75"/>
        <v>0</v>
      </c>
      <c r="AT122" s="39">
        <f t="shared" si="75"/>
        <v>0</v>
      </c>
      <c r="AU122" s="39">
        <f t="shared" si="75"/>
        <v>0</v>
      </c>
      <c r="AV122" s="39">
        <f t="shared" si="75"/>
        <v>0</v>
      </c>
      <c r="AW122" s="39">
        <f t="shared" si="75"/>
        <v>0</v>
      </c>
      <c r="AX122" s="39">
        <f t="shared" si="75"/>
        <v>0</v>
      </c>
      <c r="AY122" s="39">
        <f t="shared" si="75"/>
        <v>0</v>
      </c>
      <c r="AZ122" s="39">
        <f t="shared" si="75"/>
        <v>0</v>
      </c>
      <c r="BA122" s="57">
        <f t="shared" si="3"/>
        <v>0</v>
      </c>
      <c r="BB122" s="28">
        <f t="shared" si="4"/>
        <v>9472000</v>
      </c>
      <c r="BC122" s="29"/>
      <c r="BD122" s="57">
        <f t="shared" si="5"/>
        <v>0</v>
      </c>
      <c r="BE122" s="57">
        <f t="shared" si="6"/>
        <v>0</v>
      </c>
      <c r="BF122" s="57">
        <f t="shared" si="7"/>
        <v>0</v>
      </c>
      <c r="BG122" s="57">
        <f t="shared" si="8"/>
        <v>0</v>
      </c>
      <c r="BH122" s="57">
        <f t="shared" si="9"/>
        <v>0</v>
      </c>
      <c r="BI122" s="57">
        <f t="shared" si="10"/>
        <v>0</v>
      </c>
      <c r="BJ122" s="57">
        <f t="shared" si="11"/>
        <v>0</v>
      </c>
      <c r="BK122" s="57">
        <f t="shared" si="12"/>
        <v>0</v>
      </c>
      <c r="BL122" s="57">
        <f t="shared" si="13"/>
        <v>0</v>
      </c>
      <c r="BM122" s="57">
        <f t="shared" si="14"/>
        <v>0</v>
      </c>
      <c r="BN122" s="57">
        <f t="shared" si="15"/>
        <v>0</v>
      </c>
      <c r="BO122" s="57">
        <f t="shared" si="16"/>
        <v>0</v>
      </c>
      <c r="BP122" s="29"/>
      <c r="BQ122" s="57">
        <f t="shared" si="17"/>
        <v>0</v>
      </c>
      <c r="BR122" s="57">
        <f t="shared" si="18"/>
        <v>0</v>
      </c>
      <c r="BS122" s="57">
        <f t="shared" si="19"/>
        <v>0</v>
      </c>
      <c r="BT122" s="57">
        <f t="shared" si="20"/>
        <v>0</v>
      </c>
    </row>
    <row r="123">
      <c r="A123" s="41" t="s">
        <v>98</v>
      </c>
      <c r="B123" s="42" t="s">
        <v>133</v>
      </c>
      <c r="C123" s="6"/>
      <c r="D123" s="43">
        <f t="shared" ref="D123:AZ123" si="76">sum(D124)</f>
        <v>9472000</v>
      </c>
      <c r="E123" s="43">
        <f t="shared" si="76"/>
        <v>0</v>
      </c>
      <c r="F123" s="43">
        <f t="shared" si="76"/>
        <v>0</v>
      </c>
      <c r="G123" s="43">
        <f t="shared" si="76"/>
        <v>0</v>
      </c>
      <c r="H123" s="43">
        <f t="shared" si="76"/>
        <v>0</v>
      </c>
      <c r="I123" s="43">
        <f t="shared" si="76"/>
        <v>0</v>
      </c>
      <c r="J123" s="43">
        <f t="shared" si="76"/>
        <v>0</v>
      </c>
      <c r="K123" s="43">
        <f t="shared" si="76"/>
        <v>0</v>
      </c>
      <c r="L123" s="43">
        <f t="shared" si="76"/>
        <v>0</v>
      </c>
      <c r="M123" s="43">
        <f t="shared" si="76"/>
        <v>0</v>
      </c>
      <c r="N123" s="43">
        <f t="shared" si="76"/>
        <v>0</v>
      </c>
      <c r="O123" s="43">
        <f t="shared" si="76"/>
        <v>0</v>
      </c>
      <c r="P123" s="43">
        <f t="shared" si="76"/>
        <v>0</v>
      </c>
      <c r="Q123" s="43">
        <f t="shared" si="76"/>
        <v>0</v>
      </c>
      <c r="R123" s="43">
        <f t="shared" si="76"/>
        <v>0</v>
      </c>
      <c r="S123" s="43">
        <f t="shared" si="76"/>
        <v>0</v>
      </c>
      <c r="T123" s="43">
        <f t="shared" si="76"/>
        <v>0</v>
      </c>
      <c r="U123" s="43">
        <f t="shared" si="76"/>
        <v>0</v>
      </c>
      <c r="V123" s="43">
        <f t="shared" si="76"/>
        <v>0</v>
      </c>
      <c r="W123" s="43">
        <f t="shared" si="76"/>
        <v>0</v>
      </c>
      <c r="X123" s="43">
        <f t="shared" si="76"/>
        <v>0</v>
      </c>
      <c r="Y123" s="43">
        <f t="shared" si="76"/>
        <v>0</v>
      </c>
      <c r="Z123" s="43">
        <f t="shared" si="76"/>
        <v>0</v>
      </c>
      <c r="AA123" s="43">
        <f t="shared" si="76"/>
        <v>0</v>
      </c>
      <c r="AB123" s="43">
        <f t="shared" si="76"/>
        <v>0</v>
      </c>
      <c r="AC123" s="43">
        <f t="shared" si="76"/>
        <v>0</v>
      </c>
      <c r="AD123" s="43">
        <f t="shared" si="76"/>
        <v>0</v>
      </c>
      <c r="AE123" s="43">
        <f t="shared" si="76"/>
        <v>0</v>
      </c>
      <c r="AF123" s="43">
        <f t="shared" si="76"/>
        <v>0</v>
      </c>
      <c r="AG123" s="43">
        <f t="shared" si="76"/>
        <v>0</v>
      </c>
      <c r="AH123" s="43">
        <f t="shared" si="76"/>
        <v>0</v>
      </c>
      <c r="AI123" s="43">
        <f t="shared" si="76"/>
        <v>0</v>
      </c>
      <c r="AJ123" s="43">
        <f t="shared" si="76"/>
        <v>0</v>
      </c>
      <c r="AK123" s="43">
        <f t="shared" si="76"/>
        <v>0</v>
      </c>
      <c r="AL123" s="43">
        <f t="shared" si="76"/>
        <v>0</v>
      </c>
      <c r="AM123" s="43">
        <f t="shared" si="76"/>
        <v>0</v>
      </c>
      <c r="AN123" s="43">
        <f t="shared" si="76"/>
        <v>0</v>
      </c>
      <c r="AO123" s="43">
        <f t="shared" si="76"/>
        <v>0</v>
      </c>
      <c r="AP123" s="43">
        <f t="shared" si="76"/>
        <v>0</v>
      </c>
      <c r="AQ123" s="43">
        <f t="shared" si="76"/>
        <v>0</v>
      </c>
      <c r="AR123" s="43">
        <f t="shared" si="76"/>
        <v>0</v>
      </c>
      <c r="AS123" s="43">
        <f t="shared" si="76"/>
        <v>0</v>
      </c>
      <c r="AT123" s="43">
        <f t="shared" si="76"/>
        <v>0</v>
      </c>
      <c r="AU123" s="43">
        <f t="shared" si="76"/>
        <v>0</v>
      </c>
      <c r="AV123" s="43">
        <f t="shared" si="76"/>
        <v>0</v>
      </c>
      <c r="AW123" s="43">
        <f t="shared" si="76"/>
        <v>0</v>
      </c>
      <c r="AX123" s="43">
        <f t="shared" si="76"/>
        <v>0</v>
      </c>
      <c r="AY123" s="43">
        <f t="shared" si="76"/>
        <v>0</v>
      </c>
      <c r="AZ123" s="43">
        <f t="shared" si="76"/>
        <v>0</v>
      </c>
      <c r="BA123" s="59">
        <f t="shared" si="3"/>
        <v>0</v>
      </c>
      <c r="BB123" s="28">
        <f t="shared" si="4"/>
        <v>9472000</v>
      </c>
      <c r="BC123" s="29"/>
      <c r="BD123" s="59">
        <f t="shared" si="5"/>
        <v>0</v>
      </c>
      <c r="BE123" s="59">
        <f t="shared" si="6"/>
        <v>0</v>
      </c>
      <c r="BF123" s="59">
        <f t="shared" si="7"/>
        <v>0</v>
      </c>
      <c r="BG123" s="59">
        <f t="shared" si="8"/>
        <v>0</v>
      </c>
      <c r="BH123" s="59">
        <f t="shared" si="9"/>
        <v>0</v>
      </c>
      <c r="BI123" s="59">
        <f t="shared" si="10"/>
        <v>0</v>
      </c>
      <c r="BJ123" s="59">
        <f t="shared" si="11"/>
        <v>0</v>
      </c>
      <c r="BK123" s="59">
        <f t="shared" si="12"/>
        <v>0</v>
      </c>
      <c r="BL123" s="59">
        <f t="shared" si="13"/>
        <v>0</v>
      </c>
      <c r="BM123" s="59">
        <f t="shared" si="14"/>
        <v>0</v>
      </c>
      <c r="BN123" s="59">
        <f t="shared" si="15"/>
        <v>0</v>
      </c>
      <c r="BO123" s="59">
        <f t="shared" si="16"/>
        <v>0</v>
      </c>
      <c r="BP123" s="29"/>
      <c r="BQ123" s="59">
        <f t="shared" si="17"/>
        <v>0</v>
      </c>
      <c r="BR123" s="59">
        <f t="shared" si="18"/>
        <v>0</v>
      </c>
      <c r="BS123" s="59">
        <f t="shared" si="19"/>
        <v>0</v>
      </c>
      <c r="BT123" s="59">
        <f t="shared" si="20"/>
        <v>0</v>
      </c>
    </row>
    <row r="124">
      <c r="A124" s="45">
        <v>524111.0</v>
      </c>
      <c r="B124" s="46" t="s">
        <v>41</v>
      </c>
      <c r="C124" s="6"/>
      <c r="D124" s="47">
        <f t="shared" ref="D124:AZ124" si="77">sum(D126:D128)</f>
        <v>9472000</v>
      </c>
      <c r="E124" s="47">
        <f t="shared" si="77"/>
        <v>0</v>
      </c>
      <c r="F124" s="47">
        <f t="shared" si="77"/>
        <v>0</v>
      </c>
      <c r="G124" s="47">
        <f t="shared" si="77"/>
        <v>0</v>
      </c>
      <c r="H124" s="47">
        <f t="shared" si="77"/>
        <v>0</v>
      </c>
      <c r="I124" s="47">
        <f t="shared" si="77"/>
        <v>0</v>
      </c>
      <c r="J124" s="47">
        <f t="shared" si="77"/>
        <v>0</v>
      </c>
      <c r="K124" s="47">
        <f t="shared" si="77"/>
        <v>0</v>
      </c>
      <c r="L124" s="47">
        <f t="shared" si="77"/>
        <v>0</v>
      </c>
      <c r="M124" s="47">
        <f t="shared" si="77"/>
        <v>0</v>
      </c>
      <c r="N124" s="47">
        <f t="shared" si="77"/>
        <v>0</v>
      </c>
      <c r="O124" s="47">
        <f t="shared" si="77"/>
        <v>0</v>
      </c>
      <c r="P124" s="47">
        <f t="shared" si="77"/>
        <v>0</v>
      </c>
      <c r="Q124" s="47">
        <f t="shared" si="77"/>
        <v>0</v>
      </c>
      <c r="R124" s="47">
        <f t="shared" si="77"/>
        <v>0</v>
      </c>
      <c r="S124" s="47">
        <f t="shared" si="77"/>
        <v>0</v>
      </c>
      <c r="T124" s="47">
        <f t="shared" si="77"/>
        <v>0</v>
      </c>
      <c r="U124" s="47">
        <f t="shared" si="77"/>
        <v>0</v>
      </c>
      <c r="V124" s="47">
        <f t="shared" si="77"/>
        <v>0</v>
      </c>
      <c r="W124" s="47">
        <f t="shared" si="77"/>
        <v>0</v>
      </c>
      <c r="X124" s="47">
        <f t="shared" si="77"/>
        <v>0</v>
      </c>
      <c r="Y124" s="47">
        <f t="shared" si="77"/>
        <v>0</v>
      </c>
      <c r="Z124" s="47">
        <f t="shared" si="77"/>
        <v>0</v>
      </c>
      <c r="AA124" s="47">
        <f t="shared" si="77"/>
        <v>0</v>
      </c>
      <c r="AB124" s="47">
        <f t="shared" si="77"/>
        <v>0</v>
      </c>
      <c r="AC124" s="47">
        <f t="shared" si="77"/>
        <v>0</v>
      </c>
      <c r="AD124" s="47">
        <f t="shared" si="77"/>
        <v>0</v>
      </c>
      <c r="AE124" s="47">
        <f t="shared" si="77"/>
        <v>0</v>
      </c>
      <c r="AF124" s="47">
        <f t="shared" si="77"/>
        <v>0</v>
      </c>
      <c r="AG124" s="47">
        <f t="shared" si="77"/>
        <v>0</v>
      </c>
      <c r="AH124" s="47">
        <f t="shared" si="77"/>
        <v>0</v>
      </c>
      <c r="AI124" s="47">
        <f t="shared" si="77"/>
        <v>0</v>
      </c>
      <c r="AJ124" s="47">
        <f t="shared" si="77"/>
        <v>0</v>
      </c>
      <c r="AK124" s="47">
        <f t="shared" si="77"/>
        <v>0</v>
      </c>
      <c r="AL124" s="47">
        <f t="shared" si="77"/>
        <v>0</v>
      </c>
      <c r="AM124" s="47">
        <f t="shared" si="77"/>
        <v>0</v>
      </c>
      <c r="AN124" s="47">
        <f t="shared" si="77"/>
        <v>0</v>
      </c>
      <c r="AO124" s="47">
        <f t="shared" si="77"/>
        <v>0</v>
      </c>
      <c r="AP124" s="47">
        <f t="shared" si="77"/>
        <v>0</v>
      </c>
      <c r="AQ124" s="47">
        <f t="shared" si="77"/>
        <v>0</v>
      </c>
      <c r="AR124" s="47">
        <f t="shared" si="77"/>
        <v>0</v>
      </c>
      <c r="AS124" s="47">
        <f t="shared" si="77"/>
        <v>0</v>
      </c>
      <c r="AT124" s="47">
        <f t="shared" si="77"/>
        <v>0</v>
      </c>
      <c r="AU124" s="47">
        <f t="shared" si="77"/>
        <v>0</v>
      </c>
      <c r="AV124" s="47">
        <f t="shared" si="77"/>
        <v>0</v>
      </c>
      <c r="AW124" s="47">
        <f t="shared" si="77"/>
        <v>0</v>
      </c>
      <c r="AX124" s="47">
        <f t="shared" si="77"/>
        <v>0</v>
      </c>
      <c r="AY124" s="47">
        <f t="shared" si="77"/>
        <v>0</v>
      </c>
      <c r="AZ124" s="47">
        <f t="shared" si="77"/>
        <v>0</v>
      </c>
      <c r="BA124" s="59">
        <f t="shared" si="3"/>
        <v>0</v>
      </c>
      <c r="BB124" s="28">
        <f t="shared" si="4"/>
        <v>9472000</v>
      </c>
      <c r="BC124" s="61"/>
      <c r="BD124" s="59">
        <f t="shared" si="5"/>
        <v>0</v>
      </c>
      <c r="BE124" s="59">
        <f t="shared" si="6"/>
        <v>0</v>
      </c>
      <c r="BF124" s="59">
        <f t="shared" si="7"/>
        <v>0</v>
      </c>
      <c r="BG124" s="59">
        <f t="shared" si="8"/>
        <v>0</v>
      </c>
      <c r="BH124" s="59">
        <f t="shared" si="9"/>
        <v>0</v>
      </c>
      <c r="BI124" s="59">
        <f t="shared" si="10"/>
        <v>0</v>
      </c>
      <c r="BJ124" s="59">
        <f t="shared" si="11"/>
        <v>0</v>
      </c>
      <c r="BK124" s="59">
        <f t="shared" si="12"/>
        <v>0</v>
      </c>
      <c r="BL124" s="59">
        <f t="shared" si="13"/>
        <v>0</v>
      </c>
      <c r="BM124" s="59">
        <f t="shared" si="14"/>
        <v>0</v>
      </c>
      <c r="BN124" s="59">
        <f t="shared" si="15"/>
        <v>0</v>
      </c>
      <c r="BO124" s="59">
        <f t="shared" si="16"/>
        <v>0</v>
      </c>
      <c r="BP124" s="61"/>
      <c r="BQ124" s="59">
        <f t="shared" si="17"/>
        <v>0</v>
      </c>
      <c r="BR124" s="59">
        <f t="shared" si="18"/>
        <v>0</v>
      </c>
      <c r="BS124" s="59">
        <f t="shared" si="19"/>
        <v>0</v>
      </c>
      <c r="BT124" s="59">
        <f t="shared" si="20"/>
        <v>0</v>
      </c>
    </row>
    <row r="125">
      <c r="A125" s="49"/>
      <c r="B125" s="50" t="s">
        <v>37</v>
      </c>
      <c r="C125" s="6"/>
      <c r="D125" s="51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59">
        <f t="shared" si="3"/>
        <v>0</v>
      </c>
      <c r="BB125" s="28">
        <f t="shared" si="4"/>
        <v>0</v>
      </c>
      <c r="BC125" s="64"/>
      <c r="BD125" s="59">
        <f t="shared" si="5"/>
        <v>0</v>
      </c>
      <c r="BE125" s="59">
        <f t="shared" si="6"/>
        <v>0</v>
      </c>
      <c r="BF125" s="59">
        <f t="shared" si="7"/>
        <v>0</v>
      </c>
      <c r="BG125" s="59">
        <f t="shared" si="8"/>
        <v>0</v>
      </c>
      <c r="BH125" s="59">
        <f t="shared" si="9"/>
        <v>0</v>
      </c>
      <c r="BI125" s="59">
        <f t="shared" si="10"/>
        <v>0</v>
      </c>
      <c r="BJ125" s="59">
        <f t="shared" si="11"/>
        <v>0</v>
      </c>
      <c r="BK125" s="59">
        <f t="shared" si="12"/>
        <v>0</v>
      </c>
      <c r="BL125" s="59">
        <f t="shared" si="13"/>
        <v>0</v>
      </c>
      <c r="BM125" s="59">
        <f t="shared" si="14"/>
        <v>0</v>
      </c>
      <c r="BN125" s="59">
        <f t="shared" si="15"/>
        <v>0</v>
      </c>
      <c r="BO125" s="59">
        <f t="shared" si="16"/>
        <v>0</v>
      </c>
      <c r="BP125" s="64"/>
      <c r="BQ125" s="59">
        <f t="shared" si="17"/>
        <v>0</v>
      </c>
      <c r="BR125" s="59">
        <f t="shared" si="18"/>
        <v>0</v>
      </c>
      <c r="BS125" s="59">
        <f t="shared" si="19"/>
        <v>0</v>
      </c>
      <c r="BT125" s="59">
        <f t="shared" si="20"/>
        <v>0</v>
      </c>
    </row>
    <row r="126">
      <c r="A126" s="49"/>
      <c r="B126" s="52" t="s">
        <v>38</v>
      </c>
      <c r="C126" s="52" t="s">
        <v>134</v>
      </c>
      <c r="D126" s="53">
        <v>4128000.0</v>
      </c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59">
        <f t="shared" si="3"/>
        <v>0</v>
      </c>
      <c r="BB126" s="28">
        <f t="shared" si="4"/>
        <v>4128000</v>
      </c>
      <c r="BC126" s="64"/>
      <c r="BD126" s="59">
        <f t="shared" si="5"/>
        <v>0</v>
      </c>
      <c r="BE126" s="59">
        <f t="shared" si="6"/>
        <v>0</v>
      </c>
      <c r="BF126" s="59">
        <f t="shared" si="7"/>
        <v>0</v>
      </c>
      <c r="BG126" s="59">
        <f t="shared" si="8"/>
        <v>0</v>
      </c>
      <c r="BH126" s="59">
        <f t="shared" si="9"/>
        <v>0</v>
      </c>
      <c r="BI126" s="59">
        <f t="shared" si="10"/>
        <v>0</v>
      </c>
      <c r="BJ126" s="59">
        <f t="shared" si="11"/>
        <v>0</v>
      </c>
      <c r="BK126" s="59">
        <f t="shared" si="12"/>
        <v>0</v>
      </c>
      <c r="BL126" s="59">
        <f t="shared" si="13"/>
        <v>0</v>
      </c>
      <c r="BM126" s="59">
        <f t="shared" si="14"/>
        <v>0</v>
      </c>
      <c r="BN126" s="59">
        <f t="shared" si="15"/>
        <v>0</v>
      </c>
      <c r="BO126" s="59">
        <f t="shared" si="16"/>
        <v>0</v>
      </c>
      <c r="BP126" s="64"/>
      <c r="BQ126" s="59">
        <f t="shared" si="17"/>
        <v>0</v>
      </c>
      <c r="BR126" s="59">
        <f t="shared" si="18"/>
        <v>0</v>
      </c>
      <c r="BS126" s="59">
        <f t="shared" si="19"/>
        <v>0</v>
      </c>
      <c r="BT126" s="59">
        <f t="shared" si="20"/>
        <v>0</v>
      </c>
    </row>
    <row r="127">
      <c r="A127" s="49"/>
      <c r="B127" s="52" t="s">
        <v>38</v>
      </c>
      <c r="C127" s="52" t="s">
        <v>135</v>
      </c>
      <c r="D127" s="53">
        <v>4000000.0</v>
      </c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59">
        <f t="shared" si="3"/>
        <v>0</v>
      </c>
      <c r="BB127" s="28">
        <f t="shared" si="4"/>
        <v>4000000</v>
      </c>
      <c r="BC127" s="64"/>
      <c r="BD127" s="59">
        <f t="shared" si="5"/>
        <v>0</v>
      </c>
      <c r="BE127" s="59">
        <f t="shared" si="6"/>
        <v>0</v>
      </c>
      <c r="BF127" s="59">
        <f t="shared" si="7"/>
        <v>0</v>
      </c>
      <c r="BG127" s="59">
        <f t="shared" si="8"/>
        <v>0</v>
      </c>
      <c r="BH127" s="59">
        <f t="shared" si="9"/>
        <v>0</v>
      </c>
      <c r="BI127" s="59">
        <f t="shared" si="10"/>
        <v>0</v>
      </c>
      <c r="BJ127" s="59">
        <f t="shared" si="11"/>
        <v>0</v>
      </c>
      <c r="BK127" s="59">
        <f t="shared" si="12"/>
        <v>0</v>
      </c>
      <c r="BL127" s="59">
        <f t="shared" si="13"/>
        <v>0</v>
      </c>
      <c r="BM127" s="59">
        <f t="shared" si="14"/>
        <v>0</v>
      </c>
      <c r="BN127" s="59">
        <f t="shared" si="15"/>
        <v>0</v>
      </c>
      <c r="BO127" s="59">
        <f t="shared" si="16"/>
        <v>0</v>
      </c>
      <c r="BP127" s="64"/>
      <c r="BQ127" s="59">
        <f t="shared" si="17"/>
        <v>0</v>
      </c>
      <c r="BR127" s="59">
        <f t="shared" si="18"/>
        <v>0</v>
      </c>
      <c r="BS127" s="59">
        <f t="shared" si="19"/>
        <v>0</v>
      </c>
      <c r="BT127" s="59">
        <f t="shared" si="20"/>
        <v>0</v>
      </c>
    </row>
    <row r="128">
      <c r="A128" s="49"/>
      <c r="B128" s="52" t="s">
        <v>38</v>
      </c>
      <c r="C128" s="52" t="s">
        <v>136</v>
      </c>
      <c r="D128" s="53">
        <v>1344000.0</v>
      </c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59">
        <f t="shared" si="3"/>
        <v>0</v>
      </c>
      <c r="BB128" s="28">
        <f t="shared" si="4"/>
        <v>1344000</v>
      </c>
      <c r="BC128" s="64"/>
      <c r="BD128" s="59">
        <f t="shared" si="5"/>
        <v>0</v>
      </c>
      <c r="BE128" s="59">
        <f t="shared" si="6"/>
        <v>0</v>
      </c>
      <c r="BF128" s="59">
        <f t="shared" si="7"/>
        <v>0</v>
      </c>
      <c r="BG128" s="59">
        <f t="shared" si="8"/>
        <v>0</v>
      </c>
      <c r="BH128" s="59">
        <f t="shared" si="9"/>
        <v>0</v>
      </c>
      <c r="BI128" s="59">
        <f t="shared" si="10"/>
        <v>0</v>
      </c>
      <c r="BJ128" s="59">
        <f t="shared" si="11"/>
        <v>0</v>
      </c>
      <c r="BK128" s="59">
        <f t="shared" si="12"/>
        <v>0</v>
      </c>
      <c r="BL128" s="59">
        <f t="shared" si="13"/>
        <v>0</v>
      </c>
      <c r="BM128" s="59">
        <f t="shared" si="14"/>
        <v>0</v>
      </c>
      <c r="BN128" s="59">
        <f t="shared" si="15"/>
        <v>0</v>
      </c>
      <c r="BO128" s="59">
        <f t="shared" si="16"/>
        <v>0</v>
      </c>
      <c r="BP128" s="64"/>
      <c r="BQ128" s="59">
        <f t="shared" si="17"/>
        <v>0</v>
      </c>
      <c r="BR128" s="59">
        <f t="shared" si="18"/>
        <v>0</v>
      </c>
      <c r="BS128" s="59">
        <f t="shared" si="19"/>
        <v>0</v>
      </c>
      <c r="BT128" s="59">
        <f t="shared" si="20"/>
        <v>0</v>
      </c>
    </row>
    <row r="129">
      <c r="A129" s="33" t="s">
        <v>137</v>
      </c>
      <c r="B129" s="34" t="s">
        <v>138</v>
      </c>
      <c r="C129" s="6"/>
      <c r="D129" s="35">
        <f t="shared" ref="D129:AZ129" si="78">sum(D130,D246)</f>
        <v>22435764000</v>
      </c>
      <c r="E129" s="35">
        <f t="shared" si="78"/>
        <v>0</v>
      </c>
      <c r="F129" s="35">
        <f t="shared" si="78"/>
        <v>0</v>
      </c>
      <c r="G129" s="35">
        <f t="shared" si="78"/>
        <v>0</v>
      </c>
      <c r="H129" s="35">
        <f t="shared" si="78"/>
        <v>0</v>
      </c>
      <c r="I129" s="35">
        <f t="shared" si="78"/>
        <v>0</v>
      </c>
      <c r="J129" s="35">
        <f t="shared" si="78"/>
        <v>0</v>
      </c>
      <c r="K129" s="35">
        <f t="shared" si="78"/>
        <v>0</v>
      </c>
      <c r="L129" s="35">
        <f t="shared" si="78"/>
        <v>0</v>
      </c>
      <c r="M129" s="35">
        <f t="shared" si="78"/>
        <v>0</v>
      </c>
      <c r="N129" s="35">
        <f t="shared" si="78"/>
        <v>0</v>
      </c>
      <c r="O129" s="35">
        <f t="shared" si="78"/>
        <v>0</v>
      </c>
      <c r="P129" s="35">
        <f t="shared" si="78"/>
        <v>0</v>
      </c>
      <c r="Q129" s="35">
        <f t="shared" si="78"/>
        <v>0</v>
      </c>
      <c r="R129" s="35">
        <f t="shared" si="78"/>
        <v>0</v>
      </c>
      <c r="S129" s="35">
        <f t="shared" si="78"/>
        <v>0</v>
      </c>
      <c r="T129" s="35">
        <f t="shared" si="78"/>
        <v>0</v>
      </c>
      <c r="U129" s="35">
        <f t="shared" si="78"/>
        <v>0</v>
      </c>
      <c r="V129" s="35">
        <f t="shared" si="78"/>
        <v>0</v>
      </c>
      <c r="W129" s="35">
        <f t="shared" si="78"/>
        <v>0</v>
      </c>
      <c r="X129" s="35">
        <f t="shared" si="78"/>
        <v>0</v>
      </c>
      <c r="Y129" s="35">
        <f t="shared" si="78"/>
        <v>0</v>
      </c>
      <c r="Z129" s="35">
        <f t="shared" si="78"/>
        <v>0</v>
      </c>
      <c r="AA129" s="35">
        <f t="shared" si="78"/>
        <v>0</v>
      </c>
      <c r="AB129" s="35">
        <f t="shared" si="78"/>
        <v>0</v>
      </c>
      <c r="AC129" s="35">
        <f t="shared" si="78"/>
        <v>0</v>
      </c>
      <c r="AD129" s="35">
        <f t="shared" si="78"/>
        <v>0</v>
      </c>
      <c r="AE129" s="35">
        <f t="shared" si="78"/>
        <v>0</v>
      </c>
      <c r="AF129" s="35">
        <f t="shared" si="78"/>
        <v>0</v>
      </c>
      <c r="AG129" s="35">
        <f t="shared" si="78"/>
        <v>0</v>
      </c>
      <c r="AH129" s="35">
        <f t="shared" si="78"/>
        <v>0</v>
      </c>
      <c r="AI129" s="35">
        <f t="shared" si="78"/>
        <v>0</v>
      </c>
      <c r="AJ129" s="35">
        <f t="shared" si="78"/>
        <v>0</v>
      </c>
      <c r="AK129" s="35">
        <f t="shared" si="78"/>
        <v>0</v>
      </c>
      <c r="AL129" s="35">
        <f t="shared" si="78"/>
        <v>0</v>
      </c>
      <c r="AM129" s="35">
        <f t="shared" si="78"/>
        <v>0</v>
      </c>
      <c r="AN129" s="35">
        <f t="shared" si="78"/>
        <v>0</v>
      </c>
      <c r="AO129" s="35">
        <f t="shared" si="78"/>
        <v>0</v>
      </c>
      <c r="AP129" s="35">
        <f t="shared" si="78"/>
        <v>0</v>
      </c>
      <c r="AQ129" s="35">
        <f t="shared" si="78"/>
        <v>0</v>
      </c>
      <c r="AR129" s="35">
        <f t="shared" si="78"/>
        <v>0</v>
      </c>
      <c r="AS129" s="35">
        <f t="shared" si="78"/>
        <v>0</v>
      </c>
      <c r="AT129" s="35">
        <f t="shared" si="78"/>
        <v>0</v>
      </c>
      <c r="AU129" s="35">
        <f t="shared" si="78"/>
        <v>0</v>
      </c>
      <c r="AV129" s="35">
        <f t="shared" si="78"/>
        <v>0</v>
      </c>
      <c r="AW129" s="35">
        <f t="shared" si="78"/>
        <v>0</v>
      </c>
      <c r="AX129" s="35">
        <f t="shared" si="78"/>
        <v>0</v>
      </c>
      <c r="AY129" s="35">
        <f t="shared" si="78"/>
        <v>0</v>
      </c>
      <c r="AZ129" s="35">
        <f t="shared" si="78"/>
        <v>0</v>
      </c>
      <c r="BA129" s="56">
        <f t="shared" si="3"/>
        <v>0</v>
      </c>
      <c r="BB129" s="28">
        <f t="shared" si="4"/>
        <v>22435764000</v>
      </c>
      <c r="BC129" s="29"/>
      <c r="BD129" s="56">
        <f t="shared" si="5"/>
        <v>0</v>
      </c>
      <c r="BE129" s="56">
        <f t="shared" si="6"/>
        <v>0</v>
      </c>
      <c r="BF129" s="56">
        <f t="shared" si="7"/>
        <v>0</v>
      </c>
      <c r="BG129" s="56">
        <f t="shared" si="8"/>
        <v>0</v>
      </c>
      <c r="BH129" s="56">
        <f t="shared" si="9"/>
        <v>0</v>
      </c>
      <c r="BI129" s="56">
        <f t="shared" si="10"/>
        <v>0</v>
      </c>
      <c r="BJ129" s="56">
        <f t="shared" si="11"/>
        <v>0</v>
      </c>
      <c r="BK129" s="56">
        <f t="shared" si="12"/>
        <v>0</v>
      </c>
      <c r="BL129" s="56">
        <f t="shared" si="13"/>
        <v>0</v>
      </c>
      <c r="BM129" s="56">
        <f t="shared" si="14"/>
        <v>0</v>
      </c>
      <c r="BN129" s="56">
        <f t="shared" si="15"/>
        <v>0</v>
      </c>
      <c r="BO129" s="56">
        <f t="shared" si="16"/>
        <v>0</v>
      </c>
      <c r="BP129" s="29"/>
      <c r="BQ129" s="56">
        <f t="shared" si="17"/>
        <v>0</v>
      </c>
      <c r="BR129" s="56">
        <f t="shared" si="18"/>
        <v>0</v>
      </c>
      <c r="BS129" s="56">
        <f t="shared" si="19"/>
        <v>0</v>
      </c>
      <c r="BT129" s="56">
        <f t="shared" si="20"/>
        <v>0</v>
      </c>
    </row>
    <row r="130">
      <c r="A130" s="37" t="s">
        <v>139</v>
      </c>
      <c r="B130" s="38" t="s">
        <v>140</v>
      </c>
      <c r="C130" s="6"/>
      <c r="D130" s="39">
        <f t="shared" ref="D130:AZ130" si="79">sum(D131)</f>
        <v>17447287000</v>
      </c>
      <c r="E130" s="39">
        <f t="shared" si="79"/>
        <v>0</v>
      </c>
      <c r="F130" s="39">
        <f t="shared" si="79"/>
        <v>0</v>
      </c>
      <c r="G130" s="39">
        <f t="shared" si="79"/>
        <v>0</v>
      </c>
      <c r="H130" s="39">
        <f t="shared" si="79"/>
        <v>0</v>
      </c>
      <c r="I130" s="39">
        <f t="shared" si="79"/>
        <v>0</v>
      </c>
      <c r="J130" s="39">
        <f t="shared" si="79"/>
        <v>0</v>
      </c>
      <c r="K130" s="39">
        <f t="shared" si="79"/>
        <v>0</v>
      </c>
      <c r="L130" s="39">
        <f t="shared" si="79"/>
        <v>0</v>
      </c>
      <c r="M130" s="39">
        <f t="shared" si="79"/>
        <v>0</v>
      </c>
      <c r="N130" s="39">
        <f t="shared" si="79"/>
        <v>0</v>
      </c>
      <c r="O130" s="39">
        <f t="shared" si="79"/>
        <v>0</v>
      </c>
      <c r="P130" s="39">
        <f t="shared" si="79"/>
        <v>0</v>
      </c>
      <c r="Q130" s="39">
        <f t="shared" si="79"/>
        <v>0</v>
      </c>
      <c r="R130" s="39">
        <f t="shared" si="79"/>
        <v>0</v>
      </c>
      <c r="S130" s="39">
        <f t="shared" si="79"/>
        <v>0</v>
      </c>
      <c r="T130" s="39">
        <f t="shared" si="79"/>
        <v>0</v>
      </c>
      <c r="U130" s="39">
        <f t="shared" si="79"/>
        <v>0</v>
      </c>
      <c r="V130" s="39">
        <f t="shared" si="79"/>
        <v>0</v>
      </c>
      <c r="W130" s="39">
        <f t="shared" si="79"/>
        <v>0</v>
      </c>
      <c r="X130" s="39">
        <f t="shared" si="79"/>
        <v>0</v>
      </c>
      <c r="Y130" s="39">
        <f t="shared" si="79"/>
        <v>0</v>
      </c>
      <c r="Z130" s="39">
        <f t="shared" si="79"/>
        <v>0</v>
      </c>
      <c r="AA130" s="39">
        <f t="shared" si="79"/>
        <v>0</v>
      </c>
      <c r="AB130" s="39">
        <f t="shared" si="79"/>
        <v>0</v>
      </c>
      <c r="AC130" s="39">
        <f t="shared" si="79"/>
        <v>0</v>
      </c>
      <c r="AD130" s="39">
        <f t="shared" si="79"/>
        <v>0</v>
      </c>
      <c r="AE130" s="39">
        <f t="shared" si="79"/>
        <v>0</v>
      </c>
      <c r="AF130" s="39">
        <f t="shared" si="79"/>
        <v>0</v>
      </c>
      <c r="AG130" s="39">
        <f t="shared" si="79"/>
        <v>0</v>
      </c>
      <c r="AH130" s="39">
        <f t="shared" si="79"/>
        <v>0</v>
      </c>
      <c r="AI130" s="39">
        <f t="shared" si="79"/>
        <v>0</v>
      </c>
      <c r="AJ130" s="39">
        <f t="shared" si="79"/>
        <v>0</v>
      </c>
      <c r="AK130" s="39">
        <f t="shared" si="79"/>
        <v>0</v>
      </c>
      <c r="AL130" s="39">
        <f t="shared" si="79"/>
        <v>0</v>
      </c>
      <c r="AM130" s="39">
        <f t="shared" si="79"/>
        <v>0</v>
      </c>
      <c r="AN130" s="39">
        <f t="shared" si="79"/>
        <v>0</v>
      </c>
      <c r="AO130" s="39">
        <f t="shared" si="79"/>
        <v>0</v>
      </c>
      <c r="AP130" s="39">
        <f t="shared" si="79"/>
        <v>0</v>
      </c>
      <c r="AQ130" s="39">
        <f t="shared" si="79"/>
        <v>0</v>
      </c>
      <c r="AR130" s="39">
        <f t="shared" si="79"/>
        <v>0</v>
      </c>
      <c r="AS130" s="39">
        <f t="shared" si="79"/>
        <v>0</v>
      </c>
      <c r="AT130" s="39">
        <f t="shared" si="79"/>
        <v>0</v>
      </c>
      <c r="AU130" s="39">
        <f t="shared" si="79"/>
        <v>0</v>
      </c>
      <c r="AV130" s="39">
        <f t="shared" si="79"/>
        <v>0</v>
      </c>
      <c r="AW130" s="39">
        <f t="shared" si="79"/>
        <v>0</v>
      </c>
      <c r="AX130" s="39">
        <f t="shared" si="79"/>
        <v>0</v>
      </c>
      <c r="AY130" s="39">
        <f t="shared" si="79"/>
        <v>0</v>
      </c>
      <c r="AZ130" s="39">
        <f t="shared" si="79"/>
        <v>0</v>
      </c>
      <c r="BA130" s="57">
        <f t="shared" si="3"/>
        <v>0</v>
      </c>
      <c r="BB130" s="28">
        <f t="shared" si="4"/>
        <v>17447287000</v>
      </c>
      <c r="BC130" s="29"/>
      <c r="BD130" s="57">
        <f t="shared" si="5"/>
        <v>0</v>
      </c>
      <c r="BE130" s="57">
        <f t="shared" si="6"/>
        <v>0</v>
      </c>
      <c r="BF130" s="57">
        <f t="shared" si="7"/>
        <v>0</v>
      </c>
      <c r="BG130" s="57">
        <f t="shared" si="8"/>
        <v>0</v>
      </c>
      <c r="BH130" s="57">
        <f t="shared" si="9"/>
        <v>0</v>
      </c>
      <c r="BI130" s="57">
        <f t="shared" si="10"/>
        <v>0</v>
      </c>
      <c r="BJ130" s="57">
        <f t="shared" si="11"/>
        <v>0</v>
      </c>
      <c r="BK130" s="57">
        <f t="shared" si="12"/>
        <v>0</v>
      </c>
      <c r="BL130" s="57">
        <f t="shared" si="13"/>
        <v>0</v>
      </c>
      <c r="BM130" s="57">
        <f t="shared" si="14"/>
        <v>0</v>
      </c>
      <c r="BN130" s="57">
        <f t="shared" si="15"/>
        <v>0</v>
      </c>
      <c r="BO130" s="57">
        <f t="shared" si="16"/>
        <v>0</v>
      </c>
      <c r="BP130" s="29"/>
      <c r="BQ130" s="57">
        <f t="shared" si="17"/>
        <v>0</v>
      </c>
      <c r="BR130" s="57">
        <f t="shared" si="18"/>
        <v>0</v>
      </c>
      <c r="BS130" s="57">
        <f t="shared" si="19"/>
        <v>0</v>
      </c>
      <c r="BT130" s="57">
        <f t="shared" si="20"/>
        <v>0</v>
      </c>
    </row>
    <row r="131">
      <c r="A131" s="41" t="s">
        <v>98</v>
      </c>
      <c r="B131" s="42" t="s">
        <v>141</v>
      </c>
      <c r="C131" s="6"/>
      <c r="D131" s="43">
        <f t="shared" ref="D131:AZ131" si="80">sum(D132,D137,D142,D147,D152,D157,D162,D167,D170,D173,D178,D183,D188,D193,D198,D203,D206,D209,D212,D222,D228,D240)</f>
        <v>17447287000</v>
      </c>
      <c r="E131" s="43">
        <f t="shared" si="80"/>
        <v>0</v>
      </c>
      <c r="F131" s="43">
        <f t="shared" si="80"/>
        <v>0</v>
      </c>
      <c r="G131" s="43">
        <f t="shared" si="80"/>
        <v>0</v>
      </c>
      <c r="H131" s="43">
        <f t="shared" si="80"/>
        <v>0</v>
      </c>
      <c r="I131" s="43">
        <f t="shared" si="80"/>
        <v>0</v>
      </c>
      <c r="J131" s="43">
        <f t="shared" si="80"/>
        <v>0</v>
      </c>
      <c r="K131" s="43">
        <f t="shared" si="80"/>
        <v>0</v>
      </c>
      <c r="L131" s="43">
        <f t="shared" si="80"/>
        <v>0</v>
      </c>
      <c r="M131" s="43">
        <f t="shared" si="80"/>
        <v>0</v>
      </c>
      <c r="N131" s="43">
        <f t="shared" si="80"/>
        <v>0</v>
      </c>
      <c r="O131" s="43">
        <f t="shared" si="80"/>
        <v>0</v>
      </c>
      <c r="P131" s="43">
        <f t="shared" si="80"/>
        <v>0</v>
      </c>
      <c r="Q131" s="43">
        <f t="shared" si="80"/>
        <v>0</v>
      </c>
      <c r="R131" s="43">
        <f t="shared" si="80"/>
        <v>0</v>
      </c>
      <c r="S131" s="43">
        <f t="shared" si="80"/>
        <v>0</v>
      </c>
      <c r="T131" s="43">
        <f t="shared" si="80"/>
        <v>0</v>
      </c>
      <c r="U131" s="43">
        <f t="shared" si="80"/>
        <v>0</v>
      </c>
      <c r="V131" s="43">
        <f t="shared" si="80"/>
        <v>0</v>
      </c>
      <c r="W131" s="43">
        <f t="shared" si="80"/>
        <v>0</v>
      </c>
      <c r="X131" s="43">
        <f t="shared" si="80"/>
        <v>0</v>
      </c>
      <c r="Y131" s="43">
        <f t="shared" si="80"/>
        <v>0</v>
      </c>
      <c r="Z131" s="43">
        <f t="shared" si="80"/>
        <v>0</v>
      </c>
      <c r="AA131" s="43">
        <f t="shared" si="80"/>
        <v>0</v>
      </c>
      <c r="AB131" s="43">
        <f t="shared" si="80"/>
        <v>0</v>
      </c>
      <c r="AC131" s="43">
        <f t="shared" si="80"/>
        <v>0</v>
      </c>
      <c r="AD131" s="43">
        <f t="shared" si="80"/>
        <v>0</v>
      </c>
      <c r="AE131" s="43">
        <f t="shared" si="80"/>
        <v>0</v>
      </c>
      <c r="AF131" s="43">
        <f t="shared" si="80"/>
        <v>0</v>
      </c>
      <c r="AG131" s="43">
        <f t="shared" si="80"/>
        <v>0</v>
      </c>
      <c r="AH131" s="43">
        <f t="shared" si="80"/>
        <v>0</v>
      </c>
      <c r="AI131" s="43">
        <f t="shared" si="80"/>
        <v>0</v>
      </c>
      <c r="AJ131" s="43">
        <f t="shared" si="80"/>
        <v>0</v>
      </c>
      <c r="AK131" s="43">
        <f t="shared" si="80"/>
        <v>0</v>
      </c>
      <c r="AL131" s="43">
        <f t="shared" si="80"/>
        <v>0</v>
      </c>
      <c r="AM131" s="43">
        <f t="shared" si="80"/>
        <v>0</v>
      </c>
      <c r="AN131" s="43">
        <f t="shared" si="80"/>
        <v>0</v>
      </c>
      <c r="AO131" s="43">
        <f t="shared" si="80"/>
        <v>0</v>
      </c>
      <c r="AP131" s="43">
        <f t="shared" si="80"/>
        <v>0</v>
      </c>
      <c r="AQ131" s="43">
        <f t="shared" si="80"/>
        <v>0</v>
      </c>
      <c r="AR131" s="43">
        <f t="shared" si="80"/>
        <v>0</v>
      </c>
      <c r="AS131" s="43">
        <f t="shared" si="80"/>
        <v>0</v>
      </c>
      <c r="AT131" s="43">
        <f t="shared" si="80"/>
        <v>0</v>
      </c>
      <c r="AU131" s="43">
        <f t="shared" si="80"/>
        <v>0</v>
      </c>
      <c r="AV131" s="43">
        <f t="shared" si="80"/>
        <v>0</v>
      </c>
      <c r="AW131" s="43">
        <f t="shared" si="80"/>
        <v>0</v>
      </c>
      <c r="AX131" s="43">
        <f t="shared" si="80"/>
        <v>0</v>
      </c>
      <c r="AY131" s="43">
        <f t="shared" si="80"/>
        <v>0</v>
      </c>
      <c r="AZ131" s="43">
        <f t="shared" si="80"/>
        <v>0</v>
      </c>
      <c r="BA131" s="59">
        <f t="shared" si="3"/>
        <v>0</v>
      </c>
      <c r="BB131" s="28">
        <f t="shared" si="4"/>
        <v>17447287000</v>
      </c>
      <c r="BC131" s="29"/>
      <c r="BD131" s="59">
        <f t="shared" si="5"/>
        <v>0</v>
      </c>
      <c r="BE131" s="59">
        <f t="shared" si="6"/>
        <v>0</v>
      </c>
      <c r="BF131" s="59">
        <f t="shared" si="7"/>
        <v>0</v>
      </c>
      <c r="BG131" s="59">
        <f t="shared" si="8"/>
        <v>0</v>
      </c>
      <c r="BH131" s="59">
        <f t="shared" si="9"/>
        <v>0</v>
      </c>
      <c r="BI131" s="59">
        <f t="shared" si="10"/>
        <v>0</v>
      </c>
      <c r="BJ131" s="59">
        <f t="shared" si="11"/>
        <v>0</v>
      </c>
      <c r="BK131" s="59">
        <f t="shared" si="12"/>
        <v>0</v>
      </c>
      <c r="BL131" s="59">
        <f t="shared" si="13"/>
        <v>0</v>
      </c>
      <c r="BM131" s="59">
        <f t="shared" si="14"/>
        <v>0</v>
      </c>
      <c r="BN131" s="59">
        <f t="shared" si="15"/>
        <v>0</v>
      </c>
      <c r="BO131" s="59">
        <f t="shared" si="16"/>
        <v>0</v>
      </c>
      <c r="BP131" s="29"/>
      <c r="BQ131" s="59">
        <f t="shared" si="17"/>
        <v>0</v>
      </c>
      <c r="BR131" s="59">
        <f t="shared" si="18"/>
        <v>0</v>
      </c>
      <c r="BS131" s="59">
        <f t="shared" si="19"/>
        <v>0</v>
      </c>
      <c r="BT131" s="59">
        <f t="shared" si="20"/>
        <v>0</v>
      </c>
    </row>
    <row r="132">
      <c r="A132" s="45">
        <v>511111.0</v>
      </c>
      <c r="B132" s="46" t="s">
        <v>142</v>
      </c>
      <c r="C132" s="6"/>
      <c r="D132" s="47">
        <f t="shared" ref="D132:AZ132" si="81">sum(D134:D136)</f>
        <v>5309582000</v>
      </c>
      <c r="E132" s="47">
        <f t="shared" si="81"/>
        <v>0</v>
      </c>
      <c r="F132" s="47">
        <f t="shared" si="81"/>
        <v>0</v>
      </c>
      <c r="G132" s="47">
        <f t="shared" si="81"/>
        <v>0</v>
      </c>
      <c r="H132" s="47">
        <f t="shared" si="81"/>
        <v>0</v>
      </c>
      <c r="I132" s="47">
        <f t="shared" si="81"/>
        <v>0</v>
      </c>
      <c r="J132" s="47">
        <f t="shared" si="81"/>
        <v>0</v>
      </c>
      <c r="K132" s="47">
        <f t="shared" si="81"/>
        <v>0</v>
      </c>
      <c r="L132" s="47">
        <f t="shared" si="81"/>
        <v>0</v>
      </c>
      <c r="M132" s="47">
        <f t="shared" si="81"/>
        <v>0</v>
      </c>
      <c r="N132" s="47">
        <f t="shared" si="81"/>
        <v>0</v>
      </c>
      <c r="O132" s="47">
        <f t="shared" si="81"/>
        <v>0</v>
      </c>
      <c r="P132" s="47">
        <f t="shared" si="81"/>
        <v>0</v>
      </c>
      <c r="Q132" s="47">
        <f t="shared" si="81"/>
        <v>0</v>
      </c>
      <c r="R132" s="47">
        <f t="shared" si="81"/>
        <v>0</v>
      </c>
      <c r="S132" s="47">
        <f t="shared" si="81"/>
        <v>0</v>
      </c>
      <c r="T132" s="47">
        <f t="shared" si="81"/>
        <v>0</v>
      </c>
      <c r="U132" s="47">
        <f t="shared" si="81"/>
        <v>0</v>
      </c>
      <c r="V132" s="47">
        <f t="shared" si="81"/>
        <v>0</v>
      </c>
      <c r="W132" s="47">
        <f t="shared" si="81"/>
        <v>0</v>
      </c>
      <c r="X132" s="47">
        <f t="shared" si="81"/>
        <v>0</v>
      </c>
      <c r="Y132" s="47">
        <f t="shared" si="81"/>
        <v>0</v>
      </c>
      <c r="Z132" s="47">
        <f t="shared" si="81"/>
        <v>0</v>
      </c>
      <c r="AA132" s="47">
        <f t="shared" si="81"/>
        <v>0</v>
      </c>
      <c r="AB132" s="47">
        <f t="shared" si="81"/>
        <v>0</v>
      </c>
      <c r="AC132" s="47">
        <f t="shared" si="81"/>
        <v>0</v>
      </c>
      <c r="AD132" s="47">
        <f t="shared" si="81"/>
        <v>0</v>
      </c>
      <c r="AE132" s="47">
        <f t="shared" si="81"/>
        <v>0</v>
      </c>
      <c r="AF132" s="47">
        <f t="shared" si="81"/>
        <v>0</v>
      </c>
      <c r="AG132" s="47">
        <f t="shared" si="81"/>
        <v>0</v>
      </c>
      <c r="AH132" s="47">
        <f t="shared" si="81"/>
        <v>0</v>
      </c>
      <c r="AI132" s="47">
        <f t="shared" si="81"/>
        <v>0</v>
      </c>
      <c r="AJ132" s="47">
        <f t="shared" si="81"/>
        <v>0</v>
      </c>
      <c r="AK132" s="47">
        <f t="shared" si="81"/>
        <v>0</v>
      </c>
      <c r="AL132" s="47">
        <f t="shared" si="81"/>
        <v>0</v>
      </c>
      <c r="AM132" s="47">
        <f t="shared" si="81"/>
        <v>0</v>
      </c>
      <c r="AN132" s="47">
        <f t="shared" si="81"/>
        <v>0</v>
      </c>
      <c r="AO132" s="47">
        <f t="shared" si="81"/>
        <v>0</v>
      </c>
      <c r="AP132" s="47">
        <f t="shared" si="81"/>
        <v>0</v>
      </c>
      <c r="AQ132" s="47">
        <f t="shared" si="81"/>
        <v>0</v>
      </c>
      <c r="AR132" s="47">
        <f t="shared" si="81"/>
        <v>0</v>
      </c>
      <c r="AS132" s="47">
        <f t="shared" si="81"/>
        <v>0</v>
      </c>
      <c r="AT132" s="47">
        <f t="shared" si="81"/>
        <v>0</v>
      </c>
      <c r="AU132" s="47">
        <f t="shared" si="81"/>
        <v>0</v>
      </c>
      <c r="AV132" s="47">
        <f t="shared" si="81"/>
        <v>0</v>
      </c>
      <c r="AW132" s="47">
        <f t="shared" si="81"/>
        <v>0</v>
      </c>
      <c r="AX132" s="47">
        <f t="shared" si="81"/>
        <v>0</v>
      </c>
      <c r="AY132" s="47">
        <f t="shared" si="81"/>
        <v>0</v>
      </c>
      <c r="AZ132" s="47">
        <f t="shared" si="81"/>
        <v>0</v>
      </c>
      <c r="BA132" s="59">
        <f t="shared" si="3"/>
        <v>0</v>
      </c>
      <c r="BB132" s="28">
        <f t="shared" si="4"/>
        <v>5309582000</v>
      </c>
      <c r="BC132" s="61"/>
      <c r="BD132" s="59">
        <f t="shared" si="5"/>
        <v>0</v>
      </c>
      <c r="BE132" s="59">
        <f t="shared" si="6"/>
        <v>0</v>
      </c>
      <c r="BF132" s="59">
        <f t="shared" si="7"/>
        <v>0</v>
      </c>
      <c r="BG132" s="59">
        <f t="shared" si="8"/>
        <v>0</v>
      </c>
      <c r="BH132" s="59">
        <f t="shared" si="9"/>
        <v>0</v>
      </c>
      <c r="BI132" s="59">
        <f t="shared" si="10"/>
        <v>0</v>
      </c>
      <c r="BJ132" s="59">
        <f t="shared" si="11"/>
        <v>0</v>
      </c>
      <c r="BK132" s="59">
        <f t="shared" si="12"/>
        <v>0</v>
      </c>
      <c r="BL132" s="59">
        <f t="shared" si="13"/>
        <v>0</v>
      </c>
      <c r="BM132" s="59">
        <f t="shared" si="14"/>
        <v>0</v>
      </c>
      <c r="BN132" s="59">
        <f t="shared" si="15"/>
        <v>0</v>
      </c>
      <c r="BO132" s="59">
        <f t="shared" si="16"/>
        <v>0</v>
      </c>
      <c r="BP132" s="61"/>
      <c r="BQ132" s="59">
        <f t="shared" si="17"/>
        <v>0</v>
      </c>
      <c r="BR132" s="59">
        <f t="shared" si="18"/>
        <v>0</v>
      </c>
      <c r="BS132" s="59">
        <f t="shared" si="19"/>
        <v>0</v>
      </c>
      <c r="BT132" s="59">
        <f t="shared" si="20"/>
        <v>0</v>
      </c>
    </row>
    <row r="133">
      <c r="A133" s="49"/>
      <c r="B133" s="50" t="s">
        <v>37</v>
      </c>
      <c r="C133" s="6"/>
      <c r="D133" s="51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2"/>
      <c r="BA133" s="59">
        <f t="shared" si="3"/>
        <v>0</v>
      </c>
      <c r="BB133" s="28">
        <f t="shared" si="4"/>
        <v>0</v>
      </c>
      <c r="BC133" s="64"/>
      <c r="BD133" s="59">
        <f t="shared" si="5"/>
        <v>0</v>
      </c>
      <c r="BE133" s="59">
        <f t="shared" si="6"/>
        <v>0</v>
      </c>
      <c r="BF133" s="59">
        <f t="shared" si="7"/>
        <v>0</v>
      </c>
      <c r="BG133" s="59">
        <f t="shared" si="8"/>
        <v>0</v>
      </c>
      <c r="BH133" s="59">
        <f t="shared" si="9"/>
        <v>0</v>
      </c>
      <c r="BI133" s="59">
        <f t="shared" si="10"/>
        <v>0</v>
      </c>
      <c r="BJ133" s="59">
        <f t="shared" si="11"/>
        <v>0</v>
      </c>
      <c r="BK133" s="59">
        <f t="shared" si="12"/>
        <v>0</v>
      </c>
      <c r="BL133" s="59">
        <f t="shared" si="13"/>
        <v>0</v>
      </c>
      <c r="BM133" s="59">
        <f t="shared" si="14"/>
        <v>0</v>
      </c>
      <c r="BN133" s="59">
        <f t="shared" si="15"/>
        <v>0</v>
      </c>
      <c r="BO133" s="59">
        <f t="shared" si="16"/>
        <v>0</v>
      </c>
      <c r="BP133" s="64"/>
      <c r="BQ133" s="59">
        <f t="shared" si="17"/>
        <v>0</v>
      </c>
      <c r="BR133" s="59">
        <f t="shared" si="18"/>
        <v>0</v>
      </c>
      <c r="BS133" s="59">
        <f t="shared" si="19"/>
        <v>0</v>
      </c>
      <c r="BT133" s="59">
        <f t="shared" si="20"/>
        <v>0</v>
      </c>
    </row>
    <row r="134">
      <c r="A134" s="49"/>
      <c r="B134" s="52" t="s">
        <v>38</v>
      </c>
      <c r="C134" s="52" t="s">
        <v>142</v>
      </c>
      <c r="D134" s="53">
        <v>4.569582E9</v>
      </c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59">
        <f t="shared" si="3"/>
        <v>0</v>
      </c>
      <c r="BB134" s="28">
        <f t="shared" si="4"/>
        <v>4569582000</v>
      </c>
      <c r="BC134" s="64"/>
      <c r="BD134" s="59">
        <f t="shared" si="5"/>
        <v>0</v>
      </c>
      <c r="BE134" s="59">
        <f t="shared" si="6"/>
        <v>0</v>
      </c>
      <c r="BF134" s="59">
        <f t="shared" si="7"/>
        <v>0</v>
      </c>
      <c r="BG134" s="59">
        <f t="shared" si="8"/>
        <v>0</v>
      </c>
      <c r="BH134" s="59">
        <f t="shared" si="9"/>
        <v>0</v>
      </c>
      <c r="BI134" s="59">
        <f t="shared" si="10"/>
        <v>0</v>
      </c>
      <c r="BJ134" s="59">
        <f t="shared" si="11"/>
        <v>0</v>
      </c>
      <c r="BK134" s="59">
        <f t="shared" si="12"/>
        <v>0</v>
      </c>
      <c r="BL134" s="59">
        <f t="shared" si="13"/>
        <v>0</v>
      </c>
      <c r="BM134" s="59">
        <f t="shared" si="14"/>
        <v>0</v>
      </c>
      <c r="BN134" s="59">
        <f t="shared" si="15"/>
        <v>0</v>
      </c>
      <c r="BO134" s="59">
        <f t="shared" si="16"/>
        <v>0</v>
      </c>
      <c r="BP134" s="64"/>
      <c r="BQ134" s="59">
        <f t="shared" si="17"/>
        <v>0</v>
      </c>
      <c r="BR134" s="59">
        <f t="shared" si="18"/>
        <v>0</v>
      </c>
      <c r="BS134" s="59">
        <f t="shared" si="19"/>
        <v>0</v>
      </c>
      <c r="BT134" s="59">
        <f t="shared" si="20"/>
        <v>0</v>
      </c>
    </row>
    <row r="135">
      <c r="A135" s="49"/>
      <c r="B135" s="52" t="s">
        <v>38</v>
      </c>
      <c r="C135" s="52" t="s">
        <v>143</v>
      </c>
      <c r="D135" s="53">
        <v>3.7E8</v>
      </c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2"/>
      <c r="BA135" s="59">
        <f t="shared" si="3"/>
        <v>0</v>
      </c>
      <c r="BB135" s="28">
        <f t="shared" si="4"/>
        <v>370000000</v>
      </c>
      <c r="BC135" s="64"/>
      <c r="BD135" s="59">
        <f t="shared" si="5"/>
        <v>0</v>
      </c>
      <c r="BE135" s="59">
        <f t="shared" si="6"/>
        <v>0</v>
      </c>
      <c r="BF135" s="59">
        <f t="shared" si="7"/>
        <v>0</v>
      </c>
      <c r="BG135" s="59">
        <f t="shared" si="8"/>
        <v>0</v>
      </c>
      <c r="BH135" s="59">
        <f t="shared" si="9"/>
        <v>0</v>
      </c>
      <c r="BI135" s="59">
        <f t="shared" si="10"/>
        <v>0</v>
      </c>
      <c r="BJ135" s="59">
        <f t="shared" si="11"/>
        <v>0</v>
      </c>
      <c r="BK135" s="59">
        <f t="shared" si="12"/>
        <v>0</v>
      </c>
      <c r="BL135" s="59">
        <f t="shared" si="13"/>
        <v>0</v>
      </c>
      <c r="BM135" s="59">
        <f t="shared" si="14"/>
        <v>0</v>
      </c>
      <c r="BN135" s="59">
        <f t="shared" si="15"/>
        <v>0</v>
      </c>
      <c r="BO135" s="59">
        <f t="shared" si="16"/>
        <v>0</v>
      </c>
      <c r="BP135" s="64"/>
      <c r="BQ135" s="59">
        <f t="shared" si="17"/>
        <v>0</v>
      </c>
      <c r="BR135" s="59">
        <f t="shared" si="18"/>
        <v>0</v>
      </c>
      <c r="BS135" s="59">
        <f t="shared" si="19"/>
        <v>0</v>
      </c>
      <c r="BT135" s="59">
        <f t="shared" si="20"/>
        <v>0</v>
      </c>
    </row>
    <row r="136">
      <c r="A136" s="49"/>
      <c r="B136" s="52" t="s">
        <v>38</v>
      </c>
      <c r="C136" s="52" t="s">
        <v>144</v>
      </c>
      <c r="D136" s="53">
        <v>3.7E8</v>
      </c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59">
        <f t="shared" si="3"/>
        <v>0</v>
      </c>
      <c r="BB136" s="28">
        <f t="shared" si="4"/>
        <v>370000000</v>
      </c>
      <c r="BC136" s="64"/>
      <c r="BD136" s="59">
        <f t="shared" si="5"/>
        <v>0</v>
      </c>
      <c r="BE136" s="59">
        <f t="shared" si="6"/>
        <v>0</v>
      </c>
      <c r="BF136" s="59">
        <f t="shared" si="7"/>
        <v>0</v>
      </c>
      <c r="BG136" s="59">
        <f t="shared" si="8"/>
        <v>0</v>
      </c>
      <c r="BH136" s="59">
        <f t="shared" si="9"/>
        <v>0</v>
      </c>
      <c r="BI136" s="59">
        <f t="shared" si="10"/>
        <v>0</v>
      </c>
      <c r="BJ136" s="59">
        <f t="shared" si="11"/>
        <v>0</v>
      </c>
      <c r="BK136" s="59">
        <f t="shared" si="12"/>
        <v>0</v>
      </c>
      <c r="BL136" s="59">
        <f t="shared" si="13"/>
        <v>0</v>
      </c>
      <c r="BM136" s="59">
        <f t="shared" si="14"/>
        <v>0</v>
      </c>
      <c r="BN136" s="59">
        <f t="shared" si="15"/>
        <v>0</v>
      </c>
      <c r="BO136" s="59">
        <f t="shared" si="16"/>
        <v>0</v>
      </c>
      <c r="BP136" s="64"/>
      <c r="BQ136" s="59">
        <f t="shared" si="17"/>
        <v>0</v>
      </c>
      <c r="BR136" s="59">
        <f t="shared" si="18"/>
        <v>0</v>
      </c>
      <c r="BS136" s="59">
        <f t="shared" si="19"/>
        <v>0</v>
      </c>
      <c r="BT136" s="59">
        <f t="shared" si="20"/>
        <v>0</v>
      </c>
    </row>
    <row r="137">
      <c r="A137" s="45">
        <v>511119.0</v>
      </c>
      <c r="B137" s="46" t="s">
        <v>145</v>
      </c>
      <c r="C137" s="6"/>
      <c r="D137" s="47">
        <f t="shared" ref="D137:AZ137" si="82">sum(D139:D141)</f>
        <v>85000</v>
      </c>
      <c r="E137" s="47">
        <f t="shared" si="82"/>
        <v>0</v>
      </c>
      <c r="F137" s="47">
        <f t="shared" si="82"/>
        <v>0</v>
      </c>
      <c r="G137" s="47">
        <f t="shared" si="82"/>
        <v>0</v>
      </c>
      <c r="H137" s="47">
        <f t="shared" si="82"/>
        <v>0</v>
      </c>
      <c r="I137" s="47">
        <f t="shared" si="82"/>
        <v>0</v>
      </c>
      <c r="J137" s="47">
        <f t="shared" si="82"/>
        <v>0</v>
      </c>
      <c r="K137" s="47">
        <f t="shared" si="82"/>
        <v>0</v>
      </c>
      <c r="L137" s="47">
        <f t="shared" si="82"/>
        <v>0</v>
      </c>
      <c r="M137" s="47">
        <f t="shared" si="82"/>
        <v>0</v>
      </c>
      <c r="N137" s="47">
        <f t="shared" si="82"/>
        <v>0</v>
      </c>
      <c r="O137" s="47">
        <f t="shared" si="82"/>
        <v>0</v>
      </c>
      <c r="P137" s="47">
        <f t="shared" si="82"/>
        <v>0</v>
      </c>
      <c r="Q137" s="47">
        <f t="shared" si="82"/>
        <v>0</v>
      </c>
      <c r="R137" s="47">
        <f t="shared" si="82"/>
        <v>0</v>
      </c>
      <c r="S137" s="47">
        <f t="shared" si="82"/>
        <v>0</v>
      </c>
      <c r="T137" s="47">
        <f t="shared" si="82"/>
        <v>0</v>
      </c>
      <c r="U137" s="47">
        <f t="shared" si="82"/>
        <v>0</v>
      </c>
      <c r="V137" s="47">
        <f t="shared" si="82"/>
        <v>0</v>
      </c>
      <c r="W137" s="47">
        <f t="shared" si="82"/>
        <v>0</v>
      </c>
      <c r="X137" s="47">
        <f t="shared" si="82"/>
        <v>0</v>
      </c>
      <c r="Y137" s="47">
        <f t="shared" si="82"/>
        <v>0</v>
      </c>
      <c r="Z137" s="47">
        <f t="shared" si="82"/>
        <v>0</v>
      </c>
      <c r="AA137" s="47">
        <f t="shared" si="82"/>
        <v>0</v>
      </c>
      <c r="AB137" s="47">
        <f t="shared" si="82"/>
        <v>0</v>
      </c>
      <c r="AC137" s="47">
        <f t="shared" si="82"/>
        <v>0</v>
      </c>
      <c r="AD137" s="47">
        <f t="shared" si="82"/>
        <v>0</v>
      </c>
      <c r="AE137" s="47">
        <f t="shared" si="82"/>
        <v>0</v>
      </c>
      <c r="AF137" s="47">
        <f t="shared" si="82"/>
        <v>0</v>
      </c>
      <c r="AG137" s="47">
        <f t="shared" si="82"/>
        <v>0</v>
      </c>
      <c r="AH137" s="47">
        <f t="shared" si="82"/>
        <v>0</v>
      </c>
      <c r="AI137" s="47">
        <f t="shared" si="82"/>
        <v>0</v>
      </c>
      <c r="AJ137" s="47">
        <f t="shared" si="82"/>
        <v>0</v>
      </c>
      <c r="AK137" s="47">
        <f t="shared" si="82"/>
        <v>0</v>
      </c>
      <c r="AL137" s="47">
        <f t="shared" si="82"/>
        <v>0</v>
      </c>
      <c r="AM137" s="47">
        <f t="shared" si="82"/>
        <v>0</v>
      </c>
      <c r="AN137" s="47">
        <f t="shared" si="82"/>
        <v>0</v>
      </c>
      <c r="AO137" s="47">
        <f t="shared" si="82"/>
        <v>0</v>
      </c>
      <c r="AP137" s="47">
        <f t="shared" si="82"/>
        <v>0</v>
      </c>
      <c r="AQ137" s="47">
        <f t="shared" si="82"/>
        <v>0</v>
      </c>
      <c r="AR137" s="47">
        <f t="shared" si="82"/>
        <v>0</v>
      </c>
      <c r="AS137" s="47">
        <f t="shared" si="82"/>
        <v>0</v>
      </c>
      <c r="AT137" s="47">
        <f t="shared" si="82"/>
        <v>0</v>
      </c>
      <c r="AU137" s="47">
        <f t="shared" si="82"/>
        <v>0</v>
      </c>
      <c r="AV137" s="47">
        <f t="shared" si="82"/>
        <v>0</v>
      </c>
      <c r="AW137" s="47">
        <f t="shared" si="82"/>
        <v>0</v>
      </c>
      <c r="AX137" s="47">
        <f t="shared" si="82"/>
        <v>0</v>
      </c>
      <c r="AY137" s="47">
        <f t="shared" si="82"/>
        <v>0</v>
      </c>
      <c r="AZ137" s="47">
        <f t="shared" si="82"/>
        <v>0</v>
      </c>
      <c r="BA137" s="59">
        <f t="shared" si="3"/>
        <v>0</v>
      </c>
      <c r="BB137" s="28">
        <f t="shared" si="4"/>
        <v>85000</v>
      </c>
      <c r="BC137" s="61"/>
      <c r="BD137" s="59">
        <f t="shared" si="5"/>
        <v>0</v>
      </c>
      <c r="BE137" s="59">
        <f t="shared" si="6"/>
        <v>0</v>
      </c>
      <c r="BF137" s="59">
        <f t="shared" si="7"/>
        <v>0</v>
      </c>
      <c r="BG137" s="59">
        <f t="shared" si="8"/>
        <v>0</v>
      </c>
      <c r="BH137" s="59">
        <f t="shared" si="9"/>
        <v>0</v>
      </c>
      <c r="BI137" s="59">
        <f t="shared" si="10"/>
        <v>0</v>
      </c>
      <c r="BJ137" s="59">
        <f t="shared" si="11"/>
        <v>0</v>
      </c>
      <c r="BK137" s="59">
        <f t="shared" si="12"/>
        <v>0</v>
      </c>
      <c r="BL137" s="59">
        <f t="shared" si="13"/>
        <v>0</v>
      </c>
      <c r="BM137" s="59">
        <f t="shared" si="14"/>
        <v>0</v>
      </c>
      <c r="BN137" s="59">
        <f t="shared" si="15"/>
        <v>0</v>
      </c>
      <c r="BO137" s="59">
        <f t="shared" si="16"/>
        <v>0</v>
      </c>
      <c r="BP137" s="61"/>
      <c r="BQ137" s="59">
        <f t="shared" si="17"/>
        <v>0</v>
      </c>
      <c r="BR137" s="59">
        <f t="shared" si="18"/>
        <v>0</v>
      </c>
      <c r="BS137" s="59">
        <f t="shared" si="19"/>
        <v>0</v>
      </c>
      <c r="BT137" s="59">
        <f t="shared" si="20"/>
        <v>0</v>
      </c>
    </row>
    <row r="138">
      <c r="A138" s="49"/>
      <c r="B138" s="50" t="s">
        <v>37</v>
      </c>
      <c r="C138" s="6"/>
      <c r="D138" s="51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59">
        <f t="shared" si="3"/>
        <v>0</v>
      </c>
      <c r="BB138" s="28">
        <f t="shared" si="4"/>
        <v>0</v>
      </c>
      <c r="BC138" s="64"/>
      <c r="BD138" s="59">
        <f t="shared" si="5"/>
        <v>0</v>
      </c>
      <c r="BE138" s="59">
        <f t="shared" si="6"/>
        <v>0</v>
      </c>
      <c r="BF138" s="59">
        <f t="shared" si="7"/>
        <v>0</v>
      </c>
      <c r="BG138" s="59">
        <f t="shared" si="8"/>
        <v>0</v>
      </c>
      <c r="BH138" s="59">
        <f t="shared" si="9"/>
        <v>0</v>
      </c>
      <c r="BI138" s="59">
        <f t="shared" si="10"/>
        <v>0</v>
      </c>
      <c r="BJ138" s="59">
        <f t="shared" si="11"/>
        <v>0</v>
      </c>
      <c r="BK138" s="59">
        <f t="shared" si="12"/>
        <v>0</v>
      </c>
      <c r="BL138" s="59">
        <f t="shared" si="13"/>
        <v>0</v>
      </c>
      <c r="BM138" s="59">
        <f t="shared" si="14"/>
        <v>0</v>
      </c>
      <c r="BN138" s="59">
        <f t="shared" si="15"/>
        <v>0</v>
      </c>
      <c r="BO138" s="59">
        <f t="shared" si="16"/>
        <v>0</v>
      </c>
      <c r="BP138" s="64"/>
      <c r="BQ138" s="59">
        <f t="shared" si="17"/>
        <v>0</v>
      </c>
      <c r="BR138" s="59">
        <f t="shared" si="18"/>
        <v>0</v>
      </c>
      <c r="BS138" s="59">
        <f t="shared" si="19"/>
        <v>0</v>
      </c>
      <c r="BT138" s="59">
        <f t="shared" si="20"/>
        <v>0</v>
      </c>
    </row>
    <row r="139">
      <c r="A139" s="49"/>
      <c r="B139" s="52" t="s">
        <v>38</v>
      </c>
      <c r="C139" s="52" t="s">
        <v>145</v>
      </c>
      <c r="D139" s="53">
        <v>71000.0</v>
      </c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2"/>
      <c r="BA139" s="59">
        <f t="shared" si="3"/>
        <v>0</v>
      </c>
      <c r="BB139" s="28">
        <f t="shared" si="4"/>
        <v>71000</v>
      </c>
      <c r="BC139" s="64"/>
      <c r="BD139" s="59">
        <f t="shared" si="5"/>
        <v>0</v>
      </c>
      <c r="BE139" s="59">
        <f t="shared" si="6"/>
        <v>0</v>
      </c>
      <c r="BF139" s="59">
        <f t="shared" si="7"/>
        <v>0</v>
      </c>
      <c r="BG139" s="59">
        <f t="shared" si="8"/>
        <v>0</v>
      </c>
      <c r="BH139" s="59">
        <f t="shared" si="9"/>
        <v>0</v>
      </c>
      <c r="BI139" s="59">
        <f t="shared" si="10"/>
        <v>0</v>
      </c>
      <c r="BJ139" s="59">
        <f t="shared" si="11"/>
        <v>0</v>
      </c>
      <c r="BK139" s="59">
        <f t="shared" si="12"/>
        <v>0</v>
      </c>
      <c r="BL139" s="59">
        <f t="shared" si="13"/>
        <v>0</v>
      </c>
      <c r="BM139" s="59">
        <f t="shared" si="14"/>
        <v>0</v>
      </c>
      <c r="BN139" s="59">
        <f t="shared" si="15"/>
        <v>0</v>
      </c>
      <c r="BO139" s="59">
        <f t="shared" si="16"/>
        <v>0</v>
      </c>
      <c r="BP139" s="64"/>
      <c r="BQ139" s="59">
        <f t="shared" si="17"/>
        <v>0</v>
      </c>
      <c r="BR139" s="59">
        <f t="shared" si="18"/>
        <v>0</v>
      </c>
      <c r="BS139" s="59">
        <f t="shared" si="19"/>
        <v>0</v>
      </c>
      <c r="BT139" s="59">
        <f t="shared" si="20"/>
        <v>0</v>
      </c>
    </row>
    <row r="140">
      <c r="A140" s="49"/>
      <c r="B140" s="52" t="s">
        <v>38</v>
      </c>
      <c r="C140" s="52" t="s">
        <v>146</v>
      </c>
      <c r="D140" s="53">
        <v>7000.0</v>
      </c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  <c r="AV140" s="62"/>
      <c r="AW140" s="62"/>
      <c r="AX140" s="62"/>
      <c r="AY140" s="62"/>
      <c r="AZ140" s="62"/>
      <c r="BA140" s="59">
        <f t="shared" si="3"/>
        <v>0</v>
      </c>
      <c r="BB140" s="28">
        <f t="shared" si="4"/>
        <v>7000</v>
      </c>
      <c r="BC140" s="64"/>
      <c r="BD140" s="59">
        <f t="shared" si="5"/>
        <v>0</v>
      </c>
      <c r="BE140" s="59">
        <f t="shared" si="6"/>
        <v>0</v>
      </c>
      <c r="BF140" s="59">
        <f t="shared" si="7"/>
        <v>0</v>
      </c>
      <c r="BG140" s="59">
        <f t="shared" si="8"/>
        <v>0</v>
      </c>
      <c r="BH140" s="59">
        <f t="shared" si="9"/>
        <v>0</v>
      </c>
      <c r="BI140" s="59">
        <f t="shared" si="10"/>
        <v>0</v>
      </c>
      <c r="BJ140" s="59">
        <f t="shared" si="11"/>
        <v>0</v>
      </c>
      <c r="BK140" s="59">
        <f t="shared" si="12"/>
        <v>0</v>
      </c>
      <c r="BL140" s="59">
        <f t="shared" si="13"/>
        <v>0</v>
      </c>
      <c r="BM140" s="59">
        <f t="shared" si="14"/>
        <v>0</v>
      </c>
      <c r="BN140" s="59">
        <f t="shared" si="15"/>
        <v>0</v>
      </c>
      <c r="BO140" s="59">
        <f t="shared" si="16"/>
        <v>0</v>
      </c>
      <c r="BP140" s="64"/>
      <c r="BQ140" s="59">
        <f t="shared" si="17"/>
        <v>0</v>
      </c>
      <c r="BR140" s="59">
        <f t="shared" si="18"/>
        <v>0</v>
      </c>
      <c r="BS140" s="59">
        <f t="shared" si="19"/>
        <v>0</v>
      </c>
      <c r="BT140" s="59">
        <f t="shared" si="20"/>
        <v>0</v>
      </c>
    </row>
    <row r="141">
      <c r="A141" s="49"/>
      <c r="B141" s="52" t="s">
        <v>38</v>
      </c>
      <c r="C141" s="52" t="s">
        <v>147</v>
      </c>
      <c r="D141" s="53">
        <v>7000.0</v>
      </c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59">
        <f t="shared" si="3"/>
        <v>0</v>
      </c>
      <c r="BB141" s="28">
        <f t="shared" si="4"/>
        <v>7000</v>
      </c>
      <c r="BC141" s="64"/>
      <c r="BD141" s="59">
        <f t="shared" si="5"/>
        <v>0</v>
      </c>
      <c r="BE141" s="59">
        <f t="shared" si="6"/>
        <v>0</v>
      </c>
      <c r="BF141" s="59">
        <f t="shared" si="7"/>
        <v>0</v>
      </c>
      <c r="BG141" s="59">
        <f t="shared" si="8"/>
        <v>0</v>
      </c>
      <c r="BH141" s="59">
        <f t="shared" si="9"/>
        <v>0</v>
      </c>
      <c r="BI141" s="59">
        <f t="shared" si="10"/>
        <v>0</v>
      </c>
      <c r="BJ141" s="59">
        <f t="shared" si="11"/>
        <v>0</v>
      </c>
      <c r="BK141" s="59">
        <f t="shared" si="12"/>
        <v>0</v>
      </c>
      <c r="BL141" s="59">
        <f t="shared" si="13"/>
        <v>0</v>
      </c>
      <c r="BM141" s="59">
        <f t="shared" si="14"/>
        <v>0</v>
      </c>
      <c r="BN141" s="59">
        <f t="shared" si="15"/>
        <v>0</v>
      </c>
      <c r="BO141" s="59">
        <f t="shared" si="16"/>
        <v>0</v>
      </c>
      <c r="BP141" s="64"/>
      <c r="BQ141" s="59">
        <f t="shared" si="17"/>
        <v>0</v>
      </c>
      <c r="BR141" s="59">
        <f t="shared" si="18"/>
        <v>0</v>
      </c>
      <c r="BS141" s="59">
        <f t="shared" si="19"/>
        <v>0</v>
      </c>
      <c r="BT141" s="59">
        <f t="shared" si="20"/>
        <v>0</v>
      </c>
    </row>
    <row r="142">
      <c r="A142" s="45">
        <v>511121.0</v>
      </c>
      <c r="B142" s="46" t="s">
        <v>148</v>
      </c>
      <c r="C142" s="6"/>
      <c r="D142" s="47">
        <f t="shared" ref="D142:AZ142" si="83">sum(D144:D146)</f>
        <v>368299000</v>
      </c>
      <c r="E142" s="47">
        <f t="shared" si="83"/>
        <v>0</v>
      </c>
      <c r="F142" s="47">
        <f t="shared" si="83"/>
        <v>0</v>
      </c>
      <c r="G142" s="47">
        <f t="shared" si="83"/>
        <v>0</v>
      </c>
      <c r="H142" s="47">
        <f t="shared" si="83"/>
        <v>0</v>
      </c>
      <c r="I142" s="47">
        <f t="shared" si="83"/>
        <v>0</v>
      </c>
      <c r="J142" s="47">
        <f t="shared" si="83"/>
        <v>0</v>
      </c>
      <c r="K142" s="47">
        <f t="shared" si="83"/>
        <v>0</v>
      </c>
      <c r="L142" s="47">
        <f t="shared" si="83"/>
        <v>0</v>
      </c>
      <c r="M142" s="47">
        <f t="shared" si="83"/>
        <v>0</v>
      </c>
      <c r="N142" s="47">
        <f t="shared" si="83"/>
        <v>0</v>
      </c>
      <c r="O142" s="47">
        <f t="shared" si="83"/>
        <v>0</v>
      </c>
      <c r="P142" s="47">
        <f t="shared" si="83"/>
        <v>0</v>
      </c>
      <c r="Q142" s="47">
        <f t="shared" si="83"/>
        <v>0</v>
      </c>
      <c r="R142" s="47">
        <f t="shared" si="83"/>
        <v>0</v>
      </c>
      <c r="S142" s="47">
        <f t="shared" si="83"/>
        <v>0</v>
      </c>
      <c r="T142" s="47">
        <f t="shared" si="83"/>
        <v>0</v>
      </c>
      <c r="U142" s="47">
        <f t="shared" si="83"/>
        <v>0</v>
      </c>
      <c r="V142" s="47">
        <f t="shared" si="83"/>
        <v>0</v>
      </c>
      <c r="W142" s="47">
        <f t="shared" si="83"/>
        <v>0</v>
      </c>
      <c r="X142" s="47">
        <f t="shared" si="83"/>
        <v>0</v>
      </c>
      <c r="Y142" s="47">
        <f t="shared" si="83"/>
        <v>0</v>
      </c>
      <c r="Z142" s="47">
        <f t="shared" si="83"/>
        <v>0</v>
      </c>
      <c r="AA142" s="47">
        <f t="shared" si="83"/>
        <v>0</v>
      </c>
      <c r="AB142" s="47">
        <f t="shared" si="83"/>
        <v>0</v>
      </c>
      <c r="AC142" s="47">
        <f t="shared" si="83"/>
        <v>0</v>
      </c>
      <c r="AD142" s="47">
        <f t="shared" si="83"/>
        <v>0</v>
      </c>
      <c r="AE142" s="47">
        <f t="shared" si="83"/>
        <v>0</v>
      </c>
      <c r="AF142" s="47">
        <f t="shared" si="83"/>
        <v>0</v>
      </c>
      <c r="AG142" s="47">
        <f t="shared" si="83"/>
        <v>0</v>
      </c>
      <c r="AH142" s="47">
        <f t="shared" si="83"/>
        <v>0</v>
      </c>
      <c r="AI142" s="47">
        <f t="shared" si="83"/>
        <v>0</v>
      </c>
      <c r="AJ142" s="47">
        <f t="shared" si="83"/>
        <v>0</v>
      </c>
      <c r="AK142" s="47">
        <f t="shared" si="83"/>
        <v>0</v>
      </c>
      <c r="AL142" s="47">
        <f t="shared" si="83"/>
        <v>0</v>
      </c>
      <c r="AM142" s="47">
        <f t="shared" si="83"/>
        <v>0</v>
      </c>
      <c r="AN142" s="47">
        <f t="shared" si="83"/>
        <v>0</v>
      </c>
      <c r="AO142" s="47">
        <f t="shared" si="83"/>
        <v>0</v>
      </c>
      <c r="AP142" s="47">
        <f t="shared" si="83"/>
        <v>0</v>
      </c>
      <c r="AQ142" s="47">
        <f t="shared" si="83"/>
        <v>0</v>
      </c>
      <c r="AR142" s="47">
        <f t="shared" si="83"/>
        <v>0</v>
      </c>
      <c r="AS142" s="47">
        <f t="shared" si="83"/>
        <v>0</v>
      </c>
      <c r="AT142" s="47">
        <f t="shared" si="83"/>
        <v>0</v>
      </c>
      <c r="AU142" s="47">
        <f t="shared" si="83"/>
        <v>0</v>
      </c>
      <c r="AV142" s="47">
        <f t="shared" si="83"/>
        <v>0</v>
      </c>
      <c r="AW142" s="47">
        <f t="shared" si="83"/>
        <v>0</v>
      </c>
      <c r="AX142" s="47">
        <f t="shared" si="83"/>
        <v>0</v>
      </c>
      <c r="AY142" s="47">
        <f t="shared" si="83"/>
        <v>0</v>
      </c>
      <c r="AZ142" s="47">
        <f t="shared" si="83"/>
        <v>0</v>
      </c>
      <c r="BA142" s="59">
        <f t="shared" si="3"/>
        <v>0</v>
      </c>
      <c r="BB142" s="28">
        <f t="shared" si="4"/>
        <v>368299000</v>
      </c>
      <c r="BC142" s="61"/>
      <c r="BD142" s="59">
        <f t="shared" si="5"/>
        <v>0</v>
      </c>
      <c r="BE142" s="59">
        <f t="shared" si="6"/>
        <v>0</v>
      </c>
      <c r="BF142" s="59">
        <f t="shared" si="7"/>
        <v>0</v>
      </c>
      <c r="BG142" s="59">
        <f t="shared" si="8"/>
        <v>0</v>
      </c>
      <c r="BH142" s="59">
        <f t="shared" si="9"/>
        <v>0</v>
      </c>
      <c r="BI142" s="59">
        <f t="shared" si="10"/>
        <v>0</v>
      </c>
      <c r="BJ142" s="59">
        <f t="shared" si="11"/>
        <v>0</v>
      </c>
      <c r="BK142" s="59">
        <f t="shared" si="12"/>
        <v>0</v>
      </c>
      <c r="BL142" s="59">
        <f t="shared" si="13"/>
        <v>0</v>
      </c>
      <c r="BM142" s="59">
        <f t="shared" si="14"/>
        <v>0</v>
      </c>
      <c r="BN142" s="59">
        <f t="shared" si="15"/>
        <v>0</v>
      </c>
      <c r="BO142" s="59">
        <f t="shared" si="16"/>
        <v>0</v>
      </c>
      <c r="BP142" s="61"/>
      <c r="BQ142" s="59">
        <f t="shared" si="17"/>
        <v>0</v>
      </c>
      <c r="BR142" s="59">
        <f t="shared" si="18"/>
        <v>0</v>
      </c>
      <c r="BS142" s="59">
        <f t="shared" si="19"/>
        <v>0</v>
      </c>
      <c r="BT142" s="59">
        <f t="shared" si="20"/>
        <v>0</v>
      </c>
    </row>
    <row r="143">
      <c r="A143" s="49"/>
      <c r="B143" s="50" t="s">
        <v>37</v>
      </c>
      <c r="C143" s="6"/>
      <c r="D143" s="51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  <c r="AV143" s="62"/>
      <c r="AW143" s="62"/>
      <c r="AX143" s="62"/>
      <c r="AY143" s="62"/>
      <c r="AZ143" s="62"/>
      <c r="BA143" s="59">
        <f t="shared" si="3"/>
        <v>0</v>
      </c>
      <c r="BB143" s="28">
        <f t="shared" si="4"/>
        <v>0</v>
      </c>
      <c r="BC143" s="64"/>
      <c r="BD143" s="59">
        <f t="shared" si="5"/>
        <v>0</v>
      </c>
      <c r="BE143" s="59">
        <f t="shared" si="6"/>
        <v>0</v>
      </c>
      <c r="BF143" s="59">
        <f t="shared" si="7"/>
        <v>0</v>
      </c>
      <c r="BG143" s="59">
        <f t="shared" si="8"/>
        <v>0</v>
      </c>
      <c r="BH143" s="59">
        <f t="shared" si="9"/>
        <v>0</v>
      </c>
      <c r="BI143" s="59">
        <f t="shared" si="10"/>
        <v>0</v>
      </c>
      <c r="BJ143" s="59">
        <f t="shared" si="11"/>
        <v>0</v>
      </c>
      <c r="BK143" s="59">
        <f t="shared" si="12"/>
        <v>0</v>
      </c>
      <c r="BL143" s="59">
        <f t="shared" si="13"/>
        <v>0</v>
      </c>
      <c r="BM143" s="59">
        <f t="shared" si="14"/>
        <v>0</v>
      </c>
      <c r="BN143" s="59">
        <f t="shared" si="15"/>
        <v>0</v>
      </c>
      <c r="BO143" s="59">
        <f t="shared" si="16"/>
        <v>0</v>
      </c>
      <c r="BP143" s="64"/>
      <c r="BQ143" s="59">
        <f t="shared" si="17"/>
        <v>0</v>
      </c>
      <c r="BR143" s="59">
        <f t="shared" si="18"/>
        <v>0</v>
      </c>
      <c r="BS143" s="59">
        <f t="shared" si="19"/>
        <v>0</v>
      </c>
      <c r="BT143" s="59">
        <f t="shared" si="20"/>
        <v>0</v>
      </c>
    </row>
    <row r="144">
      <c r="A144" s="49"/>
      <c r="B144" s="52" t="s">
        <v>38</v>
      </c>
      <c r="C144" s="52" t="s">
        <v>148</v>
      </c>
      <c r="D144" s="53">
        <v>3.14299E8</v>
      </c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59">
        <f t="shared" si="3"/>
        <v>0</v>
      </c>
      <c r="BB144" s="28">
        <f t="shared" si="4"/>
        <v>314299000</v>
      </c>
      <c r="BC144" s="64"/>
      <c r="BD144" s="59">
        <f t="shared" si="5"/>
        <v>0</v>
      </c>
      <c r="BE144" s="59">
        <f t="shared" si="6"/>
        <v>0</v>
      </c>
      <c r="BF144" s="59">
        <f t="shared" si="7"/>
        <v>0</v>
      </c>
      <c r="BG144" s="59">
        <f t="shared" si="8"/>
        <v>0</v>
      </c>
      <c r="BH144" s="59">
        <f t="shared" si="9"/>
        <v>0</v>
      </c>
      <c r="BI144" s="59">
        <f t="shared" si="10"/>
        <v>0</v>
      </c>
      <c r="BJ144" s="59">
        <f t="shared" si="11"/>
        <v>0</v>
      </c>
      <c r="BK144" s="59">
        <f t="shared" si="12"/>
        <v>0</v>
      </c>
      <c r="BL144" s="59">
        <f t="shared" si="13"/>
        <v>0</v>
      </c>
      <c r="BM144" s="59">
        <f t="shared" si="14"/>
        <v>0</v>
      </c>
      <c r="BN144" s="59">
        <f t="shared" si="15"/>
        <v>0</v>
      </c>
      <c r="BO144" s="59">
        <f t="shared" si="16"/>
        <v>0</v>
      </c>
      <c r="BP144" s="64"/>
      <c r="BQ144" s="59">
        <f t="shared" si="17"/>
        <v>0</v>
      </c>
      <c r="BR144" s="59">
        <f t="shared" si="18"/>
        <v>0</v>
      </c>
      <c r="BS144" s="59">
        <f t="shared" si="19"/>
        <v>0</v>
      </c>
      <c r="BT144" s="59">
        <f t="shared" si="20"/>
        <v>0</v>
      </c>
    </row>
    <row r="145">
      <c r="A145" s="49"/>
      <c r="B145" s="52" t="s">
        <v>38</v>
      </c>
      <c r="C145" s="52" t="s">
        <v>149</v>
      </c>
      <c r="D145" s="53">
        <v>2.7E7</v>
      </c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2"/>
      <c r="BA145" s="59">
        <f t="shared" si="3"/>
        <v>0</v>
      </c>
      <c r="BB145" s="28">
        <f t="shared" si="4"/>
        <v>27000000</v>
      </c>
      <c r="BC145" s="64"/>
      <c r="BD145" s="59">
        <f t="shared" si="5"/>
        <v>0</v>
      </c>
      <c r="BE145" s="59">
        <f t="shared" si="6"/>
        <v>0</v>
      </c>
      <c r="BF145" s="59">
        <f t="shared" si="7"/>
        <v>0</v>
      </c>
      <c r="BG145" s="59">
        <f t="shared" si="8"/>
        <v>0</v>
      </c>
      <c r="BH145" s="59">
        <f t="shared" si="9"/>
        <v>0</v>
      </c>
      <c r="BI145" s="59">
        <f t="shared" si="10"/>
        <v>0</v>
      </c>
      <c r="BJ145" s="59">
        <f t="shared" si="11"/>
        <v>0</v>
      </c>
      <c r="BK145" s="59">
        <f t="shared" si="12"/>
        <v>0</v>
      </c>
      <c r="BL145" s="59">
        <f t="shared" si="13"/>
        <v>0</v>
      </c>
      <c r="BM145" s="59">
        <f t="shared" si="14"/>
        <v>0</v>
      </c>
      <c r="BN145" s="59">
        <f t="shared" si="15"/>
        <v>0</v>
      </c>
      <c r="BO145" s="59">
        <f t="shared" si="16"/>
        <v>0</v>
      </c>
      <c r="BP145" s="64"/>
      <c r="BQ145" s="59">
        <f t="shared" si="17"/>
        <v>0</v>
      </c>
      <c r="BR145" s="59">
        <f t="shared" si="18"/>
        <v>0</v>
      </c>
      <c r="BS145" s="59">
        <f t="shared" si="19"/>
        <v>0</v>
      </c>
      <c r="BT145" s="59">
        <f t="shared" si="20"/>
        <v>0</v>
      </c>
    </row>
    <row r="146">
      <c r="A146" s="49"/>
      <c r="B146" s="52" t="s">
        <v>38</v>
      </c>
      <c r="C146" s="52" t="s">
        <v>150</v>
      </c>
      <c r="D146" s="53">
        <v>2.7E7</v>
      </c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59">
        <f t="shared" si="3"/>
        <v>0</v>
      </c>
      <c r="BB146" s="28">
        <f t="shared" si="4"/>
        <v>27000000</v>
      </c>
      <c r="BC146" s="64"/>
      <c r="BD146" s="59">
        <f t="shared" si="5"/>
        <v>0</v>
      </c>
      <c r="BE146" s="59">
        <f t="shared" si="6"/>
        <v>0</v>
      </c>
      <c r="BF146" s="59">
        <f t="shared" si="7"/>
        <v>0</v>
      </c>
      <c r="BG146" s="59">
        <f t="shared" si="8"/>
        <v>0</v>
      </c>
      <c r="BH146" s="59">
        <f t="shared" si="9"/>
        <v>0</v>
      </c>
      <c r="BI146" s="59">
        <f t="shared" si="10"/>
        <v>0</v>
      </c>
      <c r="BJ146" s="59">
        <f t="shared" si="11"/>
        <v>0</v>
      </c>
      <c r="BK146" s="59">
        <f t="shared" si="12"/>
        <v>0</v>
      </c>
      <c r="BL146" s="59">
        <f t="shared" si="13"/>
        <v>0</v>
      </c>
      <c r="BM146" s="59">
        <f t="shared" si="14"/>
        <v>0</v>
      </c>
      <c r="BN146" s="59">
        <f t="shared" si="15"/>
        <v>0</v>
      </c>
      <c r="BO146" s="59">
        <f t="shared" si="16"/>
        <v>0</v>
      </c>
      <c r="BP146" s="64"/>
      <c r="BQ146" s="59">
        <f t="shared" si="17"/>
        <v>0</v>
      </c>
      <c r="BR146" s="59">
        <f t="shared" si="18"/>
        <v>0</v>
      </c>
      <c r="BS146" s="59">
        <f t="shared" si="19"/>
        <v>0</v>
      </c>
      <c r="BT146" s="59">
        <f t="shared" si="20"/>
        <v>0</v>
      </c>
    </row>
    <row r="147">
      <c r="A147" s="45">
        <v>511122.0</v>
      </c>
      <c r="B147" s="46" t="s">
        <v>151</v>
      </c>
      <c r="C147" s="6"/>
      <c r="D147" s="47">
        <f t="shared" ref="D147:AZ147" si="84">sum(D149:D151)</f>
        <v>104241000</v>
      </c>
      <c r="E147" s="47">
        <f t="shared" si="84"/>
        <v>0</v>
      </c>
      <c r="F147" s="47">
        <f t="shared" si="84"/>
        <v>0</v>
      </c>
      <c r="G147" s="47">
        <f t="shared" si="84"/>
        <v>0</v>
      </c>
      <c r="H147" s="47">
        <f t="shared" si="84"/>
        <v>0</v>
      </c>
      <c r="I147" s="47">
        <f t="shared" si="84"/>
        <v>0</v>
      </c>
      <c r="J147" s="47">
        <f t="shared" si="84"/>
        <v>0</v>
      </c>
      <c r="K147" s="47">
        <f t="shared" si="84"/>
        <v>0</v>
      </c>
      <c r="L147" s="47">
        <f t="shared" si="84"/>
        <v>0</v>
      </c>
      <c r="M147" s="47">
        <f t="shared" si="84"/>
        <v>0</v>
      </c>
      <c r="N147" s="47">
        <f t="shared" si="84"/>
        <v>0</v>
      </c>
      <c r="O147" s="47">
        <f t="shared" si="84"/>
        <v>0</v>
      </c>
      <c r="P147" s="47">
        <f t="shared" si="84"/>
        <v>0</v>
      </c>
      <c r="Q147" s="47">
        <f t="shared" si="84"/>
        <v>0</v>
      </c>
      <c r="R147" s="47">
        <f t="shared" si="84"/>
        <v>0</v>
      </c>
      <c r="S147" s="47">
        <f t="shared" si="84"/>
        <v>0</v>
      </c>
      <c r="T147" s="47">
        <f t="shared" si="84"/>
        <v>0</v>
      </c>
      <c r="U147" s="47">
        <f t="shared" si="84"/>
        <v>0</v>
      </c>
      <c r="V147" s="47">
        <f t="shared" si="84"/>
        <v>0</v>
      </c>
      <c r="W147" s="47">
        <f t="shared" si="84"/>
        <v>0</v>
      </c>
      <c r="X147" s="47">
        <f t="shared" si="84"/>
        <v>0</v>
      </c>
      <c r="Y147" s="47">
        <f t="shared" si="84"/>
        <v>0</v>
      </c>
      <c r="Z147" s="47">
        <f t="shared" si="84"/>
        <v>0</v>
      </c>
      <c r="AA147" s="47">
        <f t="shared" si="84"/>
        <v>0</v>
      </c>
      <c r="AB147" s="47">
        <f t="shared" si="84"/>
        <v>0</v>
      </c>
      <c r="AC147" s="47">
        <f t="shared" si="84"/>
        <v>0</v>
      </c>
      <c r="AD147" s="47">
        <f t="shared" si="84"/>
        <v>0</v>
      </c>
      <c r="AE147" s="47">
        <f t="shared" si="84"/>
        <v>0</v>
      </c>
      <c r="AF147" s="47">
        <f t="shared" si="84"/>
        <v>0</v>
      </c>
      <c r="AG147" s="47">
        <f t="shared" si="84"/>
        <v>0</v>
      </c>
      <c r="AH147" s="47">
        <f t="shared" si="84"/>
        <v>0</v>
      </c>
      <c r="AI147" s="47">
        <f t="shared" si="84"/>
        <v>0</v>
      </c>
      <c r="AJ147" s="47">
        <f t="shared" si="84"/>
        <v>0</v>
      </c>
      <c r="AK147" s="47">
        <f t="shared" si="84"/>
        <v>0</v>
      </c>
      <c r="AL147" s="47">
        <f t="shared" si="84"/>
        <v>0</v>
      </c>
      <c r="AM147" s="47">
        <f t="shared" si="84"/>
        <v>0</v>
      </c>
      <c r="AN147" s="47">
        <f t="shared" si="84"/>
        <v>0</v>
      </c>
      <c r="AO147" s="47">
        <f t="shared" si="84"/>
        <v>0</v>
      </c>
      <c r="AP147" s="47">
        <f t="shared" si="84"/>
        <v>0</v>
      </c>
      <c r="AQ147" s="47">
        <f t="shared" si="84"/>
        <v>0</v>
      </c>
      <c r="AR147" s="47">
        <f t="shared" si="84"/>
        <v>0</v>
      </c>
      <c r="AS147" s="47">
        <f t="shared" si="84"/>
        <v>0</v>
      </c>
      <c r="AT147" s="47">
        <f t="shared" si="84"/>
        <v>0</v>
      </c>
      <c r="AU147" s="47">
        <f t="shared" si="84"/>
        <v>0</v>
      </c>
      <c r="AV147" s="47">
        <f t="shared" si="84"/>
        <v>0</v>
      </c>
      <c r="AW147" s="47">
        <f t="shared" si="84"/>
        <v>0</v>
      </c>
      <c r="AX147" s="47">
        <f t="shared" si="84"/>
        <v>0</v>
      </c>
      <c r="AY147" s="47">
        <f t="shared" si="84"/>
        <v>0</v>
      </c>
      <c r="AZ147" s="47">
        <f t="shared" si="84"/>
        <v>0</v>
      </c>
      <c r="BA147" s="59">
        <f t="shared" si="3"/>
        <v>0</v>
      </c>
      <c r="BB147" s="28">
        <f t="shared" si="4"/>
        <v>104241000</v>
      </c>
      <c r="BC147" s="61"/>
      <c r="BD147" s="59">
        <f t="shared" si="5"/>
        <v>0</v>
      </c>
      <c r="BE147" s="59">
        <f t="shared" si="6"/>
        <v>0</v>
      </c>
      <c r="BF147" s="59">
        <f t="shared" si="7"/>
        <v>0</v>
      </c>
      <c r="BG147" s="59">
        <f t="shared" si="8"/>
        <v>0</v>
      </c>
      <c r="BH147" s="59">
        <f t="shared" si="9"/>
        <v>0</v>
      </c>
      <c r="BI147" s="59">
        <f t="shared" si="10"/>
        <v>0</v>
      </c>
      <c r="BJ147" s="59">
        <f t="shared" si="11"/>
        <v>0</v>
      </c>
      <c r="BK147" s="59">
        <f t="shared" si="12"/>
        <v>0</v>
      </c>
      <c r="BL147" s="59">
        <f t="shared" si="13"/>
        <v>0</v>
      </c>
      <c r="BM147" s="59">
        <f t="shared" si="14"/>
        <v>0</v>
      </c>
      <c r="BN147" s="59">
        <f t="shared" si="15"/>
        <v>0</v>
      </c>
      <c r="BO147" s="59">
        <f t="shared" si="16"/>
        <v>0</v>
      </c>
      <c r="BP147" s="61"/>
      <c r="BQ147" s="59">
        <f t="shared" si="17"/>
        <v>0</v>
      </c>
      <c r="BR147" s="59">
        <f t="shared" si="18"/>
        <v>0</v>
      </c>
      <c r="BS147" s="59">
        <f t="shared" si="19"/>
        <v>0</v>
      </c>
      <c r="BT147" s="59">
        <f t="shared" si="20"/>
        <v>0</v>
      </c>
    </row>
    <row r="148">
      <c r="A148" s="49"/>
      <c r="B148" s="50" t="s">
        <v>37</v>
      </c>
      <c r="C148" s="6"/>
      <c r="D148" s="51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  <c r="AV148" s="62"/>
      <c r="AW148" s="62"/>
      <c r="AX148" s="62"/>
      <c r="AY148" s="62"/>
      <c r="AZ148" s="62"/>
      <c r="BA148" s="59">
        <f t="shared" si="3"/>
        <v>0</v>
      </c>
      <c r="BB148" s="28">
        <f t="shared" si="4"/>
        <v>0</v>
      </c>
      <c r="BC148" s="64"/>
      <c r="BD148" s="59">
        <f t="shared" si="5"/>
        <v>0</v>
      </c>
      <c r="BE148" s="59">
        <f t="shared" si="6"/>
        <v>0</v>
      </c>
      <c r="BF148" s="59">
        <f t="shared" si="7"/>
        <v>0</v>
      </c>
      <c r="BG148" s="59">
        <f t="shared" si="8"/>
        <v>0</v>
      </c>
      <c r="BH148" s="59">
        <f t="shared" si="9"/>
        <v>0</v>
      </c>
      <c r="BI148" s="59">
        <f t="shared" si="10"/>
        <v>0</v>
      </c>
      <c r="BJ148" s="59">
        <f t="shared" si="11"/>
        <v>0</v>
      </c>
      <c r="BK148" s="59">
        <f t="shared" si="12"/>
        <v>0</v>
      </c>
      <c r="BL148" s="59">
        <f t="shared" si="13"/>
        <v>0</v>
      </c>
      <c r="BM148" s="59">
        <f t="shared" si="14"/>
        <v>0</v>
      </c>
      <c r="BN148" s="59">
        <f t="shared" si="15"/>
        <v>0</v>
      </c>
      <c r="BO148" s="59">
        <f t="shared" si="16"/>
        <v>0</v>
      </c>
      <c r="BP148" s="64"/>
      <c r="BQ148" s="59">
        <f t="shared" si="17"/>
        <v>0</v>
      </c>
      <c r="BR148" s="59">
        <f t="shared" si="18"/>
        <v>0</v>
      </c>
      <c r="BS148" s="59">
        <f t="shared" si="19"/>
        <v>0</v>
      </c>
      <c r="BT148" s="59">
        <f t="shared" si="20"/>
        <v>0</v>
      </c>
    </row>
    <row r="149">
      <c r="A149" s="49"/>
      <c r="B149" s="52" t="s">
        <v>38</v>
      </c>
      <c r="C149" s="52" t="s">
        <v>152</v>
      </c>
      <c r="D149" s="53">
        <v>8.9841E7</v>
      </c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59">
        <f t="shared" si="3"/>
        <v>0</v>
      </c>
      <c r="BB149" s="28">
        <f t="shared" si="4"/>
        <v>89841000</v>
      </c>
      <c r="BC149" s="64"/>
      <c r="BD149" s="59">
        <f t="shared" si="5"/>
        <v>0</v>
      </c>
      <c r="BE149" s="59">
        <f t="shared" si="6"/>
        <v>0</v>
      </c>
      <c r="BF149" s="59">
        <f t="shared" si="7"/>
        <v>0</v>
      </c>
      <c r="BG149" s="59">
        <f t="shared" si="8"/>
        <v>0</v>
      </c>
      <c r="BH149" s="59">
        <f t="shared" si="9"/>
        <v>0</v>
      </c>
      <c r="BI149" s="59">
        <f t="shared" si="10"/>
        <v>0</v>
      </c>
      <c r="BJ149" s="59">
        <f t="shared" si="11"/>
        <v>0</v>
      </c>
      <c r="BK149" s="59">
        <f t="shared" si="12"/>
        <v>0</v>
      </c>
      <c r="BL149" s="59">
        <f t="shared" si="13"/>
        <v>0</v>
      </c>
      <c r="BM149" s="59">
        <f t="shared" si="14"/>
        <v>0</v>
      </c>
      <c r="BN149" s="59">
        <f t="shared" si="15"/>
        <v>0</v>
      </c>
      <c r="BO149" s="59">
        <f t="shared" si="16"/>
        <v>0</v>
      </c>
      <c r="BP149" s="64"/>
      <c r="BQ149" s="59">
        <f t="shared" si="17"/>
        <v>0</v>
      </c>
      <c r="BR149" s="59">
        <f t="shared" si="18"/>
        <v>0</v>
      </c>
      <c r="BS149" s="59">
        <f t="shared" si="19"/>
        <v>0</v>
      </c>
      <c r="BT149" s="59">
        <f t="shared" si="20"/>
        <v>0</v>
      </c>
    </row>
    <row r="150">
      <c r="A150" s="49"/>
      <c r="B150" s="52" t="s">
        <v>38</v>
      </c>
      <c r="C150" s="52" t="s">
        <v>153</v>
      </c>
      <c r="D150" s="53">
        <v>7200000.0</v>
      </c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59">
        <f t="shared" si="3"/>
        <v>0</v>
      </c>
      <c r="BB150" s="28">
        <f t="shared" si="4"/>
        <v>7200000</v>
      </c>
      <c r="BC150" s="64"/>
      <c r="BD150" s="59">
        <f t="shared" si="5"/>
        <v>0</v>
      </c>
      <c r="BE150" s="59">
        <f t="shared" si="6"/>
        <v>0</v>
      </c>
      <c r="BF150" s="59">
        <f t="shared" si="7"/>
        <v>0</v>
      </c>
      <c r="BG150" s="59">
        <f t="shared" si="8"/>
        <v>0</v>
      </c>
      <c r="BH150" s="59">
        <f t="shared" si="9"/>
        <v>0</v>
      </c>
      <c r="BI150" s="59">
        <f t="shared" si="10"/>
        <v>0</v>
      </c>
      <c r="BJ150" s="59">
        <f t="shared" si="11"/>
        <v>0</v>
      </c>
      <c r="BK150" s="59">
        <f t="shared" si="12"/>
        <v>0</v>
      </c>
      <c r="BL150" s="59">
        <f t="shared" si="13"/>
        <v>0</v>
      </c>
      <c r="BM150" s="59">
        <f t="shared" si="14"/>
        <v>0</v>
      </c>
      <c r="BN150" s="59">
        <f t="shared" si="15"/>
        <v>0</v>
      </c>
      <c r="BO150" s="59">
        <f t="shared" si="16"/>
        <v>0</v>
      </c>
      <c r="BP150" s="64"/>
      <c r="BQ150" s="59">
        <f t="shared" si="17"/>
        <v>0</v>
      </c>
      <c r="BR150" s="59">
        <f t="shared" si="18"/>
        <v>0</v>
      </c>
      <c r="BS150" s="59">
        <f t="shared" si="19"/>
        <v>0</v>
      </c>
      <c r="BT150" s="59">
        <f t="shared" si="20"/>
        <v>0</v>
      </c>
    </row>
    <row r="151">
      <c r="A151" s="49"/>
      <c r="B151" s="52" t="s">
        <v>38</v>
      </c>
      <c r="C151" s="52" t="s">
        <v>154</v>
      </c>
      <c r="D151" s="53">
        <v>7200000.0</v>
      </c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2"/>
      <c r="BA151" s="59">
        <f t="shared" si="3"/>
        <v>0</v>
      </c>
      <c r="BB151" s="28">
        <f t="shared" si="4"/>
        <v>7200000</v>
      </c>
      <c r="BC151" s="64"/>
      <c r="BD151" s="59">
        <f t="shared" si="5"/>
        <v>0</v>
      </c>
      <c r="BE151" s="59">
        <f t="shared" si="6"/>
        <v>0</v>
      </c>
      <c r="BF151" s="59">
        <f t="shared" si="7"/>
        <v>0</v>
      </c>
      <c r="BG151" s="59">
        <f t="shared" si="8"/>
        <v>0</v>
      </c>
      <c r="BH151" s="59">
        <f t="shared" si="9"/>
        <v>0</v>
      </c>
      <c r="BI151" s="59">
        <f t="shared" si="10"/>
        <v>0</v>
      </c>
      <c r="BJ151" s="59">
        <f t="shared" si="11"/>
        <v>0</v>
      </c>
      <c r="BK151" s="59">
        <f t="shared" si="12"/>
        <v>0</v>
      </c>
      <c r="BL151" s="59">
        <f t="shared" si="13"/>
        <v>0</v>
      </c>
      <c r="BM151" s="59">
        <f t="shared" si="14"/>
        <v>0</v>
      </c>
      <c r="BN151" s="59">
        <f t="shared" si="15"/>
        <v>0</v>
      </c>
      <c r="BO151" s="59">
        <f t="shared" si="16"/>
        <v>0</v>
      </c>
      <c r="BP151" s="64"/>
      <c r="BQ151" s="59">
        <f t="shared" si="17"/>
        <v>0</v>
      </c>
      <c r="BR151" s="59">
        <f t="shared" si="18"/>
        <v>0</v>
      </c>
      <c r="BS151" s="59">
        <f t="shared" si="19"/>
        <v>0</v>
      </c>
      <c r="BT151" s="59">
        <f t="shared" si="20"/>
        <v>0</v>
      </c>
    </row>
    <row r="152">
      <c r="A152" s="45">
        <v>511123.0</v>
      </c>
      <c r="B152" s="46" t="s">
        <v>155</v>
      </c>
      <c r="C152" s="6"/>
      <c r="D152" s="47">
        <f t="shared" ref="D152:AZ152" si="85">sum(D154:D156)</f>
        <v>35910000</v>
      </c>
      <c r="E152" s="47">
        <f t="shared" si="85"/>
        <v>0</v>
      </c>
      <c r="F152" s="47">
        <f t="shared" si="85"/>
        <v>0</v>
      </c>
      <c r="G152" s="47">
        <f t="shared" si="85"/>
        <v>0</v>
      </c>
      <c r="H152" s="47">
        <f t="shared" si="85"/>
        <v>0</v>
      </c>
      <c r="I152" s="47">
        <f t="shared" si="85"/>
        <v>0</v>
      </c>
      <c r="J152" s="47">
        <f t="shared" si="85"/>
        <v>0</v>
      </c>
      <c r="K152" s="47">
        <f t="shared" si="85"/>
        <v>0</v>
      </c>
      <c r="L152" s="47">
        <f t="shared" si="85"/>
        <v>0</v>
      </c>
      <c r="M152" s="47">
        <f t="shared" si="85"/>
        <v>0</v>
      </c>
      <c r="N152" s="47">
        <f t="shared" si="85"/>
        <v>0</v>
      </c>
      <c r="O152" s="47">
        <f t="shared" si="85"/>
        <v>0</v>
      </c>
      <c r="P152" s="47">
        <f t="shared" si="85"/>
        <v>0</v>
      </c>
      <c r="Q152" s="47">
        <f t="shared" si="85"/>
        <v>0</v>
      </c>
      <c r="R152" s="47">
        <f t="shared" si="85"/>
        <v>0</v>
      </c>
      <c r="S152" s="47">
        <f t="shared" si="85"/>
        <v>0</v>
      </c>
      <c r="T152" s="47">
        <f t="shared" si="85"/>
        <v>0</v>
      </c>
      <c r="U152" s="47">
        <f t="shared" si="85"/>
        <v>0</v>
      </c>
      <c r="V152" s="47">
        <f t="shared" si="85"/>
        <v>0</v>
      </c>
      <c r="W152" s="47">
        <f t="shared" si="85"/>
        <v>0</v>
      </c>
      <c r="X152" s="47">
        <f t="shared" si="85"/>
        <v>0</v>
      </c>
      <c r="Y152" s="47">
        <f t="shared" si="85"/>
        <v>0</v>
      </c>
      <c r="Z152" s="47">
        <f t="shared" si="85"/>
        <v>0</v>
      </c>
      <c r="AA152" s="47">
        <f t="shared" si="85"/>
        <v>0</v>
      </c>
      <c r="AB152" s="47">
        <f t="shared" si="85"/>
        <v>0</v>
      </c>
      <c r="AC152" s="47">
        <f t="shared" si="85"/>
        <v>0</v>
      </c>
      <c r="AD152" s="47">
        <f t="shared" si="85"/>
        <v>0</v>
      </c>
      <c r="AE152" s="47">
        <f t="shared" si="85"/>
        <v>0</v>
      </c>
      <c r="AF152" s="47">
        <f t="shared" si="85"/>
        <v>0</v>
      </c>
      <c r="AG152" s="47">
        <f t="shared" si="85"/>
        <v>0</v>
      </c>
      <c r="AH152" s="47">
        <f t="shared" si="85"/>
        <v>0</v>
      </c>
      <c r="AI152" s="47">
        <f t="shared" si="85"/>
        <v>0</v>
      </c>
      <c r="AJ152" s="47">
        <f t="shared" si="85"/>
        <v>0</v>
      </c>
      <c r="AK152" s="47">
        <f t="shared" si="85"/>
        <v>0</v>
      </c>
      <c r="AL152" s="47">
        <f t="shared" si="85"/>
        <v>0</v>
      </c>
      <c r="AM152" s="47">
        <f t="shared" si="85"/>
        <v>0</v>
      </c>
      <c r="AN152" s="47">
        <f t="shared" si="85"/>
        <v>0</v>
      </c>
      <c r="AO152" s="47">
        <f t="shared" si="85"/>
        <v>0</v>
      </c>
      <c r="AP152" s="47">
        <f t="shared" si="85"/>
        <v>0</v>
      </c>
      <c r="AQ152" s="47">
        <f t="shared" si="85"/>
        <v>0</v>
      </c>
      <c r="AR152" s="47">
        <f t="shared" si="85"/>
        <v>0</v>
      </c>
      <c r="AS152" s="47">
        <f t="shared" si="85"/>
        <v>0</v>
      </c>
      <c r="AT152" s="47">
        <f t="shared" si="85"/>
        <v>0</v>
      </c>
      <c r="AU152" s="47">
        <f t="shared" si="85"/>
        <v>0</v>
      </c>
      <c r="AV152" s="47">
        <f t="shared" si="85"/>
        <v>0</v>
      </c>
      <c r="AW152" s="47">
        <f t="shared" si="85"/>
        <v>0</v>
      </c>
      <c r="AX152" s="47">
        <f t="shared" si="85"/>
        <v>0</v>
      </c>
      <c r="AY152" s="47">
        <f t="shared" si="85"/>
        <v>0</v>
      </c>
      <c r="AZ152" s="47">
        <f t="shared" si="85"/>
        <v>0</v>
      </c>
      <c r="BA152" s="59">
        <f t="shared" si="3"/>
        <v>0</v>
      </c>
      <c r="BB152" s="28">
        <f t="shared" si="4"/>
        <v>35910000</v>
      </c>
      <c r="BC152" s="61"/>
      <c r="BD152" s="59">
        <f t="shared" si="5"/>
        <v>0</v>
      </c>
      <c r="BE152" s="59">
        <f t="shared" si="6"/>
        <v>0</v>
      </c>
      <c r="BF152" s="59">
        <f t="shared" si="7"/>
        <v>0</v>
      </c>
      <c r="BG152" s="59">
        <f t="shared" si="8"/>
        <v>0</v>
      </c>
      <c r="BH152" s="59">
        <f t="shared" si="9"/>
        <v>0</v>
      </c>
      <c r="BI152" s="59">
        <f t="shared" si="10"/>
        <v>0</v>
      </c>
      <c r="BJ152" s="59">
        <f t="shared" si="11"/>
        <v>0</v>
      </c>
      <c r="BK152" s="59">
        <f t="shared" si="12"/>
        <v>0</v>
      </c>
      <c r="BL152" s="59">
        <f t="shared" si="13"/>
        <v>0</v>
      </c>
      <c r="BM152" s="59">
        <f t="shared" si="14"/>
        <v>0</v>
      </c>
      <c r="BN152" s="59">
        <f t="shared" si="15"/>
        <v>0</v>
      </c>
      <c r="BO152" s="59">
        <f t="shared" si="16"/>
        <v>0</v>
      </c>
      <c r="BP152" s="61"/>
      <c r="BQ152" s="59">
        <f t="shared" si="17"/>
        <v>0</v>
      </c>
      <c r="BR152" s="59">
        <f t="shared" si="18"/>
        <v>0</v>
      </c>
      <c r="BS152" s="59">
        <f t="shared" si="19"/>
        <v>0</v>
      </c>
      <c r="BT152" s="59">
        <f t="shared" si="20"/>
        <v>0</v>
      </c>
    </row>
    <row r="153">
      <c r="A153" s="49"/>
      <c r="B153" s="50" t="s">
        <v>37</v>
      </c>
      <c r="C153" s="6"/>
      <c r="D153" s="51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59">
        <f t="shared" si="3"/>
        <v>0</v>
      </c>
      <c r="BB153" s="28">
        <f t="shared" si="4"/>
        <v>0</v>
      </c>
      <c r="BC153" s="64"/>
      <c r="BD153" s="59">
        <f t="shared" si="5"/>
        <v>0</v>
      </c>
      <c r="BE153" s="59">
        <f t="shared" si="6"/>
        <v>0</v>
      </c>
      <c r="BF153" s="59">
        <f t="shared" si="7"/>
        <v>0</v>
      </c>
      <c r="BG153" s="59">
        <f t="shared" si="8"/>
        <v>0</v>
      </c>
      <c r="BH153" s="59">
        <f t="shared" si="9"/>
        <v>0</v>
      </c>
      <c r="BI153" s="59">
        <f t="shared" si="10"/>
        <v>0</v>
      </c>
      <c r="BJ153" s="59">
        <f t="shared" si="11"/>
        <v>0</v>
      </c>
      <c r="BK153" s="59">
        <f t="shared" si="12"/>
        <v>0</v>
      </c>
      <c r="BL153" s="59">
        <f t="shared" si="13"/>
        <v>0</v>
      </c>
      <c r="BM153" s="59">
        <f t="shared" si="14"/>
        <v>0</v>
      </c>
      <c r="BN153" s="59">
        <f t="shared" si="15"/>
        <v>0</v>
      </c>
      <c r="BO153" s="59">
        <f t="shared" si="16"/>
        <v>0</v>
      </c>
      <c r="BP153" s="64"/>
      <c r="BQ153" s="59">
        <f t="shared" si="17"/>
        <v>0</v>
      </c>
      <c r="BR153" s="59">
        <f t="shared" si="18"/>
        <v>0</v>
      </c>
      <c r="BS153" s="59">
        <f t="shared" si="19"/>
        <v>0</v>
      </c>
      <c r="BT153" s="59">
        <f t="shared" si="20"/>
        <v>0</v>
      </c>
    </row>
    <row r="154">
      <c r="A154" s="49"/>
      <c r="B154" s="52" t="s">
        <v>38</v>
      </c>
      <c r="C154" s="52" t="s">
        <v>156</v>
      </c>
      <c r="D154" s="53">
        <v>3.078E7</v>
      </c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59">
        <f t="shared" si="3"/>
        <v>0</v>
      </c>
      <c r="BB154" s="28">
        <f t="shared" si="4"/>
        <v>30780000</v>
      </c>
      <c r="BC154" s="64"/>
      <c r="BD154" s="59">
        <f t="shared" si="5"/>
        <v>0</v>
      </c>
      <c r="BE154" s="59">
        <f t="shared" si="6"/>
        <v>0</v>
      </c>
      <c r="BF154" s="59">
        <f t="shared" si="7"/>
        <v>0</v>
      </c>
      <c r="BG154" s="59">
        <f t="shared" si="8"/>
        <v>0</v>
      </c>
      <c r="BH154" s="59">
        <f t="shared" si="9"/>
        <v>0</v>
      </c>
      <c r="BI154" s="59">
        <f t="shared" si="10"/>
        <v>0</v>
      </c>
      <c r="BJ154" s="59">
        <f t="shared" si="11"/>
        <v>0</v>
      </c>
      <c r="BK154" s="59">
        <f t="shared" si="12"/>
        <v>0</v>
      </c>
      <c r="BL154" s="59">
        <f t="shared" si="13"/>
        <v>0</v>
      </c>
      <c r="BM154" s="59">
        <f t="shared" si="14"/>
        <v>0</v>
      </c>
      <c r="BN154" s="59">
        <f t="shared" si="15"/>
        <v>0</v>
      </c>
      <c r="BO154" s="59">
        <f t="shared" si="16"/>
        <v>0</v>
      </c>
      <c r="BP154" s="64"/>
      <c r="BQ154" s="59">
        <f t="shared" si="17"/>
        <v>0</v>
      </c>
      <c r="BR154" s="59">
        <f t="shared" si="18"/>
        <v>0</v>
      </c>
      <c r="BS154" s="59">
        <f t="shared" si="19"/>
        <v>0</v>
      </c>
      <c r="BT154" s="59">
        <f t="shared" si="20"/>
        <v>0</v>
      </c>
    </row>
    <row r="155">
      <c r="A155" s="49"/>
      <c r="B155" s="52" t="s">
        <v>38</v>
      </c>
      <c r="C155" s="52" t="s">
        <v>157</v>
      </c>
      <c r="D155" s="53">
        <v>2565000.0</v>
      </c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59">
        <f t="shared" si="3"/>
        <v>0</v>
      </c>
      <c r="BB155" s="28">
        <f t="shared" si="4"/>
        <v>2565000</v>
      </c>
      <c r="BC155" s="64"/>
      <c r="BD155" s="59">
        <f t="shared" si="5"/>
        <v>0</v>
      </c>
      <c r="BE155" s="59">
        <f t="shared" si="6"/>
        <v>0</v>
      </c>
      <c r="BF155" s="59">
        <f t="shared" si="7"/>
        <v>0</v>
      </c>
      <c r="BG155" s="59">
        <f t="shared" si="8"/>
        <v>0</v>
      </c>
      <c r="BH155" s="59">
        <f t="shared" si="9"/>
        <v>0</v>
      </c>
      <c r="BI155" s="59">
        <f t="shared" si="10"/>
        <v>0</v>
      </c>
      <c r="BJ155" s="59">
        <f t="shared" si="11"/>
        <v>0</v>
      </c>
      <c r="BK155" s="59">
        <f t="shared" si="12"/>
        <v>0</v>
      </c>
      <c r="BL155" s="59">
        <f t="shared" si="13"/>
        <v>0</v>
      </c>
      <c r="BM155" s="59">
        <f t="shared" si="14"/>
        <v>0</v>
      </c>
      <c r="BN155" s="59">
        <f t="shared" si="15"/>
        <v>0</v>
      </c>
      <c r="BO155" s="59">
        <f t="shared" si="16"/>
        <v>0</v>
      </c>
      <c r="BP155" s="64"/>
      <c r="BQ155" s="59">
        <f t="shared" si="17"/>
        <v>0</v>
      </c>
      <c r="BR155" s="59">
        <f t="shared" si="18"/>
        <v>0</v>
      </c>
      <c r="BS155" s="59">
        <f t="shared" si="19"/>
        <v>0</v>
      </c>
      <c r="BT155" s="59">
        <f t="shared" si="20"/>
        <v>0</v>
      </c>
    </row>
    <row r="156">
      <c r="A156" s="49"/>
      <c r="B156" s="52" t="s">
        <v>38</v>
      </c>
      <c r="C156" s="52" t="s">
        <v>158</v>
      </c>
      <c r="D156" s="53">
        <v>2565000.0</v>
      </c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59">
        <f t="shared" si="3"/>
        <v>0</v>
      </c>
      <c r="BB156" s="28">
        <f t="shared" si="4"/>
        <v>2565000</v>
      </c>
      <c r="BC156" s="64"/>
      <c r="BD156" s="59">
        <f t="shared" si="5"/>
        <v>0</v>
      </c>
      <c r="BE156" s="59">
        <f t="shared" si="6"/>
        <v>0</v>
      </c>
      <c r="BF156" s="59">
        <f t="shared" si="7"/>
        <v>0</v>
      </c>
      <c r="BG156" s="59">
        <f t="shared" si="8"/>
        <v>0</v>
      </c>
      <c r="BH156" s="59">
        <f t="shared" si="9"/>
        <v>0</v>
      </c>
      <c r="BI156" s="59">
        <f t="shared" si="10"/>
        <v>0</v>
      </c>
      <c r="BJ156" s="59">
        <f t="shared" si="11"/>
        <v>0</v>
      </c>
      <c r="BK156" s="59">
        <f t="shared" si="12"/>
        <v>0</v>
      </c>
      <c r="BL156" s="59">
        <f t="shared" si="13"/>
        <v>0</v>
      </c>
      <c r="BM156" s="59">
        <f t="shared" si="14"/>
        <v>0</v>
      </c>
      <c r="BN156" s="59">
        <f t="shared" si="15"/>
        <v>0</v>
      </c>
      <c r="BO156" s="59">
        <f t="shared" si="16"/>
        <v>0</v>
      </c>
      <c r="BP156" s="64"/>
      <c r="BQ156" s="59">
        <f t="shared" si="17"/>
        <v>0</v>
      </c>
      <c r="BR156" s="59">
        <f t="shared" si="18"/>
        <v>0</v>
      </c>
      <c r="BS156" s="59">
        <f t="shared" si="19"/>
        <v>0</v>
      </c>
      <c r="BT156" s="59">
        <f t="shared" si="20"/>
        <v>0</v>
      </c>
    </row>
    <row r="157">
      <c r="A157" s="45">
        <v>511124.0</v>
      </c>
      <c r="B157" s="46" t="s">
        <v>159</v>
      </c>
      <c r="C157" s="6"/>
      <c r="D157" s="47">
        <f t="shared" ref="D157:AZ157" si="86">sum(D159:D161)</f>
        <v>619262000</v>
      </c>
      <c r="E157" s="47">
        <f t="shared" si="86"/>
        <v>0</v>
      </c>
      <c r="F157" s="47">
        <f t="shared" si="86"/>
        <v>0</v>
      </c>
      <c r="G157" s="47">
        <f t="shared" si="86"/>
        <v>0</v>
      </c>
      <c r="H157" s="47">
        <f t="shared" si="86"/>
        <v>0</v>
      </c>
      <c r="I157" s="47">
        <f t="shared" si="86"/>
        <v>0</v>
      </c>
      <c r="J157" s="47">
        <f t="shared" si="86"/>
        <v>0</v>
      </c>
      <c r="K157" s="47">
        <f t="shared" si="86"/>
        <v>0</v>
      </c>
      <c r="L157" s="47">
        <f t="shared" si="86"/>
        <v>0</v>
      </c>
      <c r="M157" s="47">
        <f t="shared" si="86"/>
        <v>0</v>
      </c>
      <c r="N157" s="47">
        <f t="shared" si="86"/>
        <v>0</v>
      </c>
      <c r="O157" s="47">
        <f t="shared" si="86"/>
        <v>0</v>
      </c>
      <c r="P157" s="47">
        <f t="shared" si="86"/>
        <v>0</v>
      </c>
      <c r="Q157" s="47">
        <f t="shared" si="86"/>
        <v>0</v>
      </c>
      <c r="R157" s="47">
        <f t="shared" si="86"/>
        <v>0</v>
      </c>
      <c r="S157" s="47">
        <f t="shared" si="86"/>
        <v>0</v>
      </c>
      <c r="T157" s="47">
        <f t="shared" si="86"/>
        <v>0</v>
      </c>
      <c r="U157" s="47">
        <f t="shared" si="86"/>
        <v>0</v>
      </c>
      <c r="V157" s="47">
        <f t="shared" si="86"/>
        <v>0</v>
      </c>
      <c r="W157" s="47">
        <f t="shared" si="86"/>
        <v>0</v>
      </c>
      <c r="X157" s="47">
        <f t="shared" si="86"/>
        <v>0</v>
      </c>
      <c r="Y157" s="47">
        <f t="shared" si="86"/>
        <v>0</v>
      </c>
      <c r="Z157" s="47">
        <f t="shared" si="86"/>
        <v>0</v>
      </c>
      <c r="AA157" s="47">
        <f t="shared" si="86"/>
        <v>0</v>
      </c>
      <c r="AB157" s="47">
        <f t="shared" si="86"/>
        <v>0</v>
      </c>
      <c r="AC157" s="47">
        <f t="shared" si="86"/>
        <v>0</v>
      </c>
      <c r="AD157" s="47">
        <f t="shared" si="86"/>
        <v>0</v>
      </c>
      <c r="AE157" s="47">
        <f t="shared" si="86"/>
        <v>0</v>
      </c>
      <c r="AF157" s="47">
        <f t="shared" si="86"/>
        <v>0</v>
      </c>
      <c r="AG157" s="47">
        <f t="shared" si="86"/>
        <v>0</v>
      </c>
      <c r="AH157" s="47">
        <f t="shared" si="86"/>
        <v>0</v>
      </c>
      <c r="AI157" s="47">
        <f t="shared" si="86"/>
        <v>0</v>
      </c>
      <c r="AJ157" s="47">
        <f t="shared" si="86"/>
        <v>0</v>
      </c>
      <c r="AK157" s="47">
        <f t="shared" si="86"/>
        <v>0</v>
      </c>
      <c r="AL157" s="47">
        <f t="shared" si="86"/>
        <v>0</v>
      </c>
      <c r="AM157" s="47">
        <f t="shared" si="86"/>
        <v>0</v>
      </c>
      <c r="AN157" s="47">
        <f t="shared" si="86"/>
        <v>0</v>
      </c>
      <c r="AO157" s="47">
        <f t="shared" si="86"/>
        <v>0</v>
      </c>
      <c r="AP157" s="47">
        <f t="shared" si="86"/>
        <v>0</v>
      </c>
      <c r="AQ157" s="47">
        <f t="shared" si="86"/>
        <v>0</v>
      </c>
      <c r="AR157" s="47">
        <f t="shared" si="86"/>
        <v>0</v>
      </c>
      <c r="AS157" s="47">
        <f t="shared" si="86"/>
        <v>0</v>
      </c>
      <c r="AT157" s="47">
        <f t="shared" si="86"/>
        <v>0</v>
      </c>
      <c r="AU157" s="47">
        <f t="shared" si="86"/>
        <v>0</v>
      </c>
      <c r="AV157" s="47">
        <f t="shared" si="86"/>
        <v>0</v>
      </c>
      <c r="AW157" s="47">
        <f t="shared" si="86"/>
        <v>0</v>
      </c>
      <c r="AX157" s="47">
        <f t="shared" si="86"/>
        <v>0</v>
      </c>
      <c r="AY157" s="47">
        <f t="shared" si="86"/>
        <v>0</v>
      </c>
      <c r="AZ157" s="47">
        <f t="shared" si="86"/>
        <v>0</v>
      </c>
      <c r="BA157" s="59">
        <f t="shared" si="3"/>
        <v>0</v>
      </c>
      <c r="BB157" s="28">
        <f t="shared" si="4"/>
        <v>619262000</v>
      </c>
      <c r="BC157" s="61"/>
      <c r="BD157" s="59">
        <f t="shared" si="5"/>
        <v>0</v>
      </c>
      <c r="BE157" s="59">
        <f t="shared" si="6"/>
        <v>0</v>
      </c>
      <c r="BF157" s="59">
        <f t="shared" si="7"/>
        <v>0</v>
      </c>
      <c r="BG157" s="59">
        <f t="shared" si="8"/>
        <v>0</v>
      </c>
      <c r="BH157" s="59">
        <f t="shared" si="9"/>
        <v>0</v>
      </c>
      <c r="BI157" s="59">
        <f t="shared" si="10"/>
        <v>0</v>
      </c>
      <c r="BJ157" s="59">
        <f t="shared" si="11"/>
        <v>0</v>
      </c>
      <c r="BK157" s="59">
        <f t="shared" si="12"/>
        <v>0</v>
      </c>
      <c r="BL157" s="59">
        <f t="shared" si="13"/>
        <v>0</v>
      </c>
      <c r="BM157" s="59">
        <f t="shared" si="14"/>
        <v>0</v>
      </c>
      <c r="BN157" s="59">
        <f t="shared" si="15"/>
        <v>0</v>
      </c>
      <c r="BO157" s="59">
        <f t="shared" si="16"/>
        <v>0</v>
      </c>
      <c r="BP157" s="61"/>
      <c r="BQ157" s="59">
        <f t="shared" si="17"/>
        <v>0</v>
      </c>
      <c r="BR157" s="59">
        <f t="shared" si="18"/>
        <v>0</v>
      </c>
      <c r="BS157" s="59">
        <f t="shared" si="19"/>
        <v>0</v>
      </c>
      <c r="BT157" s="59">
        <f t="shared" si="20"/>
        <v>0</v>
      </c>
    </row>
    <row r="158">
      <c r="A158" s="49"/>
      <c r="B158" s="50" t="s">
        <v>37</v>
      </c>
      <c r="C158" s="6"/>
      <c r="D158" s="51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59">
        <f t="shared" si="3"/>
        <v>0</v>
      </c>
      <c r="BB158" s="28">
        <f t="shared" si="4"/>
        <v>0</v>
      </c>
      <c r="BC158" s="64"/>
      <c r="BD158" s="59">
        <f t="shared" si="5"/>
        <v>0</v>
      </c>
      <c r="BE158" s="59">
        <f t="shared" si="6"/>
        <v>0</v>
      </c>
      <c r="BF158" s="59">
        <f t="shared" si="7"/>
        <v>0</v>
      </c>
      <c r="BG158" s="59">
        <f t="shared" si="8"/>
        <v>0</v>
      </c>
      <c r="BH158" s="59">
        <f t="shared" si="9"/>
        <v>0</v>
      </c>
      <c r="BI158" s="59">
        <f t="shared" si="10"/>
        <v>0</v>
      </c>
      <c r="BJ158" s="59">
        <f t="shared" si="11"/>
        <v>0</v>
      </c>
      <c r="BK158" s="59">
        <f t="shared" si="12"/>
        <v>0</v>
      </c>
      <c r="BL158" s="59">
        <f t="shared" si="13"/>
        <v>0</v>
      </c>
      <c r="BM158" s="59">
        <f t="shared" si="14"/>
        <v>0</v>
      </c>
      <c r="BN158" s="59">
        <f t="shared" si="15"/>
        <v>0</v>
      </c>
      <c r="BO158" s="59">
        <f t="shared" si="16"/>
        <v>0</v>
      </c>
      <c r="BP158" s="64"/>
      <c r="BQ158" s="59">
        <f t="shared" si="17"/>
        <v>0</v>
      </c>
      <c r="BR158" s="59">
        <f t="shared" si="18"/>
        <v>0</v>
      </c>
      <c r="BS158" s="59">
        <f t="shared" si="19"/>
        <v>0</v>
      </c>
      <c r="BT158" s="59">
        <f t="shared" si="20"/>
        <v>0</v>
      </c>
    </row>
    <row r="159">
      <c r="A159" s="49"/>
      <c r="B159" s="52" t="s">
        <v>38</v>
      </c>
      <c r="C159" s="52" t="s">
        <v>160</v>
      </c>
      <c r="D159" s="53">
        <v>5.19262E8</v>
      </c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59">
        <f t="shared" si="3"/>
        <v>0</v>
      </c>
      <c r="BB159" s="28">
        <f t="shared" si="4"/>
        <v>519262000</v>
      </c>
      <c r="BC159" s="64"/>
      <c r="BD159" s="59">
        <f t="shared" si="5"/>
        <v>0</v>
      </c>
      <c r="BE159" s="59">
        <f t="shared" si="6"/>
        <v>0</v>
      </c>
      <c r="BF159" s="59">
        <f t="shared" si="7"/>
        <v>0</v>
      </c>
      <c r="BG159" s="59">
        <f t="shared" si="8"/>
        <v>0</v>
      </c>
      <c r="BH159" s="59">
        <f t="shared" si="9"/>
        <v>0</v>
      </c>
      <c r="BI159" s="59">
        <f t="shared" si="10"/>
        <v>0</v>
      </c>
      <c r="BJ159" s="59">
        <f t="shared" si="11"/>
        <v>0</v>
      </c>
      <c r="BK159" s="59">
        <f t="shared" si="12"/>
        <v>0</v>
      </c>
      <c r="BL159" s="59">
        <f t="shared" si="13"/>
        <v>0</v>
      </c>
      <c r="BM159" s="59">
        <f t="shared" si="14"/>
        <v>0</v>
      </c>
      <c r="BN159" s="59">
        <f t="shared" si="15"/>
        <v>0</v>
      </c>
      <c r="BO159" s="59">
        <f t="shared" si="16"/>
        <v>0</v>
      </c>
      <c r="BP159" s="64"/>
      <c r="BQ159" s="59">
        <f t="shared" si="17"/>
        <v>0</v>
      </c>
      <c r="BR159" s="59">
        <f t="shared" si="18"/>
        <v>0</v>
      </c>
      <c r="BS159" s="59">
        <f t="shared" si="19"/>
        <v>0</v>
      </c>
      <c r="BT159" s="59">
        <f t="shared" si="20"/>
        <v>0</v>
      </c>
    </row>
    <row r="160">
      <c r="A160" s="49"/>
      <c r="B160" s="52" t="s">
        <v>38</v>
      </c>
      <c r="C160" s="52" t="s">
        <v>161</v>
      </c>
      <c r="D160" s="53">
        <v>5.0E7</v>
      </c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59">
        <f t="shared" si="3"/>
        <v>0</v>
      </c>
      <c r="BB160" s="28">
        <f t="shared" si="4"/>
        <v>50000000</v>
      </c>
      <c r="BC160" s="64"/>
      <c r="BD160" s="59">
        <f t="shared" si="5"/>
        <v>0</v>
      </c>
      <c r="BE160" s="59">
        <f t="shared" si="6"/>
        <v>0</v>
      </c>
      <c r="BF160" s="59">
        <f t="shared" si="7"/>
        <v>0</v>
      </c>
      <c r="BG160" s="59">
        <f t="shared" si="8"/>
        <v>0</v>
      </c>
      <c r="BH160" s="59">
        <f t="shared" si="9"/>
        <v>0</v>
      </c>
      <c r="BI160" s="59">
        <f t="shared" si="10"/>
        <v>0</v>
      </c>
      <c r="BJ160" s="59">
        <f t="shared" si="11"/>
        <v>0</v>
      </c>
      <c r="BK160" s="59">
        <f t="shared" si="12"/>
        <v>0</v>
      </c>
      <c r="BL160" s="59">
        <f t="shared" si="13"/>
        <v>0</v>
      </c>
      <c r="BM160" s="59">
        <f t="shared" si="14"/>
        <v>0</v>
      </c>
      <c r="BN160" s="59">
        <f t="shared" si="15"/>
        <v>0</v>
      </c>
      <c r="BO160" s="59">
        <f t="shared" si="16"/>
        <v>0</v>
      </c>
      <c r="BP160" s="64"/>
      <c r="BQ160" s="59">
        <f t="shared" si="17"/>
        <v>0</v>
      </c>
      <c r="BR160" s="59">
        <f t="shared" si="18"/>
        <v>0</v>
      </c>
      <c r="BS160" s="59">
        <f t="shared" si="19"/>
        <v>0</v>
      </c>
      <c r="BT160" s="59">
        <f t="shared" si="20"/>
        <v>0</v>
      </c>
    </row>
    <row r="161">
      <c r="A161" s="49"/>
      <c r="B161" s="52" t="s">
        <v>38</v>
      </c>
      <c r="C161" s="52" t="s">
        <v>162</v>
      </c>
      <c r="D161" s="53">
        <v>5.0E7</v>
      </c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59">
        <f t="shared" si="3"/>
        <v>0</v>
      </c>
      <c r="BB161" s="28">
        <f t="shared" si="4"/>
        <v>50000000</v>
      </c>
      <c r="BC161" s="64"/>
      <c r="BD161" s="59">
        <f t="shared" si="5"/>
        <v>0</v>
      </c>
      <c r="BE161" s="59">
        <f t="shared" si="6"/>
        <v>0</v>
      </c>
      <c r="BF161" s="59">
        <f t="shared" si="7"/>
        <v>0</v>
      </c>
      <c r="BG161" s="59">
        <f t="shared" si="8"/>
        <v>0</v>
      </c>
      <c r="BH161" s="59">
        <f t="shared" si="9"/>
        <v>0</v>
      </c>
      <c r="BI161" s="59">
        <f t="shared" si="10"/>
        <v>0</v>
      </c>
      <c r="BJ161" s="59">
        <f t="shared" si="11"/>
        <v>0</v>
      </c>
      <c r="BK161" s="59">
        <f t="shared" si="12"/>
        <v>0</v>
      </c>
      <c r="BL161" s="59">
        <f t="shared" si="13"/>
        <v>0</v>
      </c>
      <c r="BM161" s="59">
        <f t="shared" si="14"/>
        <v>0</v>
      </c>
      <c r="BN161" s="59">
        <f t="shared" si="15"/>
        <v>0</v>
      </c>
      <c r="BO161" s="59">
        <f t="shared" si="16"/>
        <v>0</v>
      </c>
      <c r="BP161" s="64"/>
      <c r="BQ161" s="59">
        <f t="shared" si="17"/>
        <v>0</v>
      </c>
      <c r="BR161" s="59">
        <f t="shared" si="18"/>
        <v>0</v>
      </c>
      <c r="BS161" s="59">
        <f t="shared" si="19"/>
        <v>0</v>
      </c>
      <c r="BT161" s="59">
        <f t="shared" si="20"/>
        <v>0</v>
      </c>
    </row>
    <row r="162">
      <c r="A162" s="45">
        <v>511125.0</v>
      </c>
      <c r="B162" s="46" t="s">
        <v>163</v>
      </c>
      <c r="C162" s="6"/>
      <c r="D162" s="47">
        <f t="shared" ref="D162:AZ162" si="87">sum(D164:D166)</f>
        <v>75000000</v>
      </c>
      <c r="E162" s="47">
        <f t="shared" si="87"/>
        <v>0</v>
      </c>
      <c r="F162" s="47">
        <f t="shared" si="87"/>
        <v>0</v>
      </c>
      <c r="G162" s="47">
        <f t="shared" si="87"/>
        <v>0</v>
      </c>
      <c r="H162" s="47">
        <f t="shared" si="87"/>
        <v>0</v>
      </c>
      <c r="I162" s="47">
        <f t="shared" si="87"/>
        <v>0</v>
      </c>
      <c r="J162" s="47">
        <f t="shared" si="87"/>
        <v>0</v>
      </c>
      <c r="K162" s="47">
        <f t="shared" si="87"/>
        <v>0</v>
      </c>
      <c r="L162" s="47">
        <f t="shared" si="87"/>
        <v>0</v>
      </c>
      <c r="M162" s="47">
        <f t="shared" si="87"/>
        <v>0</v>
      </c>
      <c r="N162" s="47">
        <f t="shared" si="87"/>
        <v>0</v>
      </c>
      <c r="O162" s="47">
        <f t="shared" si="87"/>
        <v>0</v>
      </c>
      <c r="P162" s="47">
        <f t="shared" si="87"/>
        <v>0</v>
      </c>
      <c r="Q162" s="47">
        <f t="shared" si="87"/>
        <v>0</v>
      </c>
      <c r="R162" s="47">
        <f t="shared" si="87"/>
        <v>0</v>
      </c>
      <c r="S162" s="47">
        <f t="shared" si="87"/>
        <v>0</v>
      </c>
      <c r="T162" s="47">
        <f t="shared" si="87"/>
        <v>0</v>
      </c>
      <c r="U162" s="47">
        <f t="shared" si="87"/>
        <v>0</v>
      </c>
      <c r="V162" s="47">
        <f t="shared" si="87"/>
        <v>0</v>
      </c>
      <c r="W162" s="47">
        <f t="shared" si="87"/>
        <v>0</v>
      </c>
      <c r="X162" s="47">
        <f t="shared" si="87"/>
        <v>0</v>
      </c>
      <c r="Y162" s="47">
        <f t="shared" si="87"/>
        <v>0</v>
      </c>
      <c r="Z162" s="47">
        <f t="shared" si="87"/>
        <v>0</v>
      </c>
      <c r="AA162" s="47">
        <f t="shared" si="87"/>
        <v>0</v>
      </c>
      <c r="AB162" s="47">
        <f t="shared" si="87"/>
        <v>0</v>
      </c>
      <c r="AC162" s="47">
        <f t="shared" si="87"/>
        <v>0</v>
      </c>
      <c r="AD162" s="47">
        <f t="shared" si="87"/>
        <v>0</v>
      </c>
      <c r="AE162" s="47">
        <f t="shared" si="87"/>
        <v>0</v>
      </c>
      <c r="AF162" s="47">
        <f t="shared" si="87"/>
        <v>0</v>
      </c>
      <c r="AG162" s="47">
        <f t="shared" si="87"/>
        <v>0</v>
      </c>
      <c r="AH162" s="47">
        <f t="shared" si="87"/>
        <v>0</v>
      </c>
      <c r="AI162" s="47">
        <f t="shared" si="87"/>
        <v>0</v>
      </c>
      <c r="AJ162" s="47">
        <f t="shared" si="87"/>
        <v>0</v>
      </c>
      <c r="AK162" s="47">
        <f t="shared" si="87"/>
        <v>0</v>
      </c>
      <c r="AL162" s="47">
        <f t="shared" si="87"/>
        <v>0</v>
      </c>
      <c r="AM162" s="47">
        <f t="shared" si="87"/>
        <v>0</v>
      </c>
      <c r="AN162" s="47">
        <f t="shared" si="87"/>
        <v>0</v>
      </c>
      <c r="AO162" s="47">
        <f t="shared" si="87"/>
        <v>0</v>
      </c>
      <c r="AP162" s="47">
        <f t="shared" si="87"/>
        <v>0</v>
      </c>
      <c r="AQ162" s="47">
        <f t="shared" si="87"/>
        <v>0</v>
      </c>
      <c r="AR162" s="47">
        <f t="shared" si="87"/>
        <v>0</v>
      </c>
      <c r="AS162" s="47">
        <f t="shared" si="87"/>
        <v>0</v>
      </c>
      <c r="AT162" s="47">
        <f t="shared" si="87"/>
        <v>0</v>
      </c>
      <c r="AU162" s="47">
        <f t="shared" si="87"/>
        <v>0</v>
      </c>
      <c r="AV162" s="47">
        <f t="shared" si="87"/>
        <v>0</v>
      </c>
      <c r="AW162" s="47">
        <f t="shared" si="87"/>
        <v>0</v>
      </c>
      <c r="AX162" s="47">
        <f t="shared" si="87"/>
        <v>0</v>
      </c>
      <c r="AY162" s="47">
        <f t="shared" si="87"/>
        <v>0</v>
      </c>
      <c r="AZ162" s="47">
        <f t="shared" si="87"/>
        <v>0</v>
      </c>
      <c r="BA162" s="59">
        <f t="shared" si="3"/>
        <v>0</v>
      </c>
      <c r="BB162" s="28">
        <f t="shared" si="4"/>
        <v>75000000</v>
      </c>
      <c r="BC162" s="61"/>
      <c r="BD162" s="59">
        <f t="shared" si="5"/>
        <v>0</v>
      </c>
      <c r="BE162" s="59">
        <f t="shared" si="6"/>
        <v>0</v>
      </c>
      <c r="BF162" s="59">
        <f t="shared" si="7"/>
        <v>0</v>
      </c>
      <c r="BG162" s="59">
        <f t="shared" si="8"/>
        <v>0</v>
      </c>
      <c r="BH162" s="59">
        <f t="shared" si="9"/>
        <v>0</v>
      </c>
      <c r="BI162" s="59">
        <f t="shared" si="10"/>
        <v>0</v>
      </c>
      <c r="BJ162" s="59">
        <f t="shared" si="11"/>
        <v>0</v>
      </c>
      <c r="BK162" s="59">
        <f t="shared" si="12"/>
        <v>0</v>
      </c>
      <c r="BL162" s="59">
        <f t="shared" si="13"/>
        <v>0</v>
      </c>
      <c r="BM162" s="59">
        <f t="shared" si="14"/>
        <v>0</v>
      </c>
      <c r="BN162" s="59">
        <f t="shared" si="15"/>
        <v>0</v>
      </c>
      <c r="BO162" s="59">
        <f t="shared" si="16"/>
        <v>0</v>
      </c>
      <c r="BP162" s="61"/>
      <c r="BQ162" s="59">
        <f t="shared" si="17"/>
        <v>0</v>
      </c>
      <c r="BR162" s="59">
        <f t="shared" si="18"/>
        <v>0</v>
      </c>
      <c r="BS162" s="59">
        <f t="shared" si="19"/>
        <v>0</v>
      </c>
      <c r="BT162" s="59">
        <f t="shared" si="20"/>
        <v>0</v>
      </c>
    </row>
    <row r="163">
      <c r="A163" s="49"/>
      <c r="B163" s="50" t="s">
        <v>37</v>
      </c>
      <c r="C163" s="6"/>
      <c r="D163" s="51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59">
        <f t="shared" si="3"/>
        <v>0</v>
      </c>
      <c r="BB163" s="28">
        <f t="shared" si="4"/>
        <v>0</v>
      </c>
      <c r="BC163" s="64"/>
      <c r="BD163" s="59">
        <f t="shared" si="5"/>
        <v>0</v>
      </c>
      <c r="BE163" s="59">
        <f t="shared" si="6"/>
        <v>0</v>
      </c>
      <c r="BF163" s="59">
        <f t="shared" si="7"/>
        <v>0</v>
      </c>
      <c r="BG163" s="59">
        <f t="shared" si="8"/>
        <v>0</v>
      </c>
      <c r="BH163" s="59">
        <f t="shared" si="9"/>
        <v>0</v>
      </c>
      <c r="BI163" s="59">
        <f t="shared" si="10"/>
        <v>0</v>
      </c>
      <c r="BJ163" s="59">
        <f t="shared" si="11"/>
        <v>0</v>
      </c>
      <c r="BK163" s="59">
        <f t="shared" si="12"/>
        <v>0</v>
      </c>
      <c r="BL163" s="59">
        <f t="shared" si="13"/>
        <v>0</v>
      </c>
      <c r="BM163" s="59">
        <f t="shared" si="14"/>
        <v>0</v>
      </c>
      <c r="BN163" s="59">
        <f t="shared" si="15"/>
        <v>0</v>
      </c>
      <c r="BO163" s="59">
        <f t="shared" si="16"/>
        <v>0</v>
      </c>
      <c r="BP163" s="64"/>
      <c r="BQ163" s="59">
        <f t="shared" si="17"/>
        <v>0</v>
      </c>
      <c r="BR163" s="59">
        <f t="shared" si="18"/>
        <v>0</v>
      </c>
      <c r="BS163" s="59">
        <f t="shared" si="19"/>
        <v>0</v>
      </c>
      <c r="BT163" s="59">
        <f t="shared" si="20"/>
        <v>0</v>
      </c>
    </row>
    <row r="164">
      <c r="A164" s="49"/>
      <c r="B164" s="52" t="s">
        <v>38</v>
      </c>
      <c r="C164" s="52" t="s">
        <v>164</v>
      </c>
      <c r="D164" s="53">
        <v>2.5E7</v>
      </c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59">
        <f t="shared" si="3"/>
        <v>0</v>
      </c>
      <c r="BB164" s="28">
        <f t="shared" si="4"/>
        <v>25000000</v>
      </c>
      <c r="BC164" s="64"/>
      <c r="BD164" s="59">
        <f t="shared" si="5"/>
        <v>0</v>
      </c>
      <c r="BE164" s="59">
        <f t="shared" si="6"/>
        <v>0</v>
      </c>
      <c r="BF164" s="59">
        <f t="shared" si="7"/>
        <v>0</v>
      </c>
      <c r="BG164" s="59">
        <f t="shared" si="8"/>
        <v>0</v>
      </c>
      <c r="BH164" s="59">
        <f t="shared" si="9"/>
        <v>0</v>
      </c>
      <c r="BI164" s="59">
        <f t="shared" si="10"/>
        <v>0</v>
      </c>
      <c r="BJ164" s="59">
        <f t="shared" si="11"/>
        <v>0</v>
      </c>
      <c r="BK164" s="59">
        <f t="shared" si="12"/>
        <v>0</v>
      </c>
      <c r="BL164" s="59">
        <f t="shared" si="13"/>
        <v>0</v>
      </c>
      <c r="BM164" s="59">
        <f t="shared" si="14"/>
        <v>0</v>
      </c>
      <c r="BN164" s="59">
        <f t="shared" si="15"/>
        <v>0</v>
      </c>
      <c r="BO164" s="59">
        <f t="shared" si="16"/>
        <v>0</v>
      </c>
      <c r="BP164" s="64"/>
      <c r="BQ164" s="59">
        <f t="shared" si="17"/>
        <v>0</v>
      </c>
      <c r="BR164" s="59">
        <f t="shared" si="18"/>
        <v>0</v>
      </c>
      <c r="BS164" s="59">
        <f t="shared" si="19"/>
        <v>0</v>
      </c>
      <c r="BT164" s="59">
        <f t="shared" si="20"/>
        <v>0</v>
      </c>
    </row>
    <row r="165">
      <c r="A165" s="49"/>
      <c r="B165" s="52" t="s">
        <v>38</v>
      </c>
      <c r="C165" s="52" t="s">
        <v>165</v>
      </c>
      <c r="D165" s="53">
        <v>2.5E7</v>
      </c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2"/>
      <c r="BA165" s="59">
        <f t="shared" si="3"/>
        <v>0</v>
      </c>
      <c r="BB165" s="28">
        <f t="shared" si="4"/>
        <v>25000000</v>
      </c>
      <c r="BC165" s="64"/>
      <c r="BD165" s="59">
        <f t="shared" si="5"/>
        <v>0</v>
      </c>
      <c r="BE165" s="59">
        <f t="shared" si="6"/>
        <v>0</v>
      </c>
      <c r="BF165" s="59">
        <f t="shared" si="7"/>
        <v>0</v>
      </c>
      <c r="BG165" s="59">
        <f t="shared" si="8"/>
        <v>0</v>
      </c>
      <c r="BH165" s="59">
        <f t="shared" si="9"/>
        <v>0</v>
      </c>
      <c r="BI165" s="59">
        <f t="shared" si="10"/>
        <v>0</v>
      </c>
      <c r="BJ165" s="59">
        <f t="shared" si="11"/>
        <v>0</v>
      </c>
      <c r="BK165" s="59">
        <f t="shared" si="12"/>
        <v>0</v>
      </c>
      <c r="BL165" s="59">
        <f t="shared" si="13"/>
        <v>0</v>
      </c>
      <c r="BM165" s="59">
        <f t="shared" si="14"/>
        <v>0</v>
      </c>
      <c r="BN165" s="59">
        <f t="shared" si="15"/>
        <v>0</v>
      </c>
      <c r="BO165" s="59">
        <f t="shared" si="16"/>
        <v>0</v>
      </c>
      <c r="BP165" s="64"/>
      <c r="BQ165" s="59">
        <f t="shared" si="17"/>
        <v>0</v>
      </c>
      <c r="BR165" s="59">
        <f t="shared" si="18"/>
        <v>0</v>
      </c>
      <c r="BS165" s="59">
        <f t="shared" si="19"/>
        <v>0</v>
      </c>
      <c r="BT165" s="59">
        <f t="shared" si="20"/>
        <v>0</v>
      </c>
    </row>
    <row r="166">
      <c r="A166" s="49"/>
      <c r="B166" s="52" t="s">
        <v>38</v>
      </c>
      <c r="C166" s="52" t="s">
        <v>166</v>
      </c>
      <c r="D166" s="53">
        <v>2.5E7</v>
      </c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59">
        <f t="shared" si="3"/>
        <v>0</v>
      </c>
      <c r="BB166" s="28">
        <f t="shared" si="4"/>
        <v>25000000</v>
      </c>
      <c r="BC166" s="64"/>
      <c r="BD166" s="59">
        <f t="shared" si="5"/>
        <v>0</v>
      </c>
      <c r="BE166" s="59">
        <f t="shared" si="6"/>
        <v>0</v>
      </c>
      <c r="BF166" s="59">
        <f t="shared" si="7"/>
        <v>0</v>
      </c>
      <c r="BG166" s="59">
        <f t="shared" si="8"/>
        <v>0</v>
      </c>
      <c r="BH166" s="59">
        <f t="shared" si="9"/>
        <v>0</v>
      </c>
      <c r="BI166" s="59">
        <f t="shared" si="10"/>
        <v>0</v>
      </c>
      <c r="BJ166" s="59">
        <f t="shared" si="11"/>
        <v>0</v>
      </c>
      <c r="BK166" s="59">
        <f t="shared" si="12"/>
        <v>0</v>
      </c>
      <c r="BL166" s="59">
        <f t="shared" si="13"/>
        <v>0</v>
      </c>
      <c r="BM166" s="59">
        <f t="shared" si="14"/>
        <v>0</v>
      </c>
      <c r="BN166" s="59">
        <f t="shared" si="15"/>
        <v>0</v>
      </c>
      <c r="BO166" s="59">
        <f t="shared" si="16"/>
        <v>0</v>
      </c>
      <c r="BP166" s="64"/>
      <c r="BQ166" s="59">
        <f t="shared" si="17"/>
        <v>0</v>
      </c>
      <c r="BR166" s="59">
        <f t="shared" si="18"/>
        <v>0</v>
      </c>
      <c r="BS166" s="59">
        <f t="shared" si="19"/>
        <v>0</v>
      </c>
      <c r="BT166" s="59">
        <f t="shared" si="20"/>
        <v>0</v>
      </c>
    </row>
    <row r="167">
      <c r="A167" s="45">
        <v>511126.0</v>
      </c>
      <c r="B167" s="46" t="s">
        <v>167</v>
      </c>
      <c r="C167" s="6"/>
      <c r="D167" s="47">
        <f t="shared" ref="D167:AZ167" si="88">sum(D169)</f>
        <v>270418000</v>
      </c>
      <c r="E167" s="47">
        <f t="shared" si="88"/>
        <v>0</v>
      </c>
      <c r="F167" s="47">
        <f t="shared" si="88"/>
        <v>0</v>
      </c>
      <c r="G167" s="47">
        <f t="shared" si="88"/>
        <v>0</v>
      </c>
      <c r="H167" s="47">
        <f t="shared" si="88"/>
        <v>0</v>
      </c>
      <c r="I167" s="47">
        <f t="shared" si="88"/>
        <v>0</v>
      </c>
      <c r="J167" s="47">
        <f t="shared" si="88"/>
        <v>0</v>
      </c>
      <c r="K167" s="47">
        <f t="shared" si="88"/>
        <v>0</v>
      </c>
      <c r="L167" s="47">
        <f t="shared" si="88"/>
        <v>0</v>
      </c>
      <c r="M167" s="47">
        <f t="shared" si="88"/>
        <v>0</v>
      </c>
      <c r="N167" s="47">
        <f t="shared" si="88"/>
        <v>0</v>
      </c>
      <c r="O167" s="47">
        <f t="shared" si="88"/>
        <v>0</v>
      </c>
      <c r="P167" s="47">
        <f t="shared" si="88"/>
        <v>0</v>
      </c>
      <c r="Q167" s="47">
        <f t="shared" si="88"/>
        <v>0</v>
      </c>
      <c r="R167" s="47">
        <f t="shared" si="88"/>
        <v>0</v>
      </c>
      <c r="S167" s="47">
        <f t="shared" si="88"/>
        <v>0</v>
      </c>
      <c r="T167" s="47">
        <f t="shared" si="88"/>
        <v>0</v>
      </c>
      <c r="U167" s="47">
        <f t="shared" si="88"/>
        <v>0</v>
      </c>
      <c r="V167" s="47">
        <f t="shared" si="88"/>
        <v>0</v>
      </c>
      <c r="W167" s="47">
        <f t="shared" si="88"/>
        <v>0</v>
      </c>
      <c r="X167" s="47">
        <f t="shared" si="88"/>
        <v>0</v>
      </c>
      <c r="Y167" s="47">
        <f t="shared" si="88"/>
        <v>0</v>
      </c>
      <c r="Z167" s="47">
        <f t="shared" si="88"/>
        <v>0</v>
      </c>
      <c r="AA167" s="47">
        <f t="shared" si="88"/>
        <v>0</v>
      </c>
      <c r="AB167" s="47">
        <f t="shared" si="88"/>
        <v>0</v>
      </c>
      <c r="AC167" s="47">
        <f t="shared" si="88"/>
        <v>0</v>
      </c>
      <c r="AD167" s="47">
        <f t="shared" si="88"/>
        <v>0</v>
      </c>
      <c r="AE167" s="47">
        <f t="shared" si="88"/>
        <v>0</v>
      </c>
      <c r="AF167" s="47">
        <f t="shared" si="88"/>
        <v>0</v>
      </c>
      <c r="AG167" s="47">
        <f t="shared" si="88"/>
        <v>0</v>
      </c>
      <c r="AH167" s="47">
        <f t="shared" si="88"/>
        <v>0</v>
      </c>
      <c r="AI167" s="47">
        <f t="shared" si="88"/>
        <v>0</v>
      </c>
      <c r="AJ167" s="47">
        <f t="shared" si="88"/>
        <v>0</v>
      </c>
      <c r="AK167" s="47">
        <f t="shared" si="88"/>
        <v>0</v>
      </c>
      <c r="AL167" s="47">
        <f t="shared" si="88"/>
        <v>0</v>
      </c>
      <c r="AM167" s="47">
        <f t="shared" si="88"/>
        <v>0</v>
      </c>
      <c r="AN167" s="47">
        <f t="shared" si="88"/>
        <v>0</v>
      </c>
      <c r="AO167" s="47">
        <f t="shared" si="88"/>
        <v>0</v>
      </c>
      <c r="AP167" s="47">
        <f t="shared" si="88"/>
        <v>0</v>
      </c>
      <c r="AQ167" s="47">
        <f t="shared" si="88"/>
        <v>0</v>
      </c>
      <c r="AR167" s="47">
        <f t="shared" si="88"/>
        <v>0</v>
      </c>
      <c r="AS167" s="47">
        <f t="shared" si="88"/>
        <v>0</v>
      </c>
      <c r="AT167" s="47">
        <f t="shared" si="88"/>
        <v>0</v>
      </c>
      <c r="AU167" s="47">
        <f t="shared" si="88"/>
        <v>0</v>
      </c>
      <c r="AV167" s="47">
        <f t="shared" si="88"/>
        <v>0</v>
      </c>
      <c r="AW167" s="47">
        <f t="shared" si="88"/>
        <v>0</v>
      </c>
      <c r="AX167" s="47">
        <f t="shared" si="88"/>
        <v>0</v>
      </c>
      <c r="AY167" s="47">
        <f t="shared" si="88"/>
        <v>0</v>
      </c>
      <c r="AZ167" s="47">
        <f t="shared" si="88"/>
        <v>0</v>
      </c>
      <c r="BA167" s="59">
        <f t="shared" si="3"/>
        <v>0</v>
      </c>
      <c r="BB167" s="28">
        <f t="shared" si="4"/>
        <v>270418000</v>
      </c>
      <c r="BC167" s="61"/>
      <c r="BD167" s="59">
        <f t="shared" si="5"/>
        <v>0</v>
      </c>
      <c r="BE167" s="59">
        <f t="shared" si="6"/>
        <v>0</v>
      </c>
      <c r="BF167" s="59">
        <f t="shared" si="7"/>
        <v>0</v>
      </c>
      <c r="BG167" s="59">
        <f t="shared" si="8"/>
        <v>0</v>
      </c>
      <c r="BH167" s="59">
        <f t="shared" si="9"/>
        <v>0</v>
      </c>
      <c r="BI167" s="59">
        <f t="shared" si="10"/>
        <v>0</v>
      </c>
      <c r="BJ167" s="59">
        <f t="shared" si="11"/>
        <v>0</v>
      </c>
      <c r="BK167" s="59">
        <f t="shared" si="12"/>
        <v>0</v>
      </c>
      <c r="BL167" s="59">
        <f t="shared" si="13"/>
        <v>0</v>
      </c>
      <c r="BM167" s="59">
        <f t="shared" si="14"/>
        <v>0</v>
      </c>
      <c r="BN167" s="59">
        <f t="shared" si="15"/>
        <v>0</v>
      </c>
      <c r="BO167" s="59">
        <f t="shared" si="16"/>
        <v>0</v>
      </c>
      <c r="BP167" s="61"/>
      <c r="BQ167" s="59">
        <f t="shared" si="17"/>
        <v>0</v>
      </c>
      <c r="BR167" s="59">
        <f t="shared" si="18"/>
        <v>0</v>
      </c>
      <c r="BS167" s="59">
        <f t="shared" si="19"/>
        <v>0</v>
      </c>
      <c r="BT167" s="59">
        <f t="shared" si="20"/>
        <v>0</v>
      </c>
    </row>
    <row r="168">
      <c r="A168" s="49"/>
      <c r="B168" s="50" t="s">
        <v>37</v>
      </c>
      <c r="C168" s="6"/>
      <c r="D168" s="51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59">
        <f t="shared" si="3"/>
        <v>0</v>
      </c>
      <c r="BB168" s="28">
        <f t="shared" si="4"/>
        <v>0</v>
      </c>
      <c r="BC168" s="64"/>
      <c r="BD168" s="59">
        <f t="shared" si="5"/>
        <v>0</v>
      </c>
      <c r="BE168" s="59">
        <f t="shared" si="6"/>
        <v>0</v>
      </c>
      <c r="BF168" s="59">
        <f t="shared" si="7"/>
        <v>0</v>
      </c>
      <c r="BG168" s="59">
        <f t="shared" si="8"/>
        <v>0</v>
      </c>
      <c r="BH168" s="59">
        <f t="shared" si="9"/>
        <v>0</v>
      </c>
      <c r="BI168" s="59">
        <f t="shared" si="10"/>
        <v>0</v>
      </c>
      <c r="BJ168" s="59">
        <f t="shared" si="11"/>
        <v>0</v>
      </c>
      <c r="BK168" s="59">
        <f t="shared" si="12"/>
        <v>0</v>
      </c>
      <c r="BL168" s="59">
        <f t="shared" si="13"/>
        <v>0</v>
      </c>
      <c r="BM168" s="59">
        <f t="shared" si="14"/>
        <v>0</v>
      </c>
      <c r="BN168" s="59">
        <f t="shared" si="15"/>
        <v>0</v>
      </c>
      <c r="BO168" s="59">
        <f t="shared" si="16"/>
        <v>0</v>
      </c>
      <c r="BP168" s="64"/>
      <c r="BQ168" s="59">
        <f t="shared" si="17"/>
        <v>0</v>
      </c>
      <c r="BR168" s="59">
        <f t="shared" si="18"/>
        <v>0</v>
      </c>
      <c r="BS168" s="59">
        <f t="shared" si="19"/>
        <v>0</v>
      </c>
      <c r="BT168" s="59">
        <f t="shared" si="20"/>
        <v>0</v>
      </c>
    </row>
    <row r="169">
      <c r="A169" s="49"/>
      <c r="B169" s="52" t="s">
        <v>38</v>
      </c>
      <c r="C169" s="52" t="s">
        <v>168</v>
      </c>
      <c r="D169" s="53">
        <v>2.70418E8</v>
      </c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59">
        <f t="shared" si="3"/>
        <v>0</v>
      </c>
      <c r="BB169" s="28">
        <f t="shared" si="4"/>
        <v>270418000</v>
      </c>
      <c r="BC169" s="64"/>
      <c r="BD169" s="59">
        <f t="shared" si="5"/>
        <v>0</v>
      </c>
      <c r="BE169" s="59">
        <f t="shared" si="6"/>
        <v>0</v>
      </c>
      <c r="BF169" s="59">
        <f t="shared" si="7"/>
        <v>0</v>
      </c>
      <c r="BG169" s="59">
        <f t="shared" si="8"/>
        <v>0</v>
      </c>
      <c r="BH169" s="59">
        <f t="shared" si="9"/>
        <v>0</v>
      </c>
      <c r="BI169" s="59">
        <f t="shared" si="10"/>
        <v>0</v>
      </c>
      <c r="BJ169" s="59">
        <f t="shared" si="11"/>
        <v>0</v>
      </c>
      <c r="BK169" s="59">
        <f t="shared" si="12"/>
        <v>0</v>
      </c>
      <c r="BL169" s="59">
        <f t="shared" si="13"/>
        <v>0</v>
      </c>
      <c r="BM169" s="59">
        <f t="shared" si="14"/>
        <v>0</v>
      </c>
      <c r="BN169" s="59">
        <f t="shared" si="15"/>
        <v>0</v>
      </c>
      <c r="BO169" s="59">
        <f t="shared" si="16"/>
        <v>0</v>
      </c>
      <c r="BP169" s="64"/>
      <c r="BQ169" s="59">
        <f t="shared" si="17"/>
        <v>0</v>
      </c>
      <c r="BR169" s="59">
        <f t="shared" si="18"/>
        <v>0</v>
      </c>
      <c r="BS169" s="59">
        <f t="shared" si="19"/>
        <v>0</v>
      </c>
      <c r="BT169" s="59">
        <f t="shared" si="20"/>
        <v>0</v>
      </c>
    </row>
    <row r="170">
      <c r="A170" s="45">
        <v>511129.0</v>
      </c>
      <c r="B170" s="46" t="s">
        <v>169</v>
      </c>
      <c r="C170" s="6"/>
      <c r="D170" s="47">
        <f t="shared" ref="D170:AZ170" si="89">sum(D172)</f>
        <v>752223000</v>
      </c>
      <c r="E170" s="47">
        <f t="shared" si="89"/>
        <v>0</v>
      </c>
      <c r="F170" s="47">
        <f t="shared" si="89"/>
        <v>0</v>
      </c>
      <c r="G170" s="47">
        <f t="shared" si="89"/>
        <v>0</v>
      </c>
      <c r="H170" s="47">
        <f t="shared" si="89"/>
        <v>0</v>
      </c>
      <c r="I170" s="47">
        <f t="shared" si="89"/>
        <v>0</v>
      </c>
      <c r="J170" s="47">
        <f t="shared" si="89"/>
        <v>0</v>
      </c>
      <c r="K170" s="47">
        <f t="shared" si="89"/>
        <v>0</v>
      </c>
      <c r="L170" s="47">
        <f t="shared" si="89"/>
        <v>0</v>
      </c>
      <c r="M170" s="47">
        <f t="shared" si="89"/>
        <v>0</v>
      </c>
      <c r="N170" s="47">
        <f t="shared" si="89"/>
        <v>0</v>
      </c>
      <c r="O170" s="47">
        <f t="shared" si="89"/>
        <v>0</v>
      </c>
      <c r="P170" s="47">
        <f t="shared" si="89"/>
        <v>0</v>
      </c>
      <c r="Q170" s="47">
        <f t="shared" si="89"/>
        <v>0</v>
      </c>
      <c r="R170" s="47">
        <f t="shared" si="89"/>
        <v>0</v>
      </c>
      <c r="S170" s="47">
        <f t="shared" si="89"/>
        <v>0</v>
      </c>
      <c r="T170" s="47">
        <f t="shared" si="89"/>
        <v>0</v>
      </c>
      <c r="U170" s="47">
        <f t="shared" si="89"/>
        <v>0</v>
      </c>
      <c r="V170" s="47">
        <f t="shared" si="89"/>
        <v>0</v>
      </c>
      <c r="W170" s="47">
        <f t="shared" si="89"/>
        <v>0</v>
      </c>
      <c r="X170" s="47">
        <f t="shared" si="89"/>
        <v>0</v>
      </c>
      <c r="Y170" s="47">
        <f t="shared" si="89"/>
        <v>0</v>
      </c>
      <c r="Z170" s="47">
        <f t="shared" si="89"/>
        <v>0</v>
      </c>
      <c r="AA170" s="47">
        <f t="shared" si="89"/>
        <v>0</v>
      </c>
      <c r="AB170" s="47">
        <f t="shared" si="89"/>
        <v>0</v>
      </c>
      <c r="AC170" s="47">
        <f t="shared" si="89"/>
        <v>0</v>
      </c>
      <c r="AD170" s="47">
        <f t="shared" si="89"/>
        <v>0</v>
      </c>
      <c r="AE170" s="47">
        <f t="shared" si="89"/>
        <v>0</v>
      </c>
      <c r="AF170" s="47">
        <f t="shared" si="89"/>
        <v>0</v>
      </c>
      <c r="AG170" s="47">
        <f t="shared" si="89"/>
        <v>0</v>
      </c>
      <c r="AH170" s="47">
        <f t="shared" si="89"/>
        <v>0</v>
      </c>
      <c r="AI170" s="47">
        <f t="shared" si="89"/>
        <v>0</v>
      </c>
      <c r="AJ170" s="47">
        <f t="shared" si="89"/>
        <v>0</v>
      </c>
      <c r="AK170" s="47">
        <f t="shared" si="89"/>
        <v>0</v>
      </c>
      <c r="AL170" s="47">
        <f t="shared" si="89"/>
        <v>0</v>
      </c>
      <c r="AM170" s="47">
        <f t="shared" si="89"/>
        <v>0</v>
      </c>
      <c r="AN170" s="47">
        <f t="shared" si="89"/>
        <v>0</v>
      </c>
      <c r="AO170" s="47">
        <f t="shared" si="89"/>
        <v>0</v>
      </c>
      <c r="AP170" s="47">
        <f t="shared" si="89"/>
        <v>0</v>
      </c>
      <c r="AQ170" s="47">
        <f t="shared" si="89"/>
        <v>0</v>
      </c>
      <c r="AR170" s="47">
        <f t="shared" si="89"/>
        <v>0</v>
      </c>
      <c r="AS170" s="47">
        <f t="shared" si="89"/>
        <v>0</v>
      </c>
      <c r="AT170" s="47">
        <f t="shared" si="89"/>
        <v>0</v>
      </c>
      <c r="AU170" s="47">
        <f t="shared" si="89"/>
        <v>0</v>
      </c>
      <c r="AV170" s="47">
        <f t="shared" si="89"/>
        <v>0</v>
      </c>
      <c r="AW170" s="47">
        <f t="shared" si="89"/>
        <v>0</v>
      </c>
      <c r="AX170" s="47">
        <f t="shared" si="89"/>
        <v>0</v>
      </c>
      <c r="AY170" s="47">
        <f t="shared" si="89"/>
        <v>0</v>
      </c>
      <c r="AZ170" s="47">
        <f t="shared" si="89"/>
        <v>0</v>
      </c>
      <c r="BA170" s="59">
        <f t="shared" si="3"/>
        <v>0</v>
      </c>
      <c r="BB170" s="28">
        <f t="shared" si="4"/>
        <v>752223000</v>
      </c>
      <c r="BC170" s="61"/>
      <c r="BD170" s="59">
        <f t="shared" si="5"/>
        <v>0</v>
      </c>
      <c r="BE170" s="59">
        <f t="shared" si="6"/>
        <v>0</v>
      </c>
      <c r="BF170" s="59">
        <f t="shared" si="7"/>
        <v>0</v>
      </c>
      <c r="BG170" s="59">
        <f t="shared" si="8"/>
        <v>0</v>
      </c>
      <c r="BH170" s="59">
        <f t="shared" si="9"/>
        <v>0</v>
      </c>
      <c r="BI170" s="59">
        <f t="shared" si="10"/>
        <v>0</v>
      </c>
      <c r="BJ170" s="59">
        <f t="shared" si="11"/>
        <v>0</v>
      </c>
      <c r="BK170" s="59">
        <f t="shared" si="12"/>
        <v>0</v>
      </c>
      <c r="BL170" s="59">
        <f t="shared" si="13"/>
        <v>0</v>
      </c>
      <c r="BM170" s="59">
        <f t="shared" si="14"/>
        <v>0</v>
      </c>
      <c r="BN170" s="59">
        <f t="shared" si="15"/>
        <v>0</v>
      </c>
      <c r="BO170" s="59">
        <f t="shared" si="16"/>
        <v>0</v>
      </c>
      <c r="BP170" s="61"/>
      <c r="BQ170" s="59">
        <f t="shared" si="17"/>
        <v>0</v>
      </c>
      <c r="BR170" s="59">
        <f t="shared" si="18"/>
        <v>0</v>
      </c>
      <c r="BS170" s="59">
        <f t="shared" si="19"/>
        <v>0</v>
      </c>
      <c r="BT170" s="59">
        <f t="shared" si="20"/>
        <v>0</v>
      </c>
    </row>
    <row r="171">
      <c r="A171" s="49"/>
      <c r="B171" s="50" t="s">
        <v>37</v>
      </c>
      <c r="C171" s="6"/>
      <c r="D171" s="51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59">
        <f t="shared" si="3"/>
        <v>0</v>
      </c>
      <c r="BB171" s="28">
        <f t="shared" si="4"/>
        <v>0</v>
      </c>
      <c r="BC171" s="64"/>
      <c r="BD171" s="59">
        <f t="shared" si="5"/>
        <v>0</v>
      </c>
      <c r="BE171" s="59">
        <f t="shared" si="6"/>
        <v>0</v>
      </c>
      <c r="BF171" s="59">
        <f t="shared" si="7"/>
        <v>0</v>
      </c>
      <c r="BG171" s="59">
        <f t="shared" si="8"/>
        <v>0</v>
      </c>
      <c r="BH171" s="59">
        <f t="shared" si="9"/>
        <v>0</v>
      </c>
      <c r="BI171" s="59">
        <f t="shared" si="10"/>
        <v>0</v>
      </c>
      <c r="BJ171" s="59">
        <f t="shared" si="11"/>
        <v>0</v>
      </c>
      <c r="BK171" s="59">
        <f t="shared" si="12"/>
        <v>0</v>
      </c>
      <c r="BL171" s="59">
        <f t="shared" si="13"/>
        <v>0</v>
      </c>
      <c r="BM171" s="59">
        <f t="shared" si="14"/>
        <v>0</v>
      </c>
      <c r="BN171" s="59">
        <f t="shared" si="15"/>
        <v>0</v>
      </c>
      <c r="BO171" s="59">
        <f t="shared" si="16"/>
        <v>0</v>
      </c>
      <c r="BP171" s="64"/>
      <c r="BQ171" s="59">
        <f t="shared" si="17"/>
        <v>0</v>
      </c>
      <c r="BR171" s="59">
        <f t="shared" si="18"/>
        <v>0</v>
      </c>
      <c r="BS171" s="59">
        <f t="shared" si="19"/>
        <v>0</v>
      </c>
      <c r="BT171" s="59">
        <f t="shared" si="20"/>
        <v>0</v>
      </c>
    </row>
    <row r="172">
      <c r="A172" s="49"/>
      <c r="B172" s="52" t="s">
        <v>38</v>
      </c>
      <c r="C172" s="52" t="s">
        <v>169</v>
      </c>
      <c r="D172" s="53">
        <v>7.52223E8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59">
        <f t="shared" si="3"/>
        <v>0</v>
      </c>
      <c r="BB172" s="28">
        <f t="shared" si="4"/>
        <v>752223000</v>
      </c>
      <c r="BC172" s="64"/>
      <c r="BD172" s="59">
        <f t="shared" si="5"/>
        <v>0</v>
      </c>
      <c r="BE172" s="59">
        <f t="shared" si="6"/>
        <v>0</v>
      </c>
      <c r="BF172" s="59">
        <f t="shared" si="7"/>
        <v>0</v>
      </c>
      <c r="BG172" s="59">
        <f t="shared" si="8"/>
        <v>0</v>
      </c>
      <c r="BH172" s="59">
        <f t="shared" si="9"/>
        <v>0</v>
      </c>
      <c r="BI172" s="59">
        <f t="shared" si="10"/>
        <v>0</v>
      </c>
      <c r="BJ172" s="59">
        <f t="shared" si="11"/>
        <v>0</v>
      </c>
      <c r="BK172" s="59">
        <f t="shared" si="12"/>
        <v>0</v>
      </c>
      <c r="BL172" s="59">
        <f t="shared" si="13"/>
        <v>0</v>
      </c>
      <c r="BM172" s="59">
        <f t="shared" si="14"/>
        <v>0</v>
      </c>
      <c r="BN172" s="59">
        <f t="shared" si="15"/>
        <v>0</v>
      </c>
      <c r="BO172" s="59">
        <f t="shared" si="16"/>
        <v>0</v>
      </c>
      <c r="BP172" s="64"/>
      <c r="BQ172" s="59">
        <f t="shared" si="17"/>
        <v>0</v>
      </c>
      <c r="BR172" s="59">
        <f t="shared" si="18"/>
        <v>0</v>
      </c>
      <c r="BS172" s="59">
        <f t="shared" si="19"/>
        <v>0</v>
      </c>
      <c r="BT172" s="59">
        <f t="shared" si="20"/>
        <v>0</v>
      </c>
    </row>
    <row r="173">
      <c r="A173" s="45">
        <v>511151.0</v>
      </c>
      <c r="B173" s="46" t="s">
        <v>173</v>
      </c>
      <c r="C173" s="6"/>
      <c r="D173" s="47">
        <f t="shared" ref="D173:AZ173" si="90">sum(D175:D177)</f>
        <v>56630000</v>
      </c>
      <c r="E173" s="47">
        <f t="shared" si="90"/>
        <v>0</v>
      </c>
      <c r="F173" s="47">
        <f t="shared" si="90"/>
        <v>0</v>
      </c>
      <c r="G173" s="47">
        <f t="shared" si="90"/>
        <v>0</v>
      </c>
      <c r="H173" s="47">
        <f t="shared" si="90"/>
        <v>0</v>
      </c>
      <c r="I173" s="47">
        <f t="shared" si="90"/>
        <v>0</v>
      </c>
      <c r="J173" s="47">
        <f t="shared" si="90"/>
        <v>0</v>
      </c>
      <c r="K173" s="47">
        <f t="shared" si="90"/>
        <v>0</v>
      </c>
      <c r="L173" s="47">
        <f t="shared" si="90"/>
        <v>0</v>
      </c>
      <c r="M173" s="47">
        <f t="shared" si="90"/>
        <v>0</v>
      </c>
      <c r="N173" s="47">
        <f t="shared" si="90"/>
        <v>0</v>
      </c>
      <c r="O173" s="47">
        <f t="shared" si="90"/>
        <v>0</v>
      </c>
      <c r="P173" s="47">
        <f t="shared" si="90"/>
        <v>0</v>
      </c>
      <c r="Q173" s="47">
        <f t="shared" si="90"/>
        <v>0</v>
      </c>
      <c r="R173" s="47">
        <f t="shared" si="90"/>
        <v>0</v>
      </c>
      <c r="S173" s="47">
        <f t="shared" si="90"/>
        <v>0</v>
      </c>
      <c r="T173" s="47">
        <f t="shared" si="90"/>
        <v>0</v>
      </c>
      <c r="U173" s="47">
        <f t="shared" si="90"/>
        <v>0</v>
      </c>
      <c r="V173" s="47">
        <f t="shared" si="90"/>
        <v>0</v>
      </c>
      <c r="W173" s="47">
        <f t="shared" si="90"/>
        <v>0</v>
      </c>
      <c r="X173" s="47">
        <f t="shared" si="90"/>
        <v>0</v>
      </c>
      <c r="Y173" s="47">
        <f t="shared" si="90"/>
        <v>0</v>
      </c>
      <c r="Z173" s="47">
        <f t="shared" si="90"/>
        <v>0</v>
      </c>
      <c r="AA173" s="47">
        <f t="shared" si="90"/>
        <v>0</v>
      </c>
      <c r="AB173" s="47">
        <f t="shared" si="90"/>
        <v>0</v>
      </c>
      <c r="AC173" s="47">
        <f t="shared" si="90"/>
        <v>0</v>
      </c>
      <c r="AD173" s="47">
        <f t="shared" si="90"/>
        <v>0</v>
      </c>
      <c r="AE173" s="47">
        <f t="shared" si="90"/>
        <v>0</v>
      </c>
      <c r="AF173" s="47">
        <f t="shared" si="90"/>
        <v>0</v>
      </c>
      <c r="AG173" s="47">
        <f t="shared" si="90"/>
        <v>0</v>
      </c>
      <c r="AH173" s="47">
        <f t="shared" si="90"/>
        <v>0</v>
      </c>
      <c r="AI173" s="47">
        <f t="shared" si="90"/>
        <v>0</v>
      </c>
      <c r="AJ173" s="47">
        <f t="shared" si="90"/>
        <v>0</v>
      </c>
      <c r="AK173" s="47">
        <f t="shared" si="90"/>
        <v>0</v>
      </c>
      <c r="AL173" s="47">
        <f t="shared" si="90"/>
        <v>0</v>
      </c>
      <c r="AM173" s="47">
        <f t="shared" si="90"/>
        <v>0</v>
      </c>
      <c r="AN173" s="47">
        <f t="shared" si="90"/>
        <v>0</v>
      </c>
      <c r="AO173" s="47">
        <f t="shared" si="90"/>
        <v>0</v>
      </c>
      <c r="AP173" s="47">
        <f t="shared" si="90"/>
        <v>0</v>
      </c>
      <c r="AQ173" s="47">
        <f t="shared" si="90"/>
        <v>0</v>
      </c>
      <c r="AR173" s="47">
        <f t="shared" si="90"/>
        <v>0</v>
      </c>
      <c r="AS173" s="47">
        <f t="shared" si="90"/>
        <v>0</v>
      </c>
      <c r="AT173" s="47">
        <f t="shared" si="90"/>
        <v>0</v>
      </c>
      <c r="AU173" s="47">
        <f t="shared" si="90"/>
        <v>0</v>
      </c>
      <c r="AV173" s="47">
        <f t="shared" si="90"/>
        <v>0</v>
      </c>
      <c r="AW173" s="47">
        <f t="shared" si="90"/>
        <v>0</v>
      </c>
      <c r="AX173" s="47">
        <f t="shared" si="90"/>
        <v>0</v>
      </c>
      <c r="AY173" s="47">
        <f t="shared" si="90"/>
        <v>0</v>
      </c>
      <c r="AZ173" s="47">
        <f t="shared" si="90"/>
        <v>0</v>
      </c>
      <c r="BA173" s="59">
        <f t="shared" si="3"/>
        <v>0</v>
      </c>
      <c r="BB173" s="28">
        <f t="shared" si="4"/>
        <v>56630000</v>
      </c>
      <c r="BC173" s="61"/>
      <c r="BD173" s="59">
        <f t="shared" si="5"/>
        <v>0</v>
      </c>
      <c r="BE173" s="59">
        <f t="shared" si="6"/>
        <v>0</v>
      </c>
      <c r="BF173" s="59">
        <f t="shared" si="7"/>
        <v>0</v>
      </c>
      <c r="BG173" s="59">
        <f t="shared" si="8"/>
        <v>0</v>
      </c>
      <c r="BH173" s="59">
        <f t="shared" si="9"/>
        <v>0</v>
      </c>
      <c r="BI173" s="59">
        <f t="shared" si="10"/>
        <v>0</v>
      </c>
      <c r="BJ173" s="59">
        <f t="shared" si="11"/>
        <v>0</v>
      </c>
      <c r="BK173" s="59">
        <f t="shared" si="12"/>
        <v>0</v>
      </c>
      <c r="BL173" s="59">
        <f t="shared" si="13"/>
        <v>0</v>
      </c>
      <c r="BM173" s="59">
        <f t="shared" si="14"/>
        <v>0</v>
      </c>
      <c r="BN173" s="59">
        <f t="shared" si="15"/>
        <v>0</v>
      </c>
      <c r="BO173" s="59">
        <f t="shared" si="16"/>
        <v>0</v>
      </c>
      <c r="BP173" s="61"/>
      <c r="BQ173" s="59">
        <f t="shared" si="17"/>
        <v>0</v>
      </c>
      <c r="BR173" s="59">
        <f t="shared" si="18"/>
        <v>0</v>
      </c>
      <c r="BS173" s="59">
        <f t="shared" si="19"/>
        <v>0</v>
      </c>
      <c r="BT173" s="59">
        <f t="shared" si="20"/>
        <v>0</v>
      </c>
    </row>
    <row r="174">
      <c r="A174" s="49"/>
      <c r="B174" s="50" t="s">
        <v>37</v>
      </c>
      <c r="C174" s="6"/>
      <c r="D174" s="51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59">
        <f t="shared" si="3"/>
        <v>0</v>
      </c>
      <c r="BB174" s="28">
        <f t="shared" si="4"/>
        <v>0</v>
      </c>
      <c r="BC174" s="64"/>
      <c r="BD174" s="59">
        <f t="shared" si="5"/>
        <v>0</v>
      </c>
      <c r="BE174" s="59">
        <f t="shared" si="6"/>
        <v>0</v>
      </c>
      <c r="BF174" s="59">
        <f t="shared" si="7"/>
        <v>0</v>
      </c>
      <c r="BG174" s="59">
        <f t="shared" si="8"/>
        <v>0</v>
      </c>
      <c r="BH174" s="59">
        <f t="shared" si="9"/>
        <v>0</v>
      </c>
      <c r="BI174" s="59">
        <f t="shared" si="10"/>
        <v>0</v>
      </c>
      <c r="BJ174" s="59">
        <f t="shared" si="11"/>
        <v>0</v>
      </c>
      <c r="BK174" s="59">
        <f t="shared" si="12"/>
        <v>0</v>
      </c>
      <c r="BL174" s="59">
        <f t="shared" si="13"/>
        <v>0</v>
      </c>
      <c r="BM174" s="59">
        <f t="shared" si="14"/>
        <v>0</v>
      </c>
      <c r="BN174" s="59">
        <f t="shared" si="15"/>
        <v>0</v>
      </c>
      <c r="BO174" s="59">
        <f t="shared" si="16"/>
        <v>0</v>
      </c>
      <c r="BP174" s="64"/>
      <c r="BQ174" s="59">
        <f t="shared" si="17"/>
        <v>0</v>
      </c>
      <c r="BR174" s="59">
        <f t="shared" si="18"/>
        <v>0</v>
      </c>
      <c r="BS174" s="59">
        <f t="shared" si="19"/>
        <v>0</v>
      </c>
      <c r="BT174" s="59">
        <f t="shared" si="20"/>
        <v>0</v>
      </c>
    </row>
    <row r="175">
      <c r="A175" s="49"/>
      <c r="B175" s="52" t="s">
        <v>38</v>
      </c>
      <c r="C175" s="52" t="s">
        <v>173</v>
      </c>
      <c r="D175" s="53">
        <v>5.063E7</v>
      </c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2"/>
      <c r="BA175" s="59">
        <f t="shared" si="3"/>
        <v>0</v>
      </c>
      <c r="BB175" s="28">
        <f t="shared" si="4"/>
        <v>50630000</v>
      </c>
      <c r="BC175" s="64"/>
      <c r="BD175" s="59">
        <f t="shared" si="5"/>
        <v>0</v>
      </c>
      <c r="BE175" s="59">
        <f t="shared" si="6"/>
        <v>0</v>
      </c>
      <c r="BF175" s="59">
        <f t="shared" si="7"/>
        <v>0</v>
      </c>
      <c r="BG175" s="59">
        <f t="shared" si="8"/>
        <v>0</v>
      </c>
      <c r="BH175" s="59">
        <f t="shared" si="9"/>
        <v>0</v>
      </c>
      <c r="BI175" s="59">
        <f t="shared" si="10"/>
        <v>0</v>
      </c>
      <c r="BJ175" s="59">
        <f t="shared" si="11"/>
        <v>0</v>
      </c>
      <c r="BK175" s="59">
        <f t="shared" si="12"/>
        <v>0</v>
      </c>
      <c r="BL175" s="59">
        <f t="shared" si="13"/>
        <v>0</v>
      </c>
      <c r="BM175" s="59">
        <f t="shared" si="14"/>
        <v>0</v>
      </c>
      <c r="BN175" s="59">
        <f t="shared" si="15"/>
        <v>0</v>
      </c>
      <c r="BO175" s="59">
        <f t="shared" si="16"/>
        <v>0</v>
      </c>
      <c r="BP175" s="64"/>
      <c r="BQ175" s="59">
        <f t="shared" si="17"/>
        <v>0</v>
      </c>
      <c r="BR175" s="59">
        <f t="shared" si="18"/>
        <v>0</v>
      </c>
      <c r="BS175" s="59">
        <f t="shared" si="19"/>
        <v>0</v>
      </c>
      <c r="BT175" s="59">
        <f t="shared" si="20"/>
        <v>0</v>
      </c>
    </row>
    <row r="176">
      <c r="A176" s="49"/>
      <c r="B176" s="52" t="s">
        <v>38</v>
      </c>
      <c r="C176" s="52" t="s">
        <v>174</v>
      </c>
      <c r="D176" s="53">
        <v>3000000.0</v>
      </c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2"/>
      <c r="BA176" s="59">
        <f t="shared" si="3"/>
        <v>0</v>
      </c>
      <c r="BB176" s="28">
        <f t="shared" si="4"/>
        <v>3000000</v>
      </c>
      <c r="BC176" s="64"/>
      <c r="BD176" s="59">
        <f t="shared" si="5"/>
        <v>0</v>
      </c>
      <c r="BE176" s="59">
        <f t="shared" si="6"/>
        <v>0</v>
      </c>
      <c r="BF176" s="59">
        <f t="shared" si="7"/>
        <v>0</v>
      </c>
      <c r="BG176" s="59">
        <f t="shared" si="8"/>
        <v>0</v>
      </c>
      <c r="BH176" s="59">
        <f t="shared" si="9"/>
        <v>0</v>
      </c>
      <c r="BI176" s="59">
        <f t="shared" si="10"/>
        <v>0</v>
      </c>
      <c r="BJ176" s="59">
        <f t="shared" si="11"/>
        <v>0</v>
      </c>
      <c r="BK176" s="59">
        <f t="shared" si="12"/>
        <v>0</v>
      </c>
      <c r="BL176" s="59">
        <f t="shared" si="13"/>
        <v>0</v>
      </c>
      <c r="BM176" s="59">
        <f t="shared" si="14"/>
        <v>0</v>
      </c>
      <c r="BN176" s="59">
        <f t="shared" si="15"/>
        <v>0</v>
      </c>
      <c r="BO176" s="59">
        <f t="shared" si="16"/>
        <v>0</v>
      </c>
      <c r="BP176" s="64"/>
      <c r="BQ176" s="59">
        <f t="shared" si="17"/>
        <v>0</v>
      </c>
      <c r="BR176" s="59">
        <f t="shared" si="18"/>
        <v>0</v>
      </c>
      <c r="BS176" s="59">
        <f t="shared" si="19"/>
        <v>0</v>
      </c>
      <c r="BT176" s="59">
        <f t="shared" si="20"/>
        <v>0</v>
      </c>
    </row>
    <row r="177">
      <c r="A177" s="49"/>
      <c r="B177" s="52" t="s">
        <v>38</v>
      </c>
      <c r="C177" s="52" t="s">
        <v>175</v>
      </c>
      <c r="D177" s="53">
        <v>3000000.0</v>
      </c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2"/>
      <c r="BA177" s="59">
        <f t="shared" si="3"/>
        <v>0</v>
      </c>
      <c r="BB177" s="28">
        <f t="shared" si="4"/>
        <v>3000000</v>
      </c>
      <c r="BC177" s="64"/>
      <c r="BD177" s="59">
        <f t="shared" si="5"/>
        <v>0</v>
      </c>
      <c r="BE177" s="59">
        <f t="shared" si="6"/>
        <v>0</v>
      </c>
      <c r="BF177" s="59">
        <f t="shared" si="7"/>
        <v>0</v>
      </c>
      <c r="BG177" s="59">
        <f t="shared" si="8"/>
        <v>0</v>
      </c>
      <c r="BH177" s="59">
        <f t="shared" si="9"/>
        <v>0</v>
      </c>
      <c r="BI177" s="59">
        <f t="shared" si="10"/>
        <v>0</v>
      </c>
      <c r="BJ177" s="59">
        <f t="shared" si="11"/>
        <v>0</v>
      </c>
      <c r="BK177" s="59">
        <f t="shared" si="12"/>
        <v>0</v>
      </c>
      <c r="BL177" s="59">
        <f t="shared" si="13"/>
        <v>0</v>
      </c>
      <c r="BM177" s="59">
        <f t="shared" si="14"/>
        <v>0</v>
      </c>
      <c r="BN177" s="59">
        <f t="shared" si="15"/>
        <v>0</v>
      </c>
      <c r="BO177" s="59">
        <f t="shared" si="16"/>
        <v>0</v>
      </c>
      <c r="BP177" s="64"/>
      <c r="BQ177" s="59">
        <f t="shared" si="17"/>
        <v>0</v>
      </c>
      <c r="BR177" s="59">
        <f t="shared" si="18"/>
        <v>0</v>
      </c>
      <c r="BS177" s="59">
        <f t="shared" si="19"/>
        <v>0</v>
      </c>
      <c r="BT177" s="59">
        <f t="shared" si="20"/>
        <v>0</v>
      </c>
    </row>
    <row r="178">
      <c r="A178" s="45">
        <v>511611.0</v>
      </c>
      <c r="B178" s="46" t="s">
        <v>176</v>
      </c>
      <c r="C178" s="6"/>
      <c r="D178" s="47">
        <f t="shared" ref="D178:AZ178" si="91">sum(D180:D182)</f>
        <v>600094000</v>
      </c>
      <c r="E178" s="47">
        <f t="shared" si="91"/>
        <v>0</v>
      </c>
      <c r="F178" s="47">
        <f t="shared" si="91"/>
        <v>0</v>
      </c>
      <c r="G178" s="47">
        <f t="shared" si="91"/>
        <v>0</v>
      </c>
      <c r="H178" s="47">
        <f t="shared" si="91"/>
        <v>0</v>
      </c>
      <c r="I178" s="47">
        <f t="shared" si="91"/>
        <v>0</v>
      </c>
      <c r="J178" s="47">
        <f t="shared" si="91"/>
        <v>0</v>
      </c>
      <c r="K178" s="47">
        <f t="shared" si="91"/>
        <v>0</v>
      </c>
      <c r="L178" s="47">
        <f t="shared" si="91"/>
        <v>0</v>
      </c>
      <c r="M178" s="47">
        <f t="shared" si="91"/>
        <v>0</v>
      </c>
      <c r="N178" s="47">
        <f t="shared" si="91"/>
        <v>0</v>
      </c>
      <c r="O178" s="47">
        <f t="shared" si="91"/>
        <v>0</v>
      </c>
      <c r="P178" s="47">
        <f t="shared" si="91"/>
        <v>0</v>
      </c>
      <c r="Q178" s="47">
        <f t="shared" si="91"/>
        <v>0</v>
      </c>
      <c r="R178" s="47">
        <f t="shared" si="91"/>
        <v>0</v>
      </c>
      <c r="S178" s="47">
        <f t="shared" si="91"/>
        <v>0</v>
      </c>
      <c r="T178" s="47">
        <f t="shared" si="91"/>
        <v>0</v>
      </c>
      <c r="U178" s="47">
        <f t="shared" si="91"/>
        <v>0</v>
      </c>
      <c r="V178" s="47">
        <f t="shared" si="91"/>
        <v>0</v>
      </c>
      <c r="W178" s="47">
        <f t="shared" si="91"/>
        <v>0</v>
      </c>
      <c r="X178" s="47">
        <f t="shared" si="91"/>
        <v>0</v>
      </c>
      <c r="Y178" s="47">
        <f t="shared" si="91"/>
        <v>0</v>
      </c>
      <c r="Z178" s="47">
        <f t="shared" si="91"/>
        <v>0</v>
      </c>
      <c r="AA178" s="47">
        <f t="shared" si="91"/>
        <v>0</v>
      </c>
      <c r="AB178" s="47">
        <f t="shared" si="91"/>
        <v>0</v>
      </c>
      <c r="AC178" s="47">
        <f t="shared" si="91"/>
        <v>0</v>
      </c>
      <c r="AD178" s="47">
        <f t="shared" si="91"/>
        <v>0</v>
      </c>
      <c r="AE178" s="47">
        <f t="shared" si="91"/>
        <v>0</v>
      </c>
      <c r="AF178" s="47">
        <f t="shared" si="91"/>
        <v>0</v>
      </c>
      <c r="AG178" s="47">
        <f t="shared" si="91"/>
        <v>0</v>
      </c>
      <c r="AH178" s="47">
        <f t="shared" si="91"/>
        <v>0</v>
      </c>
      <c r="AI178" s="47">
        <f t="shared" si="91"/>
        <v>0</v>
      </c>
      <c r="AJ178" s="47">
        <f t="shared" si="91"/>
        <v>0</v>
      </c>
      <c r="AK178" s="47">
        <f t="shared" si="91"/>
        <v>0</v>
      </c>
      <c r="AL178" s="47">
        <f t="shared" si="91"/>
        <v>0</v>
      </c>
      <c r="AM178" s="47">
        <f t="shared" si="91"/>
        <v>0</v>
      </c>
      <c r="AN178" s="47">
        <f t="shared" si="91"/>
        <v>0</v>
      </c>
      <c r="AO178" s="47">
        <f t="shared" si="91"/>
        <v>0</v>
      </c>
      <c r="AP178" s="47">
        <f t="shared" si="91"/>
        <v>0</v>
      </c>
      <c r="AQ178" s="47">
        <f t="shared" si="91"/>
        <v>0</v>
      </c>
      <c r="AR178" s="47">
        <f t="shared" si="91"/>
        <v>0</v>
      </c>
      <c r="AS178" s="47">
        <f t="shared" si="91"/>
        <v>0</v>
      </c>
      <c r="AT178" s="47">
        <f t="shared" si="91"/>
        <v>0</v>
      </c>
      <c r="AU178" s="47">
        <f t="shared" si="91"/>
        <v>0</v>
      </c>
      <c r="AV178" s="47">
        <f t="shared" si="91"/>
        <v>0</v>
      </c>
      <c r="AW178" s="47">
        <f t="shared" si="91"/>
        <v>0</v>
      </c>
      <c r="AX178" s="47">
        <f t="shared" si="91"/>
        <v>0</v>
      </c>
      <c r="AY178" s="47">
        <f t="shared" si="91"/>
        <v>0</v>
      </c>
      <c r="AZ178" s="47">
        <f t="shared" si="91"/>
        <v>0</v>
      </c>
      <c r="BA178" s="59">
        <f t="shared" si="3"/>
        <v>0</v>
      </c>
      <c r="BB178" s="28">
        <f t="shared" si="4"/>
        <v>600094000</v>
      </c>
      <c r="BC178" s="61"/>
      <c r="BD178" s="59">
        <f t="shared" si="5"/>
        <v>0</v>
      </c>
      <c r="BE178" s="59">
        <f t="shared" si="6"/>
        <v>0</v>
      </c>
      <c r="BF178" s="59">
        <f t="shared" si="7"/>
        <v>0</v>
      </c>
      <c r="BG178" s="59">
        <f t="shared" si="8"/>
        <v>0</v>
      </c>
      <c r="BH178" s="59">
        <f t="shared" si="9"/>
        <v>0</v>
      </c>
      <c r="BI178" s="59">
        <f t="shared" si="10"/>
        <v>0</v>
      </c>
      <c r="BJ178" s="59">
        <f t="shared" si="11"/>
        <v>0</v>
      </c>
      <c r="BK178" s="59">
        <f t="shared" si="12"/>
        <v>0</v>
      </c>
      <c r="BL178" s="59">
        <f t="shared" si="13"/>
        <v>0</v>
      </c>
      <c r="BM178" s="59">
        <f t="shared" si="14"/>
        <v>0</v>
      </c>
      <c r="BN178" s="59">
        <f t="shared" si="15"/>
        <v>0</v>
      </c>
      <c r="BO178" s="59">
        <f t="shared" si="16"/>
        <v>0</v>
      </c>
      <c r="BP178" s="61"/>
      <c r="BQ178" s="59">
        <f t="shared" si="17"/>
        <v>0</v>
      </c>
      <c r="BR178" s="59">
        <f t="shared" si="18"/>
        <v>0</v>
      </c>
      <c r="BS178" s="59">
        <f t="shared" si="19"/>
        <v>0</v>
      </c>
      <c r="BT178" s="59">
        <f t="shared" si="20"/>
        <v>0</v>
      </c>
    </row>
    <row r="179">
      <c r="A179" s="49"/>
      <c r="B179" s="50" t="s">
        <v>37</v>
      </c>
      <c r="C179" s="6"/>
      <c r="D179" s="51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  <c r="AY179" s="62"/>
      <c r="AZ179" s="62"/>
      <c r="BA179" s="59">
        <f t="shared" si="3"/>
        <v>0</v>
      </c>
      <c r="BB179" s="28">
        <f t="shared" si="4"/>
        <v>0</v>
      </c>
      <c r="BC179" s="64"/>
      <c r="BD179" s="59">
        <f t="shared" si="5"/>
        <v>0</v>
      </c>
      <c r="BE179" s="59">
        <f t="shared" si="6"/>
        <v>0</v>
      </c>
      <c r="BF179" s="59">
        <f t="shared" si="7"/>
        <v>0</v>
      </c>
      <c r="BG179" s="59">
        <f t="shared" si="8"/>
        <v>0</v>
      </c>
      <c r="BH179" s="59">
        <f t="shared" si="9"/>
        <v>0</v>
      </c>
      <c r="BI179" s="59">
        <f t="shared" si="10"/>
        <v>0</v>
      </c>
      <c r="BJ179" s="59">
        <f t="shared" si="11"/>
        <v>0</v>
      </c>
      <c r="BK179" s="59">
        <f t="shared" si="12"/>
        <v>0</v>
      </c>
      <c r="BL179" s="59">
        <f t="shared" si="13"/>
        <v>0</v>
      </c>
      <c r="BM179" s="59">
        <f t="shared" si="14"/>
        <v>0</v>
      </c>
      <c r="BN179" s="59">
        <f t="shared" si="15"/>
        <v>0</v>
      </c>
      <c r="BO179" s="59">
        <f t="shared" si="16"/>
        <v>0</v>
      </c>
      <c r="BP179" s="64"/>
      <c r="BQ179" s="59">
        <f t="shared" si="17"/>
        <v>0</v>
      </c>
      <c r="BR179" s="59">
        <f t="shared" si="18"/>
        <v>0</v>
      </c>
      <c r="BS179" s="59">
        <f t="shared" si="19"/>
        <v>0</v>
      </c>
      <c r="BT179" s="59">
        <f t="shared" si="20"/>
        <v>0</v>
      </c>
    </row>
    <row r="180">
      <c r="A180" s="49"/>
      <c r="B180" s="52" t="s">
        <v>38</v>
      </c>
      <c r="C180" s="52" t="s">
        <v>176</v>
      </c>
      <c r="D180" s="53">
        <v>5.17876E8</v>
      </c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2"/>
      <c r="BA180" s="59">
        <f t="shared" si="3"/>
        <v>0</v>
      </c>
      <c r="BB180" s="28">
        <f t="shared" si="4"/>
        <v>517876000</v>
      </c>
      <c r="BC180" s="64"/>
      <c r="BD180" s="59">
        <f t="shared" si="5"/>
        <v>0</v>
      </c>
      <c r="BE180" s="59">
        <f t="shared" si="6"/>
        <v>0</v>
      </c>
      <c r="BF180" s="59">
        <f t="shared" si="7"/>
        <v>0</v>
      </c>
      <c r="BG180" s="59">
        <f t="shared" si="8"/>
        <v>0</v>
      </c>
      <c r="BH180" s="59">
        <f t="shared" si="9"/>
        <v>0</v>
      </c>
      <c r="BI180" s="59">
        <f t="shared" si="10"/>
        <v>0</v>
      </c>
      <c r="BJ180" s="59">
        <f t="shared" si="11"/>
        <v>0</v>
      </c>
      <c r="BK180" s="59">
        <f t="shared" si="12"/>
        <v>0</v>
      </c>
      <c r="BL180" s="59">
        <f t="shared" si="13"/>
        <v>0</v>
      </c>
      <c r="BM180" s="59">
        <f t="shared" si="14"/>
        <v>0</v>
      </c>
      <c r="BN180" s="59">
        <f t="shared" si="15"/>
        <v>0</v>
      </c>
      <c r="BO180" s="59">
        <f t="shared" si="16"/>
        <v>0</v>
      </c>
      <c r="BP180" s="64"/>
      <c r="BQ180" s="59">
        <f t="shared" si="17"/>
        <v>0</v>
      </c>
      <c r="BR180" s="59">
        <f t="shared" si="18"/>
        <v>0</v>
      </c>
      <c r="BS180" s="59">
        <f t="shared" si="19"/>
        <v>0</v>
      </c>
      <c r="BT180" s="59">
        <f t="shared" si="20"/>
        <v>0</v>
      </c>
    </row>
    <row r="181">
      <c r="A181" s="49"/>
      <c r="B181" s="52" t="s">
        <v>38</v>
      </c>
      <c r="C181" s="52" t="s">
        <v>178</v>
      </c>
      <c r="D181" s="53">
        <v>4.1109E7</v>
      </c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2"/>
      <c r="BA181" s="59">
        <f t="shared" si="3"/>
        <v>0</v>
      </c>
      <c r="BB181" s="28">
        <f t="shared" si="4"/>
        <v>41109000</v>
      </c>
      <c r="BC181" s="64"/>
      <c r="BD181" s="59">
        <f t="shared" si="5"/>
        <v>0</v>
      </c>
      <c r="BE181" s="59">
        <f t="shared" si="6"/>
        <v>0</v>
      </c>
      <c r="BF181" s="59">
        <f t="shared" si="7"/>
        <v>0</v>
      </c>
      <c r="BG181" s="59">
        <f t="shared" si="8"/>
        <v>0</v>
      </c>
      <c r="BH181" s="59">
        <f t="shared" si="9"/>
        <v>0</v>
      </c>
      <c r="BI181" s="59">
        <f t="shared" si="10"/>
        <v>0</v>
      </c>
      <c r="BJ181" s="59">
        <f t="shared" si="11"/>
        <v>0</v>
      </c>
      <c r="BK181" s="59">
        <f t="shared" si="12"/>
        <v>0</v>
      </c>
      <c r="BL181" s="59">
        <f t="shared" si="13"/>
        <v>0</v>
      </c>
      <c r="BM181" s="59">
        <f t="shared" si="14"/>
        <v>0</v>
      </c>
      <c r="BN181" s="59">
        <f t="shared" si="15"/>
        <v>0</v>
      </c>
      <c r="BO181" s="59">
        <f t="shared" si="16"/>
        <v>0</v>
      </c>
      <c r="BP181" s="64"/>
      <c r="BQ181" s="59">
        <f t="shared" si="17"/>
        <v>0</v>
      </c>
      <c r="BR181" s="59">
        <f t="shared" si="18"/>
        <v>0</v>
      </c>
      <c r="BS181" s="59">
        <f t="shared" si="19"/>
        <v>0</v>
      </c>
      <c r="BT181" s="59">
        <f t="shared" si="20"/>
        <v>0</v>
      </c>
    </row>
    <row r="182">
      <c r="A182" s="49"/>
      <c r="B182" s="52" t="s">
        <v>38</v>
      </c>
      <c r="C182" s="52" t="s">
        <v>179</v>
      </c>
      <c r="D182" s="53">
        <v>4.1109E7</v>
      </c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59">
        <f t="shared" si="3"/>
        <v>0</v>
      </c>
      <c r="BB182" s="28">
        <f t="shared" si="4"/>
        <v>41109000</v>
      </c>
      <c r="BC182" s="64"/>
      <c r="BD182" s="59">
        <f t="shared" si="5"/>
        <v>0</v>
      </c>
      <c r="BE182" s="59">
        <f t="shared" si="6"/>
        <v>0</v>
      </c>
      <c r="BF182" s="59">
        <f t="shared" si="7"/>
        <v>0</v>
      </c>
      <c r="BG182" s="59">
        <f t="shared" si="8"/>
        <v>0</v>
      </c>
      <c r="BH182" s="59">
        <f t="shared" si="9"/>
        <v>0</v>
      </c>
      <c r="BI182" s="59">
        <f t="shared" si="10"/>
        <v>0</v>
      </c>
      <c r="BJ182" s="59">
        <f t="shared" si="11"/>
        <v>0</v>
      </c>
      <c r="BK182" s="59">
        <f t="shared" si="12"/>
        <v>0</v>
      </c>
      <c r="BL182" s="59">
        <f t="shared" si="13"/>
        <v>0</v>
      </c>
      <c r="BM182" s="59">
        <f t="shared" si="14"/>
        <v>0</v>
      </c>
      <c r="BN182" s="59">
        <f t="shared" si="15"/>
        <v>0</v>
      </c>
      <c r="BO182" s="59">
        <f t="shared" si="16"/>
        <v>0</v>
      </c>
      <c r="BP182" s="64"/>
      <c r="BQ182" s="59">
        <f t="shared" si="17"/>
        <v>0</v>
      </c>
      <c r="BR182" s="59">
        <f t="shared" si="18"/>
        <v>0</v>
      </c>
      <c r="BS182" s="59">
        <f t="shared" si="19"/>
        <v>0</v>
      </c>
      <c r="BT182" s="59">
        <f t="shared" si="20"/>
        <v>0</v>
      </c>
    </row>
    <row r="183">
      <c r="A183" s="45">
        <v>511619.0</v>
      </c>
      <c r="B183" s="46" t="s">
        <v>180</v>
      </c>
      <c r="C183" s="6"/>
      <c r="D183" s="47">
        <f t="shared" ref="D183:AZ183" si="92">sum(D185:D187)</f>
        <v>15000</v>
      </c>
      <c r="E183" s="47">
        <f t="shared" si="92"/>
        <v>0</v>
      </c>
      <c r="F183" s="47">
        <f t="shared" si="92"/>
        <v>0</v>
      </c>
      <c r="G183" s="47">
        <f t="shared" si="92"/>
        <v>0</v>
      </c>
      <c r="H183" s="47">
        <f t="shared" si="92"/>
        <v>0</v>
      </c>
      <c r="I183" s="47">
        <f t="shared" si="92"/>
        <v>0</v>
      </c>
      <c r="J183" s="47">
        <f t="shared" si="92"/>
        <v>0</v>
      </c>
      <c r="K183" s="47">
        <f t="shared" si="92"/>
        <v>0</v>
      </c>
      <c r="L183" s="47">
        <f t="shared" si="92"/>
        <v>0</v>
      </c>
      <c r="M183" s="47">
        <f t="shared" si="92"/>
        <v>0</v>
      </c>
      <c r="N183" s="47">
        <f t="shared" si="92"/>
        <v>0</v>
      </c>
      <c r="O183" s="47">
        <f t="shared" si="92"/>
        <v>0</v>
      </c>
      <c r="P183" s="47">
        <f t="shared" si="92"/>
        <v>0</v>
      </c>
      <c r="Q183" s="47">
        <f t="shared" si="92"/>
        <v>0</v>
      </c>
      <c r="R183" s="47">
        <f t="shared" si="92"/>
        <v>0</v>
      </c>
      <c r="S183" s="47">
        <f t="shared" si="92"/>
        <v>0</v>
      </c>
      <c r="T183" s="47">
        <f t="shared" si="92"/>
        <v>0</v>
      </c>
      <c r="U183" s="47">
        <f t="shared" si="92"/>
        <v>0</v>
      </c>
      <c r="V183" s="47">
        <f t="shared" si="92"/>
        <v>0</v>
      </c>
      <c r="W183" s="47">
        <f t="shared" si="92"/>
        <v>0</v>
      </c>
      <c r="X183" s="47">
        <f t="shared" si="92"/>
        <v>0</v>
      </c>
      <c r="Y183" s="47">
        <f t="shared" si="92"/>
        <v>0</v>
      </c>
      <c r="Z183" s="47">
        <f t="shared" si="92"/>
        <v>0</v>
      </c>
      <c r="AA183" s="47">
        <f t="shared" si="92"/>
        <v>0</v>
      </c>
      <c r="AB183" s="47">
        <f t="shared" si="92"/>
        <v>0</v>
      </c>
      <c r="AC183" s="47">
        <f t="shared" si="92"/>
        <v>0</v>
      </c>
      <c r="AD183" s="47">
        <f t="shared" si="92"/>
        <v>0</v>
      </c>
      <c r="AE183" s="47">
        <f t="shared" si="92"/>
        <v>0</v>
      </c>
      <c r="AF183" s="47">
        <f t="shared" si="92"/>
        <v>0</v>
      </c>
      <c r="AG183" s="47">
        <f t="shared" si="92"/>
        <v>0</v>
      </c>
      <c r="AH183" s="47">
        <f t="shared" si="92"/>
        <v>0</v>
      </c>
      <c r="AI183" s="47">
        <f t="shared" si="92"/>
        <v>0</v>
      </c>
      <c r="AJ183" s="47">
        <f t="shared" si="92"/>
        <v>0</v>
      </c>
      <c r="AK183" s="47">
        <f t="shared" si="92"/>
        <v>0</v>
      </c>
      <c r="AL183" s="47">
        <f t="shared" si="92"/>
        <v>0</v>
      </c>
      <c r="AM183" s="47">
        <f t="shared" si="92"/>
        <v>0</v>
      </c>
      <c r="AN183" s="47">
        <f t="shared" si="92"/>
        <v>0</v>
      </c>
      <c r="AO183" s="47">
        <f t="shared" si="92"/>
        <v>0</v>
      </c>
      <c r="AP183" s="47">
        <f t="shared" si="92"/>
        <v>0</v>
      </c>
      <c r="AQ183" s="47">
        <f t="shared" si="92"/>
        <v>0</v>
      </c>
      <c r="AR183" s="47">
        <f t="shared" si="92"/>
        <v>0</v>
      </c>
      <c r="AS183" s="47">
        <f t="shared" si="92"/>
        <v>0</v>
      </c>
      <c r="AT183" s="47">
        <f t="shared" si="92"/>
        <v>0</v>
      </c>
      <c r="AU183" s="47">
        <f t="shared" si="92"/>
        <v>0</v>
      </c>
      <c r="AV183" s="47">
        <f t="shared" si="92"/>
        <v>0</v>
      </c>
      <c r="AW183" s="47">
        <f t="shared" si="92"/>
        <v>0</v>
      </c>
      <c r="AX183" s="47">
        <f t="shared" si="92"/>
        <v>0</v>
      </c>
      <c r="AY183" s="47">
        <f t="shared" si="92"/>
        <v>0</v>
      </c>
      <c r="AZ183" s="47">
        <f t="shared" si="92"/>
        <v>0</v>
      </c>
      <c r="BA183" s="59">
        <f t="shared" si="3"/>
        <v>0</v>
      </c>
      <c r="BB183" s="28">
        <f t="shared" si="4"/>
        <v>15000</v>
      </c>
      <c r="BC183" s="61"/>
      <c r="BD183" s="59">
        <f t="shared" si="5"/>
        <v>0</v>
      </c>
      <c r="BE183" s="59">
        <f t="shared" si="6"/>
        <v>0</v>
      </c>
      <c r="BF183" s="59">
        <f t="shared" si="7"/>
        <v>0</v>
      </c>
      <c r="BG183" s="59">
        <f t="shared" si="8"/>
        <v>0</v>
      </c>
      <c r="BH183" s="59">
        <f t="shared" si="9"/>
        <v>0</v>
      </c>
      <c r="BI183" s="59">
        <f t="shared" si="10"/>
        <v>0</v>
      </c>
      <c r="BJ183" s="59">
        <f t="shared" si="11"/>
        <v>0</v>
      </c>
      <c r="BK183" s="59">
        <f t="shared" si="12"/>
        <v>0</v>
      </c>
      <c r="BL183" s="59">
        <f t="shared" si="13"/>
        <v>0</v>
      </c>
      <c r="BM183" s="59">
        <f t="shared" si="14"/>
        <v>0</v>
      </c>
      <c r="BN183" s="59">
        <f t="shared" si="15"/>
        <v>0</v>
      </c>
      <c r="BO183" s="59">
        <f t="shared" si="16"/>
        <v>0</v>
      </c>
      <c r="BP183" s="61"/>
      <c r="BQ183" s="59">
        <f t="shared" si="17"/>
        <v>0</v>
      </c>
      <c r="BR183" s="59">
        <f t="shared" si="18"/>
        <v>0</v>
      </c>
      <c r="BS183" s="59">
        <f t="shared" si="19"/>
        <v>0</v>
      </c>
      <c r="BT183" s="59">
        <f t="shared" si="20"/>
        <v>0</v>
      </c>
    </row>
    <row r="184">
      <c r="A184" s="49"/>
      <c r="B184" s="50" t="s">
        <v>37</v>
      </c>
      <c r="C184" s="6"/>
      <c r="D184" s="51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  <c r="AP184" s="62"/>
      <c r="AQ184" s="62"/>
      <c r="AR184" s="62"/>
      <c r="AS184" s="62"/>
      <c r="AT184" s="62"/>
      <c r="AU184" s="62"/>
      <c r="AV184" s="62"/>
      <c r="AW184" s="62"/>
      <c r="AX184" s="62"/>
      <c r="AY184" s="62"/>
      <c r="AZ184" s="62"/>
      <c r="BA184" s="59">
        <f t="shared" si="3"/>
        <v>0</v>
      </c>
      <c r="BB184" s="28">
        <f t="shared" si="4"/>
        <v>0</v>
      </c>
      <c r="BC184" s="64"/>
      <c r="BD184" s="59">
        <f t="shared" si="5"/>
        <v>0</v>
      </c>
      <c r="BE184" s="59">
        <f t="shared" si="6"/>
        <v>0</v>
      </c>
      <c r="BF184" s="59">
        <f t="shared" si="7"/>
        <v>0</v>
      </c>
      <c r="BG184" s="59">
        <f t="shared" si="8"/>
        <v>0</v>
      </c>
      <c r="BH184" s="59">
        <f t="shared" si="9"/>
        <v>0</v>
      </c>
      <c r="BI184" s="59">
        <f t="shared" si="10"/>
        <v>0</v>
      </c>
      <c r="BJ184" s="59">
        <f t="shared" si="11"/>
        <v>0</v>
      </c>
      <c r="BK184" s="59">
        <f t="shared" si="12"/>
        <v>0</v>
      </c>
      <c r="BL184" s="59">
        <f t="shared" si="13"/>
        <v>0</v>
      </c>
      <c r="BM184" s="59">
        <f t="shared" si="14"/>
        <v>0</v>
      </c>
      <c r="BN184" s="59">
        <f t="shared" si="15"/>
        <v>0</v>
      </c>
      <c r="BO184" s="59">
        <f t="shared" si="16"/>
        <v>0</v>
      </c>
      <c r="BP184" s="64"/>
      <c r="BQ184" s="59">
        <f t="shared" si="17"/>
        <v>0</v>
      </c>
      <c r="BR184" s="59">
        <f t="shared" si="18"/>
        <v>0</v>
      </c>
      <c r="BS184" s="59">
        <f t="shared" si="19"/>
        <v>0</v>
      </c>
      <c r="BT184" s="59">
        <f t="shared" si="20"/>
        <v>0</v>
      </c>
    </row>
    <row r="185">
      <c r="A185" s="49"/>
      <c r="B185" s="52" t="s">
        <v>38</v>
      </c>
      <c r="C185" s="52" t="s">
        <v>180</v>
      </c>
      <c r="D185" s="53">
        <v>7000.0</v>
      </c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59">
        <f t="shared" si="3"/>
        <v>0</v>
      </c>
      <c r="BB185" s="28">
        <f t="shared" si="4"/>
        <v>7000</v>
      </c>
      <c r="BC185" s="64"/>
      <c r="BD185" s="59">
        <f t="shared" si="5"/>
        <v>0</v>
      </c>
      <c r="BE185" s="59">
        <f t="shared" si="6"/>
        <v>0</v>
      </c>
      <c r="BF185" s="59">
        <f t="shared" si="7"/>
        <v>0</v>
      </c>
      <c r="BG185" s="59">
        <f t="shared" si="8"/>
        <v>0</v>
      </c>
      <c r="BH185" s="59">
        <f t="shared" si="9"/>
        <v>0</v>
      </c>
      <c r="BI185" s="59">
        <f t="shared" si="10"/>
        <v>0</v>
      </c>
      <c r="BJ185" s="59">
        <f t="shared" si="11"/>
        <v>0</v>
      </c>
      <c r="BK185" s="59">
        <f t="shared" si="12"/>
        <v>0</v>
      </c>
      <c r="BL185" s="59">
        <f t="shared" si="13"/>
        <v>0</v>
      </c>
      <c r="BM185" s="59">
        <f t="shared" si="14"/>
        <v>0</v>
      </c>
      <c r="BN185" s="59">
        <f t="shared" si="15"/>
        <v>0</v>
      </c>
      <c r="BO185" s="59">
        <f t="shared" si="16"/>
        <v>0</v>
      </c>
      <c r="BP185" s="64"/>
      <c r="BQ185" s="59">
        <f t="shared" si="17"/>
        <v>0</v>
      </c>
      <c r="BR185" s="59">
        <f t="shared" si="18"/>
        <v>0</v>
      </c>
      <c r="BS185" s="59">
        <f t="shared" si="19"/>
        <v>0</v>
      </c>
      <c r="BT185" s="59">
        <f t="shared" si="20"/>
        <v>0</v>
      </c>
    </row>
    <row r="186">
      <c r="A186" s="49"/>
      <c r="B186" s="52" t="s">
        <v>38</v>
      </c>
      <c r="C186" s="52" t="s">
        <v>181</v>
      </c>
      <c r="D186" s="53">
        <v>4000.0</v>
      </c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2"/>
      <c r="BA186" s="59">
        <f t="shared" si="3"/>
        <v>0</v>
      </c>
      <c r="BB186" s="28">
        <f t="shared" si="4"/>
        <v>4000</v>
      </c>
      <c r="BC186" s="64"/>
      <c r="BD186" s="59">
        <f t="shared" si="5"/>
        <v>0</v>
      </c>
      <c r="BE186" s="59">
        <f t="shared" si="6"/>
        <v>0</v>
      </c>
      <c r="BF186" s="59">
        <f t="shared" si="7"/>
        <v>0</v>
      </c>
      <c r="BG186" s="59">
        <f t="shared" si="8"/>
        <v>0</v>
      </c>
      <c r="BH186" s="59">
        <f t="shared" si="9"/>
        <v>0</v>
      </c>
      <c r="BI186" s="59">
        <f t="shared" si="10"/>
        <v>0</v>
      </c>
      <c r="BJ186" s="59">
        <f t="shared" si="11"/>
        <v>0</v>
      </c>
      <c r="BK186" s="59">
        <f t="shared" si="12"/>
        <v>0</v>
      </c>
      <c r="BL186" s="59">
        <f t="shared" si="13"/>
        <v>0</v>
      </c>
      <c r="BM186" s="59">
        <f t="shared" si="14"/>
        <v>0</v>
      </c>
      <c r="BN186" s="59">
        <f t="shared" si="15"/>
        <v>0</v>
      </c>
      <c r="BO186" s="59">
        <f t="shared" si="16"/>
        <v>0</v>
      </c>
      <c r="BP186" s="64"/>
      <c r="BQ186" s="59">
        <f t="shared" si="17"/>
        <v>0</v>
      </c>
      <c r="BR186" s="59">
        <f t="shared" si="18"/>
        <v>0</v>
      </c>
      <c r="BS186" s="59">
        <f t="shared" si="19"/>
        <v>0</v>
      </c>
      <c r="BT186" s="59">
        <f t="shared" si="20"/>
        <v>0</v>
      </c>
    </row>
    <row r="187">
      <c r="A187" s="49"/>
      <c r="B187" s="52" t="s">
        <v>38</v>
      </c>
      <c r="C187" s="52" t="s">
        <v>182</v>
      </c>
      <c r="D187" s="53">
        <v>4000.0</v>
      </c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2"/>
      <c r="AU187" s="62"/>
      <c r="AV187" s="62"/>
      <c r="AW187" s="62"/>
      <c r="AX187" s="62"/>
      <c r="AY187" s="62"/>
      <c r="AZ187" s="62"/>
      <c r="BA187" s="59">
        <f t="shared" si="3"/>
        <v>0</v>
      </c>
      <c r="BB187" s="28">
        <f t="shared" si="4"/>
        <v>4000</v>
      </c>
      <c r="BC187" s="64"/>
      <c r="BD187" s="59">
        <f t="shared" si="5"/>
        <v>0</v>
      </c>
      <c r="BE187" s="59">
        <f t="shared" si="6"/>
        <v>0</v>
      </c>
      <c r="BF187" s="59">
        <f t="shared" si="7"/>
        <v>0</v>
      </c>
      <c r="BG187" s="59">
        <f t="shared" si="8"/>
        <v>0</v>
      </c>
      <c r="BH187" s="59">
        <f t="shared" si="9"/>
        <v>0</v>
      </c>
      <c r="BI187" s="59">
        <f t="shared" si="10"/>
        <v>0</v>
      </c>
      <c r="BJ187" s="59">
        <f t="shared" si="11"/>
        <v>0</v>
      </c>
      <c r="BK187" s="59">
        <f t="shared" si="12"/>
        <v>0</v>
      </c>
      <c r="BL187" s="59">
        <f t="shared" si="13"/>
        <v>0</v>
      </c>
      <c r="BM187" s="59">
        <f t="shared" si="14"/>
        <v>0</v>
      </c>
      <c r="BN187" s="59">
        <f t="shared" si="15"/>
        <v>0</v>
      </c>
      <c r="BO187" s="59">
        <f t="shared" si="16"/>
        <v>0</v>
      </c>
      <c r="BP187" s="64"/>
      <c r="BQ187" s="59">
        <f t="shared" si="17"/>
        <v>0</v>
      </c>
      <c r="BR187" s="59">
        <f t="shared" si="18"/>
        <v>0</v>
      </c>
      <c r="BS187" s="59">
        <f t="shared" si="19"/>
        <v>0</v>
      </c>
      <c r="BT187" s="59">
        <f t="shared" si="20"/>
        <v>0</v>
      </c>
    </row>
    <row r="188">
      <c r="A188" s="45">
        <v>511621.0</v>
      </c>
      <c r="B188" s="46" t="s">
        <v>183</v>
      </c>
      <c r="C188" s="6"/>
      <c r="D188" s="47">
        <f t="shared" ref="D188:AZ188" si="93">sum(D190:D192)</f>
        <v>35884000</v>
      </c>
      <c r="E188" s="47">
        <f t="shared" si="93"/>
        <v>0</v>
      </c>
      <c r="F188" s="47">
        <f t="shared" si="93"/>
        <v>0</v>
      </c>
      <c r="G188" s="47">
        <f t="shared" si="93"/>
        <v>0</v>
      </c>
      <c r="H188" s="47">
        <f t="shared" si="93"/>
        <v>0</v>
      </c>
      <c r="I188" s="47">
        <f t="shared" si="93"/>
        <v>0</v>
      </c>
      <c r="J188" s="47">
        <f t="shared" si="93"/>
        <v>0</v>
      </c>
      <c r="K188" s="47">
        <f t="shared" si="93"/>
        <v>0</v>
      </c>
      <c r="L188" s="47">
        <f t="shared" si="93"/>
        <v>0</v>
      </c>
      <c r="M188" s="47">
        <f t="shared" si="93"/>
        <v>0</v>
      </c>
      <c r="N188" s="47">
        <f t="shared" si="93"/>
        <v>0</v>
      </c>
      <c r="O188" s="47">
        <f t="shared" si="93"/>
        <v>0</v>
      </c>
      <c r="P188" s="47">
        <f t="shared" si="93"/>
        <v>0</v>
      </c>
      <c r="Q188" s="47">
        <f t="shared" si="93"/>
        <v>0</v>
      </c>
      <c r="R188" s="47">
        <f t="shared" si="93"/>
        <v>0</v>
      </c>
      <c r="S188" s="47">
        <f t="shared" si="93"/>
        <v>0</v>
      </c>
      <c r="T188" s="47">
        <f t="shared" si="93"/>
        <v>0</v>
      </c>
      <c r="U188" s="47">
        <f t="shared" si="93"/>
        <v>0</v>
      </c>
      <c r="V188" s="47">
        <f t="shared" si="93"/>
        <v>0</v>
      </c>
      <c r="W188" s="47">
        <f t="shared" si="93"/>
        <v>0</v>
      </c>
      <c r="X188" s="47">
        <f t="shared" si="93"/>
        <v>0</v>
      </c>
      <c r="Y188" s="47">
        <f t="shared" si="93"/>
        <v>0</v>
      </c>
      <c r="Z188" s="47">
        <f t="shared" si="93"/>
        <v>0</v>
      </c>
      <c r="AA188" s="47">
        <f t="shared" si="93"/>
        <v>0</v>
      </c>
      <c r="AB188" s="47">
        <f t="shared" si="93"/>
        <v>0</v>
      </c>
      <c r="AC188" s="47">
        <f t="shared" si="93"/>
        <v>0</v>
      </c>
      <c r="AD188" s="47">
        <f t="shared" si="93"/>
        <v>0</v>
      </c>
      <c r="AE188" s="47">
        <f t="shared" si="93"/>
        <v>0</v>
      </c>
      <c r="AF188" s="47">
        <f t="shared" si="93"/>
        <v>0</v>
      </c>
      <c r="AG188" s="47">
        <f t="shared" si="93"/>
        <v>0</v>
      </c>
      <c r="AH188" s="47">
        <f t="shared" si="93"/>
        <v>0</v>
      </c>
      <c r="AI188" s="47">
        <f t="shared" si="93"/>
        <v>0</v>
      </c>
      <c r="AJ188" s="47">
        <f t="shared" si="93"/>
        <v>0</v>
      </c>
      <c r="AK188" s="47">
        <f t="shared" si="93"/>
        <v>0</v>
      </c>
      <c r="AL188" s="47">
        <f t="shared" si="93"/>
        <v>0</v>
      </c>
      <c r="AM188" s="47">
        <f t="shared" si="93"/>
        <v>0</v>
      </c>
      <c r="AN188" s="47">
        <f t="shared" si="93"/>
        <v>0</v>
      </c>
      <c r="AO188" s="47">
        <f t="shared" si="93"/>
        <v>0</v>
      </c>
      <c r="AP188" s="47">
        <f t="shared" si="93"/>
        <v>0</v>
      </c>
      <c r="AQ188" s="47">
        <f t="shared" si="93"/>
        <v>0</v>
      </c>
      <c r="AR188" s="47">
        <f t="shared" si="93"/>
        <v>0</v>
      </c>
      <c r="AS188" s="47">
        <f t="shared" si="93"/>
        <v>0</v>
      </c>
      <c r="AT188" s="47">
        <f t="shared" si="93"/>
        <v>0</v>
      </c>
      <c r="AU188" s="47">
        <f t="shared" si="93"/>
        <v>0</v>
      </c>
      <c r="AV188" s="47">
        <f t="shared" si="93"/>
        <v>0</v>
      </c>
      <c r="AW188" s="47">
        <f t="shared" si="93"/>
        <v>0</v>
      </c>
      <c r="AX188" s="47">
        <f t="shared" si="93"/>
        <v>0</v>
      </c>
      <c r="AY188" s="47">
        <f t="shared" si="93"/>
        <v>0</v>
      </c>
      <c r="AZ188" s="47">
        <f t="shared" si="93"/>
        <v>0</v>
      </c>
      <c r="BA188" s="59">
        <f t="shared" si="3"/>
        <v>0</v>
      </c>
      <c r="BB188" s="28">
        <f t="shared" si="4"/>
        <v>35884000</v>
      </c>
      <c r="BC188" s="61"/>
      <c r="BD188" s="59">
        <f t="shared" si="5"/>
        <v>0</v>
      </c>
      <c r="BE188" s="59">
        <f t="shared" si="6"/>
        <v>0</v>
      </c>
      <c r="BF188" s="59">
        <f t="shared" si="7"/>
        <v>0</v>
      </c>
      <c r="BG188" s="59">
        <f t="shared" si="8"/>
        <v>0</v>
      </c>
      <c r="BH188" s="59">
        <f t="shared" si="9"/>
        <v>0</v>
      </c>
      <c r="BI188" s="59">
        <f t="shared" si="10"/>
        <v>0</v>
      </c>
      <c r="BJ188" s="59">
        <f t="shared" si="11"/>
        <v>0</v>
      </c>
      <c r="BK188" s="59">
        <f t="shared" si="12"/>
        <v>0</v>
      </c>
      <c r="BL188" s="59">
        <f t="shared" si="13"/>
        <v>0</v>
      </c>
      <c r="BM188" s="59">
        <f t="shared" si="14"/>
        <v>0</v>
      </c>
      <c r="BN188" s="59">
        <f t="shared" si="15"/>
        <v>0</v>
      </c>
      <c r="BO188" s="59">
        <f t="shared" si="16"/>
        <v>0</v>
      </c>
      <c r="BP188" s="61"/>
      <c r="BQ188" s="59">
        <f t="shared" si="17"/>
        <v>0</v>
      </c>
      <c r="BR188" s="59">
        <f t="shared" si="18"/>
        <v>0</v>
      </c>
      <c r="BS188" s="59">
        <f t="shared" si="19"/>
        <v>0</v>
      </c>
      <c r="BT188" s="59">
        <f t="shared" si="20"/>
        <v>0</v>
      </c>
    </row>
    <row r="189">
      <c r="A189" s="49"/>
      <c r="B189" s="50" t="s">
        <v>37</v>
      </c>
      <c r="C189" s="6"/>
      <c r="D189" s="51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2"/>
      <c r="AU189" s="62"/>
      <c r="AV189" s="62"/>
      <c r="AW189" s="62"/>
      <c r="AX189" s="62"/>
      <c r="AY189" s="62"/>
      <c r="AZ189" s="62"/>
      <c r="BA189" s="59">
        <f t="shared" si="3"/>
        <v>0</v>
      </c>
      <c r="BB189" s="28">
        <f t="shared" si="4"/>
        <v>0</v>
      </c>
      <c r="BC189" s="64"/>
      <c r="BD189" s="59">
        <f t="shared" si="5"/>
        <v>0</v>
      </c>
      <c r="BE189" s="59">
        <f t="shared" si="6"/>
        <v>0</v>
      </c>
      <c r="BF189" s="59">
        <f t="shared" si="7"/>
        <v>0</v>
      </c>
      <c r="BG189" s="59">
        <f t="shared" si="8"/>
        <v>0</v>
      </c>
      <c r="BH189" s="59">
        <f t="shared" si="9"/>
        <v>0</v>
      </c>
      <c r="BI189" s="59">
        <f t="shared" si="10"/>
        <v>0</v>
      </c>
      <c r="BJ189" s="59">
        <f t="shared" si="11"/>
        <v>0</v>
      </c>
      <c r="BK189" s="59">
        <f t="shared" si="12"/>
        <v>0</v>
      </c>
      <c r="BL189" s="59">
        <f t="shared" si="13"/>
        <v>0</v>
      </c>
      <c r="BM189" s="59">
        <f t="shared" si="14"/>
        <v>0</v>
      </c>
      <c r="BN189" s="59">
        <f t="shared" si="15"/>
        <v>0</v>
      </c>
      <c r="BO189" s="59">
        <f t="shared" si="16"/>
        <v>0</v>
      </c>
      <c r="BP189" s="64"/>
      <c r="BQ189" s="59">
        <f t="shared" si="17"/>
        <v>0</v>
      </c>
      <c r="BR189" s="59">
        <f t="shared" si="18"/>
        <v>0</v>
      </c>
      <c r="BS189" s="59">
        <f t="shared" si="19"/>
        <v>0</v>
      </c>
      <c r="BT189" s="59">
        <f t="shared" si="20"/>
        <v>0</v>
      </c>
    </row>
    <row r="190">
      <c r="A190" s="49"/>
      <c r="B190" s="52" t="s">
        <v>38</v>
      </c>
      <c r="C190" s="52" t="s">
        <v>184</v>
      </c>
      <c r="D190" s="53">
        <v>2.881E7</v>
      </c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  <c r="AY190" s="62"/>
      <c r="AZ190" s="62"/>
      <c r="BA190" s="59">
        <f t="shared" si="3"/>
        <v>0</v>
      </c>
      <c r="BB190" s="28">
        <f t="shared" si="4"/>
        <v>28810000</v>
      </c>
      <c r="BC190" s="64"/>
      <c r="BD190" s="59">
        <f t="shared" si="5"/>
        <v>0</v>
      </c>
      <c r="BE190" s="59">
        <f t="shared" si="6"/>
        <v>0</v>
      </c>
      <c r="BF190" s="59">
        <f t="shared" si="7"/>
        <v>0</v>
      </c>
      <c r="BG190" s="59">
        <f t="shared" si="8"/>
        <v>0</v>
      </c>
      <c r="BH190" s="59">
        <f t="shared" si="9"/>
        <v>0</v>
      </c>
      <c r="BI190" s="59">
        <f t="shared" si="10"/>
        <v>0</v>
      </c>
      <c r="BJ190" s="59">
        <f t="shared" si="11"/>
        <v>0</v>
      </c>
      <c r="BK190" s="59">
        <f t="shared" si="12"/>
        <v>0</v>
      </c>
      <c r="BL190" s="59">
        <f t="shared" si="13"/>
        <v>0</v>
      </c>
      <c r="BM190" s="59">
        <f t="shared" si="14"/>
        <v>0</v>
      </c>
      <c r="BN190" s="59">
        <f t="shared" si="15"/>
        <v>0</v>
      </c>
      <c r="BO190" s="59">
        <f t="shared" si="16"/>
        <v>0</v>
      </c>
      <c r="BP190" s="64"/>
      <c r="BQ190" s="59">
        <f t="shared" si="17"/>
        <v>0</v>
      </c>
      <c r="BR190" s="59">
        <f t="shared" si="18"/>
        <v>0</v>
      </c>
      <c r="BS190" s="59">
        <f t="shared" si="19"/>
        <v>0</v>
      </c>
      <c r="BT190" s="59">
        <f t="shared" si="20"/>
        <v>0</v>
      </c>
    </row>
    <row r="191">
      <c r="A191" s="49"/>
      <c r="B191" s="52" t="s">
        <v>38</v>
      </c>
      <c r="C191" s="52" t="s">
        <v>185</v>
      </c>
      <c r="D191" s="53">
        <v>3537000.0</v>
      </c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62"/>
      <c r="AZ191" s="62"/>
      <c r="BA191" s="59">
        <f t="shared" si="3"/>
        <v>0</v>
      </c>
      <c r="BB191" s="28">
        <f t="shared" si="4"/>
        <v>3537000</v>
      </c>
      <c r="BC191" s="64"/>
      <c r="BD191" s="59">
        <f t="shared" si="5"/>
        <v>0</v>
      </c>
      <c r="BE191" s="59">
        <f t="shared" si="6"/>
        <v>0</v>
      </c>
      <c r="BF191" s="59">
        <f t="shared" si="7"/>
        <v>0</v>
      </c>
      <c r="BG191" s="59">
        <f t="shared" si="8"/>
        <v>0</v>
      </c>
      <c r="BH191" s="59">
        <f t="shared" si="9"/>
        <v>0</v>
      </c>
      <c r="BI191" s="59">
        <f t="shared" si="10"/>
        <v>0</v>
      </c>
      <c r="BJ191" s="59">
        <f t="shared" si="11"/>
        <v>0</v>
      </c>
      <c r="BK191" s="59">
        <f t="shared" si="12"/>
        <v>0</v>
      </c>
      <c r="BL191" s="59">
        <f t="shared" si="13"/>
        <v>0</v>
      </c>
      <c r="BM191" s="59">
        <f t="shared" si="14"/>
        <v>0</v>
      </c>
      <c r="BN191" s="59">
        <f t="shared" si="15"/>
        <v>0</v>
      </c>
      <c r="BO191" s="59">
        <f t="shared" si="16"/>
        <v>0</v>
      </c>
      <c r="BP191" s="64"/>
      <c r="BQ191" s="59">
        <f t="shared" si="17"/>
        <v>0</v>
      </c>
      <c r="BR191" s="59">
        <f t="shared" si="18"/>
        <v>0</v>
      </c>
      <c r="BS191" s="59">
        <f t="shared" si="19"/>
        <v>0</v>
      </c>
      <c r="BT191" s="59">
        <f t="shared" si="20"/>
        <v>0</v>
      </c>
    </row>
    <row r="192">
      <c r="A192" s="49"/>
      <c r="B192" s="52" t="s">
        <v>38</v>
      </c>
      <c r="C192" s="52" t="s">
        <v>186</v>
      </c>
      <c r="D192" s="53">
        <v>3537000.0</v>
      </c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2"/>
      <c r="AU192" s="62"/>
      <c r="AV192" s="62"/>
      <c r="AW192" s="62"/>
      <c r="AX192" s="62"/>
      <c r="AY192" s="62"/>
      <c r="AZ192" s="62"/>
      <c r="BA192" s="59">
        <f t="shared" si="3"/>
        <v>0</v>
      </c>
      <c r="BB192" s="28">
        <f t="shared" si="4"/>
        <v>3537000</v>
      </c>
      <c r="BC192" s="64"/>
      <c r="BD192" s="59">
        <f t="shared" si="5"/>
        <v>0</v>
      </c>
      <c r="BE192" s="59">
        <f t="shared" si="6"/>
        <v>0</v>
      </c>
      <c r="BF192" s="59">
        <f t="shared" si="7"/>
        <v>0</v>
      </c>
      <c r="BG192" s="59">
        <f t="shared" si="8"/>
        <v>0</v>
      </c>
      <c r="BH192" s="59">
        <f t="shared" si="9"/>
        <v>0</v>
      </c>
      <c r="BI192" s="59">
        <f t="shared" si="10"/>
        <v>0</v>
      </c>
      <c r="BJ192" s="59">
        <f t="shared" si="11"/>
        <v>0</v>
      </c>
      <c r="BK192" s="59">
        <f t="shared" si="12"/>
        <v>0</v>
      </c>
      <c r="BL192" s="59">
        <f t="shared" si="13"/>
        <v>0</v>
      </c>
      <c r="BM192" s="59">
        <f t="shared" si="14"/>
        <v>0</v>
      </c>
      <c r="BN192" s="59">
        <f t="shared" si="15"/>
        <v>0</v>
      </c>
      <c r="BO192" s="59">
        <f t="shared" si="16"/>
        <v>0</v>
      </c>
      <c r="BP192" s="64"/>
      <c r="BQ192" s="59">
        <f t="shared" si="17"/>
        <v>0</v>
      </c>
      <c r="BR192" s="59">
        <f t="shared" si="18"/>
        <v>0</v>
      </c>
      <c r="BS192" s="59">
        <f t="shared" si="19"/>
        <v>0</v>
      </c>
      <c r="BT192" s="59">
        <f t="shared" si="20"/>
        <v>0</v>
      </c>
    </row>
    <row r="193">
      <c r="A193" s="45">
        <v>511622.0</v>
      </c>
      <c r="B193" s="46" t="s">
        <v>187</v>
      </c>
      <c r="C193" s="6"/>
      <c r="D193" s="47">
        <f t="shared" ref="D193:AZ193" si="94">sum(D195:D197)</f>
        <v>10142000</v>
      </c>
      <c r="E193" s="47">
        <f t="shared" si="94"/>
        <v>0</v>
      </c>
      <c r="F193" s="47">
        <f t="shared" si="94"/>
        <v>0</v>
      </c>
      <c r="G193" s="47">
        <f t="shared" si="94"/>
        <v>0</v>
      </c>
      <c r="H193" s="47">
        <f t="shared" si="94"/>
        <v>0</v>
      </c>
      <c r="I193" s="47">
        <f t="shared" si="94"/>
        <v>0</v>
      </c>
      <c r="J193" s="47">
        <f t="shared" si="94"/>
        <v>0</v>
      </c>
      <c r="K193" s="47">
        <f t="shared" si="94"/>
        <v>0</v>
      </c>
      <c r="L193" s="47">
        <f t="shared" si="94"/>
        <v>0</v>
      </c>
      <c r="M193" s="47">
        <f t="shared" si="94"/>
        <v>0</v>
      </c>
      <c r="N193" s="47">
        <f t="shared" si="94"/>
        <v>0</v>
      </c>
      <c r="O193" s="47">
        <f t="shared" si="94"/>
        <v>0</v>
      </c>
      <c r="P193" s="47">
        <f t="shared" si="94"/>
        <v>0</v>
      </c>
      <c r="Q193" s="47">
        <f t="shared" si="94"/>
        <v>0</v>
      </c>
      <c r="R193" s="47">
        <f t="shared" si="94"/>
        <v>0</v>
      </c>
      <c r="S193" s="47">
        <f t="shared" si="94"/>
        <v>0</v>
      </c>
      <c r="T193" s="47">
        <f t="shared" si="94"/>
        <v>0</v>
      </c>
      <c r="U193" s="47">
        <f t="shared" si="94"/>
        <v>0</v>
      </c>
      <c r="V193" s="47">
        <f t="shared" si="94"/>
        <v>0</v>
      </c>
      <c r="W193" s="47">
        <f t="shared" si="94"/>
        <v>0</v>
      </c>
      <c r="X193" s="47">
        <f t="shared" si="94"/>
        <v>0</v>
      </c>
      <c r="Y193" s="47">
        <f t="shared" si="94"/>
        <v>0</v>
      </c>
      <c r="Z193" s="47">
        <f t="shared" si="94"/>
        <v>0</v>
      </c>
      <c r="AA193" s="47">
        <f t="shared" si="94"/>
        <v>0</v>
      </c>
      <c r="AB193" s="47">
        <f t="shared" si="94"/>
        <v>0</v>
      </c>
      <c r="AC193" s="47">
        <f t="shared" si="94"/>
        <v>0</v>
      </c>
      <c r="AD193" s="47">
        <f t="shared" si="94"/>
        <v>0</v>
      </c>
      <c r="AE193" s="47">
        <f t="shared" si="94"/>
        <v>0</v>
      </c>
      <c r="AF193" s="47">
        <f t="shared" si="94"/>
        <v>0</v>
      </c>
      <c r="AG193" s="47">
        <f t="shared" si="94"/>
        <v>0</v>
      </c>
      <c r="AH193" s="47">
        <f t="shared" si="94"/>
        <v>0</v>
      </c>
      <c r="AI193" s="47">
        <f t="shared" si="94"/>
        <v>0</v>
      </c>
      <c r="AJ193" s="47">
        <f t="shared" si="94"/>
        <v>0</v>
      </c>
      <c r="AK193" s="47">
        <f t="shared" si="94"/>
        <v>0</v>
      </c>
      <c r="AL193" s="47">
        <f t="shared" si="94"/>
        <v>0</v>
      </c>
      <c r="AM193" s="47">
        <f t="shared" si="94"/>
        <v>0</v>
      </c>
      <c r="AN193" s="47">
        <f t="shared" si="94"/>
        <v>0</v>
      </c>
      <c r="AO193" s="47">
        <f t="shared" si="94"/>
        <v>0</v>
      </c>
      <c r="AP193" s="47">
        <f t="shared" si="94"/>
        <v>0</v>
      </c>
      <c r="AQ193" s="47">
        <f t="shared" si="94"/>
        <v>0</v>
      </c>
      <c r="AR193" s="47">
        <f t="shared" si="94"/>
        <v>0</v>
      </c>
      <c r="AS193" s="47">
        <f t="shared" si="94"/>
        <v>0</v>
      </c>
      <c r="AT193" s="47">
        <f t="shared" si="94"/>
        <v>0</v>
      </c>
      <c r="AU193" s="47">
        <f t="shared" si="94"/>
        <v>0</v>
      </c>
      <c r="AV193" s="47">
        <f t="shared" si="94"/>
        <v>0</v>
      </c>
      <c r="AW193" s="47">
        <f t="shared" si="94"/>
        <v>0</v>
      </c>
      <c r="AX193" s="47">
        <f t="shared" si="94"/>
        <v>0</v>
      </c>
      <c r="AY193" s="47">
        <f t="shared" si="94"/>
        <v>0</v>
      </c>
      <c r="AZ193" s="47">
        <f t="shared" si="94"/>
        <v>0</v>
      </c>
      <c r="BA193" s="59">
        <f t="shared" si="3"/>
        <v>0</v>
      </c>
      <c r="BB193" s="28">
        <f t="shared" si="4"/>
        <v>10142000</v>
      </c>
      <c r="BC193" s="61"/>
      <c r="BD193" s="59">
        <f t="shared" si="5"/>
        <v>0</v>
      </c>
      <c r="BE193" s="59">
        <f t="shared" si="6"/>
        <v>0</v>
      </c>
      <c r="BF193" s="59">
        <f t="shared" si="7"/>
        <v>0</v>
      </c>
      <c r="BG193" s="59">
        <f t="shared" si="8"/>
        <v>0</v>
      </c>
      <c r="BH193" s="59">
        <f t="shared" si="9"/>
        <v>0</v>
      </c>
      <c r="BI193" s="59">
        <f t="shared" si="10"/>
        <v>0</v>
      </c>
      <c r="BJ193" s="59">
        <f t="shared" si="11"/>
        <v>0</v>
      </c>
      <c r="BK193" s="59">
        <f t="shared" si="12"/>
        <v>0</v>
      </c>
      <c r="BL193" s="59">
        <f t="shared" si="13"/>
        <v>0</v>
      </c>
      <c r="BM193" s="59">
        <f t="shared" si="14"/>
        <v>0</v>
      </c>
      <c r="BN193" s="59">
        <f t="shared" si="15"/>
        <v>0</v>
      </c>
      <c r="BO193" s="59">
        <f t="shared" si="16"/>
        <v>0</v>
      </c>
      <c r="BP193" s="61"/>
      <c r="BQ193" s="59">
        <f t="shared" si="17"/>
        <v>0</v>
      </c>
      <c r="BR193" s="59">
        <f t="shared" si="18"/>
        <v>0</v>
      </c>
      <c r="BS193" s="59">
        <f t="shared" si="19"/>
        <v>0</v>
      </c>
      <c r="BT193" s="59">
        <f t="shared" si="20"/>
        <v>0</v>
      </c>
    </row>
    <row r="194">
      <c r="A194" s="49"/>
      <c r="B194" s="50" t="s">
        <v>37</v>
      </c>
      <c r="C194" s="6"/>
      <c r="D194" s="51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  <c r="AY194" s="62"/>
      <c r="AZ194" s="62"/>
      <c r="BA194" s="59">
        <f t="shared" si="3"/>
        <v>0</v>
      </c>
      <c r="BB194" s="28">
        <f t="shared" si="4"/>
        <v>0</v>
      </c>
      <c r="BC194" s="64"/>
      <c r="BD194" s="59">
        <f t="shared" si="5"/>
        <v>0</v>
      </c>
      <c r="BE194" s="59">
        <f t="shared" si="6"/>
        <v>0</v>
      </c>
      <c r="BF194" s="59">
        <f t="shared" si="7"/>
        <v>0</v>
      </c>
      <c r="BG194" s="59">
        <f t="shared" si="8"/>
        <v>0</v>
      </c>
      <c r="BH194" s="59">
        <f t="shared" si="9"/>
        <v>0</v>
      </c>
      <c r="BI194" s="59">
        <f t="shared" si="10"/>
        <v>0</v>
      </c>
      <c r="BJ194" s="59">
        <f t="shared" si="11"/>
        <v>0</v>
      </c>
      <c r="BK194" s="59">
        <f t="shared" si="12"/>
        <v>0</v>
      </c>
      <c r="BL194" s="59">
        <f t="shared" si="13"/>
        <v>0</v>
      </c>
      <c r="BM194" s="59">
        <f t="shared" si="14"/>
        <v>0</v>
      </c>
      <c r="BN194" s="59">
        <f t="shared" si="15"/>
        <v>0</v>
      </c>
      <c r="BO194" s="59">
        <f t="shared" si="16"/>
        <v>0</v>
      </c>
      <c r="BP194" s="64"/>
      <c r="BQ194" s="59">
        <f t="shared" si="17"/>
        <v>0</v>
      </c>
      <c r="BR194" s="59">
        <f t="shared" si="18"/>
        <v>0</v>
      </c>
      <c r="BS194" s="59">
        <f t="shared" si="19"/>
        <v>0</v>
      </c>
      <c r="BT194" s="59">
        <f t="shared" si="20"/>
        <v>0</v>
      </c>
    </row>
    <row r="195">
      <c r="A195" s="49"/>
      <c r="B195" s="52" t="s">
        <v>38</v>
      </c>
      <c r="C195" s="52" t="s">
        <v>188</v>
      </c>
      <c r="D195" s="53">
        <v>8006000.0</v>
      </c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2"/>
      <c r="BA195" s="59">
        <f t="shared" si="3"/>
        <v>0</v>
      </c>
      <c r="BB195" s="28">
        <f t="shared" si="4"/>
        <v>8006000</v>
      </c>
      <c r="BC195" s="64"/>
      <c r="BD195" s="59">
        <f t="shared" si="5"/>
        <v>0</v>
      </c>
      <c r="BE195" s="59">
        <f t="shared" si="6"/>
        <v>0</v>
      </c>
      <c r="BF195" s="59">
        <f t="shared" si="7"/>
        <v>0</v>
      </c>
      <c r="BG195" s="59">
        <f t="shared" si="8"/>
        <v>0</v>
      </c>
      <c r="BH195" s="59">
        <f t="shared" si="9"/>
        <v>0</v>
      </c>
      <c r="BI195" s="59">
        <f t="shared" si="10"/>
        <v>0</v>
      </c>
      <c r="BJ195" s="59">
        <f t="shared" si="11"/>
        <v>0</v>
      </c>
      <c r="BK195" s="59">
        <f t="shared" si="12"/>
        <v>0</v>
      </c>
      <c r="BL195" s="59">
        <f t="shared" si="13"/>
        <v>0</v>
      </c>
      <c r="BM195" s="59">
        <f t="shared" si="14"/>
        <v>0</v>
      </c>
      <c r="BN195" s="59">
        <f t="shared" si="15"/>
        <v>0</v>
      </c>
      <c r="BO195" s="59">
        <f t="shared" si="16"/>
        <v>0</v>
      </c>
      <c r="BP195" s="64"/>
      <c r="BQ195" s="59">
        <f t="shared" si="17"/>
        <v>0</v>
      </c>
      <c r="BR195" s="59">
        <f t="shared" si="18"/>
        <v>0</v>
      </c>
      <c r="BS195" s="59">
        <f t="shared" si="19"/>
        <v>0</v>
      </c>
      <c r="BT195" s="59">
        <f t="shared" si="20"/>
        <v>0</v>
      </c>
    </row>
    <row r="196">
      <c r="A196" s="49"/>
      <c r="B196" s="52" t="s">
        <v>38</v>
      </c>
      <c r="C196" s="52" t="s">
        <v>189</v>
      </c>
      <c r="D196" s="53">
        <v>1068000.0</v>
      </c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  <c r="AY196" s="62"/>
      <c r="AZ196" s="62"/>
      <c r="BA196" s="59">
        <f t="shared" si="3"/>
        <v>0</v>
      </c>
      <c r="BB196" s="28">
        <f t="shared" si="4"/>
        <v>1068000</v>
      </c>
      <c r="BC196" s="64"/>
      <c r="BD196" s="59">
        <f t="shared" si="5"/>
        <v>0</v>
      </c>
      <c r="BE196" s="59">
        <f t="shared" si="6"/>
        <v>0</v>
      </c>
      <c r="BF196" s="59">
        <f t="shared" si="7"/>
        <v>0</v>
      </c>
      <c r="BG196" s="59">
        <f t="shared" si="8"/>
        <v>0</v>
      </c>
      <c r="BH196" s="59">
        <f t="shared" si="9"/>
        <v>0</v>
      </c>
      <c r="BI196" s="59">
        <f t="shared" si="10"/>
        <v>0</v>
      </c>
      <c r="BJ196" s="59">
        <f t="shared" si="11"/>
        <v>0</v>
      </c>
      <c r="BK196" s="59">
        <f t="shared" si="12"/>
        <v>0</v>
      </c>
      <c r="BL196" s="59">
        <f t="shared" si="13"/>
        <v>0</v>
      </c>
      <c r="BM196" s="59">
        <f t="shared" si="14"/>
        <v>0</v>
      </c>
      <c r="BN196" s="59">
        <f t="shared" si="15"/>
        <v>0</v>
      </c>
      <c r="BO196" s="59">
        <f t="shared" si="16"/>
        <v>0</v>
      </c>
      <c r="BP196" s="64"/>
      <c r="BQ196" s="59">
        <f t="shared" si="17"/>
        <v>0</v>
      </c>
      <c r="BR196" s="59">
        <f t="shared" si="18"/>
        <v>0</v>
      </c>
      <c r="BS196" s="59">
        <f t="shared" si="19"/>
        <v>0</v>
      </c>
      <c r="BT196" s="59">
        <f t="shared" si="20"/>
        <v>0</v>
      </c>
    </row>
    <row r="197">
      <c r="A197" s="49"/>
      <c r="B197" s="52" t="s">
        <v>38</v>
      </c>
      <c r="C197" s="52" t="s">
        <v>190</v>
      </c>
      <c r="D197" s="53">
        <v>1068000.0</v>
      </c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W197" s="62"/>
      <c r="AX197" s="62"/>
      <c r="AY197" s="62"/>
      <c r="AZ197" s="62"/>
      <c r="BA197" s="59">
        <f t="shared" si="3"/>
        <v>0</v>
      </c>
      <c r="BB197" s="28">
        <f t="shared" si="4"/>
        <v>1068000</v>
      </c>
      <c r="BC197" s="64"/>
      <c r="BD197" s="59">
        <f t="shared" si="5"/>
        <v>0</v>
      </c>
      <c r="BE197" s="59">
        <f t="shared" si="6"/>
        <v>0</v>
      </c>
      <c r="BF197" s="59">
        <f t="shared" si="7"/>
        <v>0</v>
      </c>
      <c r="BG197" s="59">
        <f t="shared" si="8"/>
        <v>0</v>
      </c>
      <c r="BH197" s="59">
        <f t="shared" si="9"/>
        <v>0</v>
      </c>
      <c r="BI197" s="59">
        <f t="shared" si="10"/>
        <v>0</v>
      </c>
      <c r="BJ197" s="59">
        <f t="shared" si="11"/>
        <v>0</v>
      </c>
      <c r="BK197" s="59">
        <f t="shared" si="12"/>
        <v>0</v>
      </c>
      <c r="BL197" s="59">
        <f t="shared" si="13"/>
        <v>0</v>
      </c>
      <c r="BM197" s="59">
        <f t="shared" si="14"/>
        <v>0</v>
      </c>
      <c r="BN197" s="59">
        <f t="shared" si="15"/>
        <v>0</v>
      </c>
      <c r="BO197" s="59">
        <f t="shared" si="16"/>
        <v>0</v>
      </c>
      <c r="BP197" s="64"/>
      <c r="BQ197" s="59">
        <f t="shared" si="17"/>
        <v>0</v>
      </c>
      <c r="BR197" s="59">
        <f t="shared" si="18"/>
        <v>0</v>
      </c>
      <c r="BS197" s="59">
        <f t="shared" si="19"/>
        <v>0</v>
      </c>
      <c r="BT197" s="59">
        <f t="shared" si="20"/>
        <v>0</v>
      </c>
    </row>
    <row r="198">
      <c r="A198" s="45">
        <v>511624.0</v>
      </c>
      <c r="B198" s="46" t="s">
        <v>191</v>
      </c>
      <c r="C198" s="6"/>
      <c r="D198" s="47">
        <f t="shared" ref="D198:AZ198" si="95">sum(D200:D202)</f>
        <v>52080000</v>
      </c>
      <c r="E198" s="47">
        <f t="shared" si="95"/>
        <v>0</v>
      </c>
      <c r="F198" s="47">
        <f t="shared" si="95"/>
        <v>0</v>
      </c>
      <c r="G198" s="47">
        <f t="shared" si="95"/>
        <v>0</v>
      </c>
      <c r="H198" s="47">
        <f t="shared" si="95"/>
        <v>0</v>
      </c>
      <c r="I198" s="47">
        <f t="shared" si="95"/>
        <v>0</v>
      </c>
      <c r="J198" s="47">
        <f t="shared" si="95"/>
        <v>0</v>
      </c>
      <c r="K198" s="47">
        <f t="shared" si="95"/>
        <v>0</v>
      </c>
      <c r="L198" s="47">
        <f t="shared" si="95"/>
        <v>0</v>
      </c>
      <c r="M198" s="47">
        <f t="shared" si="95"/>
        <v>0</v>
      </c>
      <c r="N198" s="47">
        <f t="shared" si="95"/>
        <v>0</v>
      </c>
      <c r="O198" s="47">
        <f t="shared" si="95"/>
        <v>0</v>
      </c>
      <c r="P198" s="47">
        <f t="shared" si="95"/>
        <v>0</v>
      </c>
      <c r="Q198" s="47">
        <f t="shared" si="95"/>
        <v>0</v>
      </c>
      <c r="R198" s="47">
        <f t="shared" si="95"/>
        <v>0</v>
      </c>
      <c r="S198" s="47">
        <f t="shared" si="95"/>
        <v>0</v>
      </c>
      <c r="T198" s="47">
        <f t="shared" si="95"/>
        <v>0</v>
      </c>
      <c r="U198" s="47">
        <f t="shared" si="95"/>
        <v>0</v>
      </c>
      <c r="V198" s="47">
        <f t="shared" si="95"/>
        <v>0</v>
      </c>
      <c r="W198" s="47">
        <f t="shared" si="95"/>
        <v>0</v>
      </c>
      <c r="X198" s="47">
        <f t="shared" si="95"/>
        <v>0</v>
      </c>
      <c r="Y198" s="47">
        <f t="shared" si="95"/>
        <v>0</v>
      </c>
      <c r="Z198" s="47">
        <f t="shared" si="95"/>
        <v>0</v>
      </c>
      <c r="AA198" s="47">
        <f t="shared" si="95"/>
        <v>0</v>
      </c>
      <c r="AB198" s="47">
        <f t="shared" si="95"/>
        <v>0</v>
      </c>
      <c r="AC198" s="47">
        <f t="shared" si="95"/>
        <v>0</v>
      </c>
      <c r="AD198" s="47">
        <f t="shared" si="95"/>
        <v>0</v>
      </c>
      <c r="AE198" s="47">
        <f t="shared" si="95"/>
        <v>0</v>
      </c>
      <c r="AF198" s="47">
        <f t="shared" si="95"/>
        <v>0</v>
      </c>
      <c r="AG198" s="47">
        <f t="shared" si="95"/>
        <v>0</v>
      </c>
      <c r="AH198" s="47">
        <f t="shared" si="95"/>
        <v>0</v>
      </c>
      <c r="AI198" s="47">
        <f t="shared" si="95"/>
        <v>0</v>
      </c>
      <c r="AJ198" s="47">
        <f t="shared" si="95"/>
        <v>0</v>
      </c>
      <c r="AK198" s="47">
        <f t="shared" si="95"/>
        <v>0</v>
      </c>
      <c r="AL198" s="47">
        <f t="shared" si="95"/>
        <v>0</v>
      </c>
      <c r="AM198" s="47">
        <f t="shared" si="95"/>
        <v>0</v>
      </c>
      <c r="AN198" s="47">
        <f t="shared" si="95"/>
        <v>0</v>
      </c>
      <c r="AO198" s="47">
        <f t="shared" si="95"/>
        <v>0</v>
      </c>
      <c r="AP198" s="47">
        <f t="shared" si="95"/>
        <v>0</v>
      </c>
      <c r="AQ198" s="47">
        <f t="shared" si="95"/>
        <v>0</v>
      </c>
      <c r="AR198" s="47">
        <f t="shared" si="95"/>
        <v>0</v>
      </c>
      <c r="AS198" s="47">
        <f t="shared" si="95"/>
        <v>0</v>
      </c>
      <c r="AT198" s="47">
        <f t="shared" si="95"/>
        <v>0</v>
      </c>
      <c r="AU198" s="47">
        <f t="shared" si="95"/>
        <v>0</v>
      </c>
      <c r="AV198" s="47">
        <f t="shared" si="95"/>
        <v>0</v>
      </c>
      <c r="AW198" s="47">
        <f t="shared" si="95"/>
        <v>0</v>
      </c>
      <c r="AX198" s="47">
        <f t="shared" si="95"/>
        <v>0</v>
      </c>
      <c r="AY198" s="47">
        <f t="shared" si="95"/>
        <v>0</v>
      </c>
      <c r="AZ198" s="47">
        <f t="shared" si="95"/>
        <v>0</v>
      </c>
      <c r="BA198" s="59">
        <f t="shared" si="3"/>
        <v>0</v>
      </c>
      <c r="BB198" s="28">
        <f t="shared" si="4"/>
        <v>52080000</v>
      </c>
      <c r="BC198" s="61"/>
      <c r="BD198" s="59">
        <f t="shared" si="5"/>
        <v>0</v>
      </c>
      <c r="BE198" s="59">
        <f t="shared" si="6"/>
        <v>0</v>
      </c>
      <c r="BF198" s="59">
        <f t="shared" si="7"/>
        <v>0</v>
      </c>
      <c r="BG198" s="59">
        <f t="shared" si="8"/>
        <v>0</v>
      </c>
      <c r="BH198" s="59">
        <f t="shared" si="9"/>
        <v>0</v>
      </c>
      <c r="BI198" s="59">
        <f t="shared" si="10"/>
        <v>0</v>
      </c>
      <c r="BJ198" s="59">
        <f t="shared" si="11"/>
        <v>0</v>
      </c>
      <c r="BK198" s="59">
        <f t="shared" si="12"/>
        <v>0</v>
      </c>
      <c r="BL198" s="59">
        <f t="shared" si="13"/>
        <v>0</v>
      </c>
      <c r="BM198" s="59">
        <f t="shared" si="14"/>
        <v>0</v>
      </c>
      <c r="BN198" s="59">
        <f t="shared" si="15"/>
        <v>0</v>
      </c>
      <c r="BO198" s="59">
        <f t="shared" si="16"/>
        <v>0</v>
      </c>
      <c r="BP198" s="61"/>
      <c r="BQ198" s="59">
        <f t="shared" si="17"/>
        <v>0</v>
      </c>
      <c r="BR198" s="59">
        <f t="shared" si="18"/>
        <v>0</v>
      </c>
      <c r="BS198" s="59">
        <f t="shared" si="19"/>
        <v>0</v>
      </c>
      <c r="BT198" s="59">
        <f t="shared" si="20"/>
        <v>0</v>
      </c>
    </row>
    <row r="199">
      <c r="A199" s="49"/>
      <c r="B199" s="50" t="s">
        <v>37</v>
      </c>
      <c r="C199" s="6"/>
      <c r="D199" s="51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2"/>
      <c r="AU199" s="62"/>
      <c r="AV199" s="62"/>
      <c r="AW199" s="62"/>
      <c r="AX199" s="62"/>
      <c r="AY199" s="62"/>
      <c r="AZ199" s="62"/>
      <c r="BA199" s="59">
        <f t="shared" si="3"/>
        <v>0</v>
      </c>
      <c r="BB199" s="28">
        <f t="shared" si="4"/>
        <v>0</v>
      </c>
      <c r="BC199" s="64"/>
      <c r="BD199" s="59">
        <f t="shared" si="5"/>
        <v>0</v>
      </c>
      <c r="BE199" s="59">
        <f t="shared" si="6"/>
        <v>0</v>
      </c>
      <c r="BF199" s="59">
        <f t="shared" si="7"/>
        <v>0</v>
      </c>
      <c r="BG199" s="59">
        <f t="shared" si="8"/>
        <v>0</v>
      </c>
      <c r="BH199" s="59">
        <f t="shared" si="9"/>
        <v>0</v>
      </c>
      <c r="BI199" s="59">
        <f t="shared" si="10"/>
        <v>0</v>
      </c>
      <c r="BJ199" s="59">
        <f t="shared" si="11"/>
        <v>0</v>
      </c>
      <c r="BK199" s="59">
        <f t="shared" si="12"/>
        <v>0</v>
      </c>
      <c r="BL199" s="59">
        <f t="shared" si="13"/>
        <v>0</v>
      </c>
      <c r="BM199" s="59">
        <f t="shared" si="14"/>
        <v>0</v>
      </c>
      <c r="BN199" s="59">
        <f t="shared" si="15"/>
        <v>0</v>
      </c>
      <c r="BO199" s="59">
        <f t="shared" si="16"/>
        <v>0</v>
      </c>
      <c r="BP199" s="64"/>
      <c r="BQ199" s="59">
        <f t="shared" si="17"/>
        <v>0</v>
      </c>
      <c r="BR199" s="59">
        <f t="shared" si="18"/>
        <v>0</v>
      </c>
      <c r="BS199" s="59">
        <f t="shared" si="19"/>
        <v>0</v>
      </c>
      <c r="BT199" s="59">
        <f t="shared" si="20"/>
        <v>0</v>
      </c>
    </row>
    <row r="200">
      <c r="A200" s="49"/>
      <c r="B200" s="52" t="s">
        <v>38</v>
      </c>
      <c r="C200" s="52" t="s">
        <v>191</v>
      </c>
      <c r="D200" s="53">
        <v>4.672E7</v>
      </c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  <c r="AY200" s="62"/>
      <c r="AZ200" s="62"/>
      <c r="BA200" s="59">
        <f t="shared" si="3"/>
        <v>0</v>
      </c>
      <c r="BB200" s="28">
        <f t="shared" si="4"/>
        <v>46720000</v>
      </c>
      <c r="BC200" s="64"/>
      <c r="BD200" s="59">
        <f t="shared" si="5"/>
        <v>0</v>
      </c>
      <c r="BE200" s="59">
        <f t="shared" si="6"/>
        <v>0</v>
      </c>
      <c r="BF200" s="59">
        <f t="shared" si="7"/>
        <v>0</v>
      </c>
      <c r="BG200" s="59">
        <f t="shared" si="8"/>
        <v>0</v>
      </c>
      <c r="BH200" s="59">
        <f t="shared" si="9"/>
        <v>0</v>
      </c>
      <c r="BI200" s="59">
        <f t="shared" si="10"/>
        <v>0</v>
      </c>
      <c r="BJ200" s="59">
        <f t="shared" si="11"/>
        <v>0</v>
      </c>
      <c r="BK200" s="59">
        <f t="shared" si="12"/>
        <v>0</v>
      </c>
      <c r="BL200" s="59">
        <f t="shared" si="13"/>
        <v>0</v>
      </c>
      <c r="BM200" s="59">
        <f t="shared" si="14"/>
        <v>0</v>
      </c>
      <c r="BN200" s="59">
        <f t="shared" si="15"/>
        <v>0</v>
      </c>
      <c r="BO200" s="59">
        <f t="shared" si="16"/>
        <v>0</v>
      </c>
      <c r="BP200" s="64"/>
      <c r="BQ200" s="59">
        <f t="shared" si="17"/>
        <v>0</v>
      </c>
      <c r="BR200" s="59">
        <f t="shared" si="18"/>
        <v>0</v>
      </c>
      <c r="BS200" s="59">
        <f t="shared" si="19"/>
        <v>0</v>
      </c>
      <c r="BT200" s="59">
        <f t="shared" si="20"/>
        <v>0</v>
      </c>
    </row>
    <row r="201">
      <c r="A201" s="49"/>
      <c r="B201" s="52" t="s">
        <v>38</v>
      </c>
      <c r="C201" s="52" t="s">
        <v>192</v>
      </c>
      <c r="D201" s="53">
        <v>2680000.0</v>
      </c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  <c r="AY201" s="62"/>
      <c r="AZ201" s="62"/>
      <c r="BA201" s="59">
        <f t="shared" si="3"/>
        <v>0</v>
      </c>
      <c r="BB201" s="28">
        <f t="shared" si="4"/>
        <v>2680000</v>
      </c>
      <c r="BC201" s="64"/>
      <c r="BD201" s="59">
        <f t="shared" si="5"/>
        <v>0</v>
      </c>
      <c r="BE201" s="59">
        <f t="shared" si="6"/>
        <v>0</v>
      </c>
      <c r="BF201" s="59">
        <f t="shared" si="7"/>
        <v>0</v>
      </c>
      <c r="BG201" s="59">
        <f t="shared" si="8"/>
        <v>0</v>
      </c>
      <c r="BH201" s="59">
        <f t="shared" si="9"/>
        <v>0</v>
      </c>
      <c r="BI201" s="59">
        <f t="shared" si="10"/>
        <v>0</v>
      </c>
      <c r="BJ201" s="59">
        <f t="shared" si="11"/>
        <v>0</v>
      </c>
      <c r="BK201" s="59">
        <f t="shared" si="12"/>
        <v>0</v>
      </c>
      <c r="BL201" s="59">
        <f t="shared" si="13"/>
        <v>0</v>
      </c>
      <c r="BM201" s="59">
        <f t="shared" si="14"/>
        <v>0</v>
      </c>
      <c r="BN201" s="59">
        <f t="shared" si="15"/>
        <v>0</v>
      </c>
      <c r="BO201" s="59">
        <f t="shared" si="16"/>
        <v>0</v>
      </c>
      <c r="BP201" s="64"/>
      <c r="BQ201" s="59">
        <f t="shared" si="17"/>
        <v>0</v>
      </c>
      <c r="BR201" s="59">
        <f t="shared" si="18"/>
        <v>0</v>
      </c>
      <c r="BS201" s="59">
        <f t="shared" si="19"/>
        <v>0</v>
      </c>
      <c r="BT201" s="59">
        <f t="shared" si="20"/>
        <v>0</v>
      </c>
    </row>
    <row r="202">
      <c r="A202" s="49"/>
      <c r="B202" s="52" t="s">
        <v>38</v>
      </c>
      <c r="C202" s="52" t="s">
        <v>193</v>
      </c>
      <c r="D202" s="53">
        <v>2680000.0</v>
      </c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W202" s="62"/>
      <c r="AX202" s="62"/>
      <c r="AY202" s="62"/>
      <c r="AZ202" s="62"/>
      <c r="BA202" s="59">
        <f t="shared" si="3"/>
        <v>0</v>
      </c>
      <c r="BB202" s="28">
        <f t="shared" si="4"/>
        <v>2680000</v>
      </c>
      <c r="BC202" s="64"/>
      <c r="BD202" s="59">
        <f t="shared" si="5"/>
        <v>0</v>
      </c>
      <c r="BE202" s="59">
        <f t="shared" si="6"/>
        <v>0</v>
      </c>
      <c r="BF202" s="59">
        <f t="shared" si="7"/>
        <v>0</v>
      </c>
      <c r="BG202" s="59">
        <f t="shared" si="8"/>
        <v>0</v>
      </c>
      <c r="BH202" s="59">
        <f t="shared" si="9"/>
        <v>0</v>
      </c>
      <c r="BI202" s="59">
        <f t="shared" si="10"/>
        <v>0</v>
      </c>
      <c r="BJ202" s="59">
        <f t="shared" si="11"/>
        <v>0</v>
      </c>
      <c r="BK202" s="59">
        <f t="shared" si="12"/>
        <v>0</v>
      </c>
      <c r="BL202" s="59">
        <f t="shared" si="13"/>
        <v>0</v>
      </c>
      <c r="BM202" s="59">
        <f t="shared" si="14"/>
        <v>0</v>
      </c>
      <c r="BN202" s="59">
        <f t="shared" si="15"/>
        <v>0</v>
      </c>
      <c r="BO202" s="59">
        <f t="shared" si="16"/>
        <v>0</v>
      </c>
      <c r="BP202" s="64"/>
      <c r="BQ202" s="59">
        <f t="shared" si="17"/>
        <v>0</v>
      </c>
      <c r="BR202" s="59">
        <f t="shared" si="18"/>
        <v>0</v>
      </c>
      <c r="BS202" s="59">
        <f t="shared" si="19"/>
        <v>0</v>
      </c>
      <c r="BT202" s="59">
        <f t="shared" si="20"/>
        <v>0</v>
      </c>
    </row>
    <row r="203">
      <c r="A203" s="45">
        <v>511625.0</v>
      </c>
      <c r="B203" s="46" t="s">
        <v>194</v>
      </c>
      <c r="C203" s="6"/>
      <c r="D203" s="47">
        <f t="shared" ref="D203:AZ203" si="96">sum(D205)</f>
        <v>36554000</v>
      </c>
      <c r="E203" s="47">
        <f t="shared" si="96"/>
        <v>0</v>
      </c>
      <c r="F203" s="47">
        <f t="shared" si="96"/>
        <v>0</v>
      </c>
      <c r="G203" s="47">
        <f t="shared" si="96"/>
        <v>0</v>
      </c>
      <c r="H203" s="47">
        <f t="shared" si="96"/>
        <v>0</v>
      </c>
      <c r="I203" s="47">
        <f t="shared" si="96"/>
        <v>0</v>
      </c>
      <c r="J203" s="47">
        <f t="shared" si="96"/>
        <v>0</v>
      </c>
      <c r="K203" s="47">
        <f t="shared" si="96"/>
        <v>0</v>
      </c>
      <c r="L203" s="47">
        <f t="shared" si="96"/>
        <v>0</v>
      </c>
      <c r="M203" s="47">
        <f t="shared" si="96"/>
        <v>0</v>
      </c>
      <c r="N203" s="47">
        <f t="shared" si="96"/>
        <v>0</v>
      </c>
      <c r="O203" s="47">
        <f t="shared" si="96"/>
        <v>0</v>
      </c>
      <c r="P203" s="47">
        <f t="shared" si="96"/>
        <v>0</v>
      </c>
      <c r="Q203" s="47">
        <f t="shared" si="96"/>
        <v>0</v>
      </c>
      <c r="R203" s="47">
        <f t="shared" si="96"/>
        <v>0</v>
      </c>
      <c r="S203" s="47">
        <f t="shared" si="96"/>
        <v>0</v>
      </c>
      <c r="T203" s="47">
        <f t="shared" si="96"/>
        <v>0</v>
      </c>
      <c r="U203" s="47">
        <f t="shared" si="96"/>
        <v>0</v>
      </c>
      <c r="V203" s="47">
        <f t="shared" si="96"/>
        <v>0</v>
      </c>
      <c r="W203" s="47">
        <f t="shared" si="96"/>
        <v>0</v>
      </c>
      <c r="X203" s="47">
        <f t="shared" si="96"/>
        <v>0</v>
      </c>
      <c r="Y203" s="47">
        <f t="shared" si="96"/>
        <v>0</v>
      </c>
      <c r="Z203" s="47">
        <f t="shared" si="96"/>
        <v>0</v>
      </c>
      <c r="AA203" s="47">
        <f t="shared" si="96"/>
        <v>0</v>
      </c>
      <c r="AB203" s="47">
        <f t="shared" si="96"/>
        <v>0</v>
      </c>
      <c r="AC203" s="47">
        <f t="shared" si="96"/>
        <v>0</v>
      </c>
      <c r="AD203" s="47">
        <f t="shared" si="96"/>
        <v>0</v>
      </c>
      <c r="AE203" s="47">
        <f t="shared" si="96"/>
        <v>0</v>
      </c>
      <c r="AF203" s="47">
        <f t="shared" si="96"/>
        <v>0</v>
      </c>
      <c r="AG203" s="47">
        <f t="shared" si="96"/>
        <v>0</v>
      </c>
      <c r="AH203" s="47">
        <f t="shared" si="96"/>
        <v>0</v>
      </c>
      <c r="AI203" s="47">
        <f t="shared" si="96"/>
        <v>0</v>
      </c>
      <c r="AJ203" s="47">
        <f t="shared" si="96"/>
        <v>0</v>
      </c>
      <c r="AK203" s="47">
        <f t="shared" si="96"/>
        <v>0</v>
      </c>
      <c r="AL203" s="47">
        <f t="shared" si="96"/>
        <v>0</v>
      </c>
      <c r="AM203" s="47">
        <f t="shared" si="96"/>
        <v>0</v>
      </c>
      <c r="AN203" s="47">
        <f t="shared" si="96"/>
        <v>0</v>
      </c>
      <c r="AO203" s="47">
        <f t="shared" si="96"/>
        <v>0</v>
      </c>
      <c r="AP203" s="47">
        <f t="shared" si="96"/>
        <v>0</v>
      </c>
      <c r="AQ203" s="47">
        <f t="shared" si="96"/>
        <v>0</v>
      </c>
      <c r="AR203" s="47">
        <f t="shared" si="96"/>
        <v>0</v>
      </c>
      <c r="AS203" s="47">
        <f t="shared" si="96"/>
        <v>0</v>
      </c>
      <c r="AT203" s="47">
        <f t="shared" si="96"/>
        <v>0</v>
      </c>
      <c r="AU203" s="47">
        <f t="shared" si="96"/>
        <v>0</v>
      </c>
      <c r="AV203" s="47">
        <f t="shared" si="96"/>
        <v>0</v>
      </c>
      <c r="AW203" s="47">
        <f t="shared" si="96"/>
        <v>0</v>
      </c>
      <c r="AX203" s="47">
        <f t="shared" si="96"/>
        <v>0</v>
      </c>
      <c r="AY203" s="47">
        <f t="shared" si="96"/>
        <v>0</v>
      </c>
      <c r="AZ203" s="47">
        <f t="shared" si="96"/>
        <v>0</v>
      </c>
      <c r="BA203" s="59">
        <f t="shared" si="3"/>
        <v>0</v>
      </c>
      <c r="BB203" s="28">
        <f t="shared" si="4"/>
        <v>36554000</v>
      </c>
      <c r="BC203" s="61"/>
      <c r="BD203" s="59">
        <f t="shared" si="5"/>
        <v>0</v>
      </c>
      <c r="BE203" s="59">
        <f t="shared" si="6"/>
        <v>0</v>
      </c>
      <c r="BF203" s="59">
        <f t="shared" si="7"/>
        <v>0</v>
      </c>
      <c r="BG203" s="59">
        <f t="shared" si="8"/>
        <v>0</v>
      </c>
      <c r="BH203" s="59">
        <f t="shared" si="9"/>
        <v>0</v>
      </c>
      <c r="BI203" s="59">
        <f t="shared" si="10"/>
        <v>0</v>
      </c>
      <c r="BJ203" s="59">
        <f t="shared" si="11"/>
        <v>0</v>
      </c>
      <c r="BK203" s="59">
        <f t="shared" si="12"/>
        <v>0</v>
      </c>
      <c r="BL203" s="59">
        <f t="shared" si="13"/>
        <v>0</v>
      </c>
      <c r="BM203" s="59">
        <f t="shared" si="14"/>
        <v>0</v>
      </c>
      <c r="BN203" s="59">
        <f t="shared" si="15"/>
        <v>0</v>
      </c>
      <c r="BO203" s="59">
        <f t="shared" si="16"/>
        <v>0</v>
      </c>
      <c r="BP203" s="61"/>
      <c r="BQ203" s="59">
        <f t="shared" si="17"/>
        <v>0</v>
      </c>
      <c r="BR203" s="59">
        <f t="shared" si="18"/>
        <v>0</v>
      </c>
      <c r="BS203" s="59">
        <f t="shared" si="19"/>
        <v>0</v>
      </c>
      <c r="BT203" s="59">
        <f t="shared" si="20"/>
        <v>0</v>
      </c>
    </row>
    <row r="204">
      <c r="A204" s="49"/>
      <c r="B204" s="50" t="s">
        <v>37</v>
      </c>
      <c r="C204" s="6"/>
      <c r="D204" s="51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2"/>
      <c r="AU204" s="62"/>
      <c r="AV204" s="62"/>
      <c r="AW204" s="62"/>
      <c r="AX204" s="62"/>
      <c r="AY204" s="62"/>
      <c r="AZ204" s="62"/>
      <c r="BA204" s="59">
        <f t="shared" si="3"/>
        <v>0</v>
      </c>
      <c r="BB204" s="28">
        <f t="shared" si="4"/>
        <v>0</v>
      </c>
      <c r="BC204" s="64"/>
      <c r="BD204" s="59">
        <f t="shared" si="5"/>
        <v>0</v>
      </c>
      <c r="BE204" s="59">
        <f t="shared" si="6"/>
        <v>0</v>
      </c>
      <c r="BF204" s="59">
        <f t="shared" si="7"/>
        <v>0</v>
      </c>
      <c r="BG204" s="59">
        <f t="shared" si="8"/>
        <v>0</v>
      </c>
      <c r="BH204" s="59">
        <f t="shared" si="9"/>
        <v>0</v>
      </c>
      <c r="BI204" s="59">
        <f t="shared" si="10"/>
        <v>0</v>
      </c>
      <c r="BJ204" s="59">
        <f t="shared" si="11"/>
        <v>0</v>
      </c>
      <c r="BK204" s="59">
        <f t="shared" si="12"/>
        <v>0</v>
      </c>
      <c r="BL204" s="59">
        <f t="shared" si="13"/>
        <v>0</v>
      </c>
      <c r="BM204" s="59">
        <f t="shared" si="14"/>
        <v>0</v>
      </c>
      <c r="BN204" s="59">
        <f t="shared" si="15"/>
        <v>0</v>
      </c>
      <c r="BO204" s="59">
        <f t="shared" si="16"/>
        <v>0</v>
      </c>
      <c r="BP204" s="64"/>
      <c r="BQ204" s="59">
        <f t="shared" si="17"/>
        <v>0</v>
      </c>
      <c r="BR204" s="59">
        <f t="shared" si="18"/>
        <v>0</v>
      </c>
      <c r="BS204" s="59">
        <f t="shared" si="19"/>
        <v>0</v>
      </c>
      <c r="BT204" s="59">
        <f t="shared" si="20"/>
        <v>0</v>
      </c>
    </row>
    <row r="205">
      <c r="A205" s="49"/>
      <c r="B205" s="52" t="s">
        <v>38</v>
      </c>
      <c r="C205" s="52" t="s">
        <v>195</v>
      </c>
      <c r="D205" s="53">
        <v>3.6554E7</v>
      </c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W205" s="62"/>
      <c r="AX205" s="62"/>
      <c r="AY205" s="62"/>
      <c r="AZ205" s="62"/>
      <c r="BA205" s="59">
        <f t="shared" si="3"/>
        <v>0</v>
      </c>
      <c r="BB205" s="28">
        <f t="shared" si="4"/>
        <v>36554000</v>
      </c>
      <c r="BC205" s="64"/>
      <c r="BD205" s="59">
        <f t="shared" si="5"/>
        <v>0</v>
      </c>
      <c r="BE205" s="59">
        <f t="shared" si="6"/>
        <v>0</v>
      </c>
      <c r="BF205" s="59">
        <f t="shared" si="7"/>
        <v>0</v>
      </c>
      <c r="BG205" s="59">
        <f t="shared" si="8"/>
        <v>0</v>
      </c>
      <c r="BH205" s="59">
        <f t="shared" si="9"/>
        <v>0</v>
      </c>
      <c r="BI205" s="59">
        <f t="shared" si="10"/>
        <v>0</v>
      </c>
      <c r="BJ205" s="59">
        <f t="shared" si="11"/>
        <v>0</v>
      </c>
      <c r="BK205" s="59">
        <f t="shared" si="12"/>
        <v>0</v>
      </c>
      <c r="BL205" s="59">
        <f t="shared" si="13"/>
        <v>0</v>
      </c>
      <c r="BM205" s="59">
        <f t="shared" si="14"/>
        <v>0</v>
      </c>
      <c r="BN205" s="59">
        <f t="shared" si="15"/>
        <v>0</v>
      </c>
      <c r="BO205" s="59">
        <f t="shared" si="16"/>
        <v>0</v>
      </c>
      <c r="BP205" s="64"/>
      <c r="BQ205" s="59">
        <f t="shared" si="17"/>
        <v>0</v>
      </c>
      <c r="BR205" s="59">
        <f t="shared" si="18"/>
        <v>0</v>
      </c>
      <c r="BS205" s="59">
        <f t="shared" si="19"/>
        <v>0</v>
      </c>
      <c r="BT205" s="59">
        <f t="shared" si="20"/>
        <v>0</v>
      </c>
    </row>
    <row r="206">
      <c r="A206" s="45">
        <v>511628.0</v>
      </c>
      <c r="B206" s="46" t="s">
        <v>196</v>
      </c>
      <c r="C206" s="6"/>
      <c r="D206" s="47">
        <f t="shared" ref="D206:AZ206" si="97">sum(D208)</f>
        <v>130550000</v>
      </c>
      <c r="E206" s="47">
        <f t="shared" si="97"/>
        <v>0</v>
      </c>
      <c r="F206" s="47">
        <f t="shared" si="97"/>
        <v>0</v>
      </c>
      <c r="G206" s="47">
        <f t="shared" si="97"/>
        <v>0</v>
      </c>
      <c r="H206" s="47">
        <f t="shared" si="97"/>
        <v>0</v>
      </c>
      <c r="I206" s="47">
        <f t="shared" si="97"/>
        <v>0</v>
      </c>
      <c r="J206" s="47">
        <f t="shared" si="97"/>
        <v>0</v>
      </c>
      <c r="K206" s="47">
        <f t="shared" si="97"/>
        <v>0</v>
      </c>
      <c r="L206" s="47">
        <f t="shared" si="97"/>
        <v>0</v>
      </c>
      <c r="M206" s="47">
        <f t="shared" si="97"/>
        <v>0</v>
      </c>
      <c r="N206" s="47">
        <f t="shared" si="97"/>
        <v>0</v>
      </c>
      <c r="O206" s="47">
        <f t="shared" si="97"/>
        <v>0</v>
      </c>
      <c r="P206" s="47">
        <f t="shared" si="97"/>
        <v>0</v>
      </c>
      <c r="Q206" s="47">
        <f t="shared" si="97"/>
        <v>0</v>
      </c>
      <c r="R206" s="47">
        <f t="shared" si="97"/>
        <v>0</v>
      </c>
      <c r="S206" s="47">
        <f t="shared" si="97"/>
        <v>0</v>
      </c>
      <c r="T206" s="47">
        <f t="shared" si="97"/>
        <v>0</v>
      </c>
      <c r="U206" s="47">
        <f t="shared" si="97"/>
        <v>0</v>
      </c>
      <c r="V206" s="47">
        <f t="shared" si="97"/>
        <v>0</v>
      </c>
      <c r="W206" s="47">
        <f t="shared" si="97"/>
        <v>0</v>
      </c>
      <c r="X206" s="47">
        <f t="shared" si="97"/>
        <v>0</v>
      </c>
      <c r="Y206" s="47">
        <f t="shared" si="97"/>
        <v>0</v>
      </c>
      <c r="Z206" s="47">
        <f t="shared" si="97"/>
        <v>0</v>
      </c>
      <c r="AA206" s="47">
        <f t="shared" si="97"/>
        <v>0</v>
      </c>
      <c r="AB206" s="47">
        <f t="shared" si="97"/>
        <v>0</v>
      </c>
      <c r="AC206" s="47">
        <f t="shared" si="97"/>
        <v>0</v>
      </c>
      <c r="AD206" s="47">
        <f t="shared" si="97"/>
        <v>0</v>
      </c>
      <c r="AE206" s="47">
        <f t="shared" si="97"/>
        <v>0</v>
      </c>
      <c r="AF206" s="47">
        <f t="shared" si="97"/>
        <v>0</v>
      </c>
      <c r="AG206" s="47">
        <f t="shared" si="97"/>
        <v>0</v>
      </c>
      <c r="AH206" s="47">
        <f t="shared" si="97"/>
        <v>0</v>
      </c>
      <c r="AI206" s="47">
        <f t="shared" si="97"/>
        <v>0</v>
      </c>
      <c r="AJ206" s="47">
        <f t="shared" si="97"/>
        <v>0</v>
      </c>
      <c r="AK206" s="47">
        <f t="shared" si="97"/>
        <v>0</v>
      </c>
      <c r="AL206" s="47">
        <f t="shared" si="97"/>
        <v>0</v>
      </c>
      <c r="AM206" s="47">
        <f t="shared" si="97"/>
        <v>0</v>
      </c>
      <c r="AN206" s="47">
        <f t="shared" si="97"/>
        <v>0</v>
      </c>
      <c r="AO206" s="47">
        <f t="shared" si="97"/>
        <v>0</v>
      </c>
      <c r="AP206" s="47">
        <f t="shared" si="97"/>
        <v>0</v>
      </c>
      <c r="AQ206" s="47">
        <f t="shared" si="97"/>
        <v>0</v>
      </c>
      <c r="AR206" s="47">
        <f t="shared" si="97"/>
        <v>0</v>
      </c>
      <c r="AS206" s="47">
        <f t="shared" si="97"/>
        <v>0</v>
      </c>
      <c r="AT206" s="47">
        <f t="shared" si="97"/>
        <v>0</v>
      </c>
      <c r="AU206" s="47">
        <f t="shared" si="97"/>
        <v>0</v>
      </c>
      <c r="AV206" s="47">
        <f t="shared" si="97"/>
        <v>0</v>
      </c>
      <c r="AW206" s="47">
        <f t="shared" si="97"/>
        <v>0</v>
      </c>
      <c r="AX206" s="47">
        <f t="shared" si="97"/>
        <v>0</v>
      </c>
      <c r="AY206" s="47">
        <f t="shared" si="97"/>
        <v>0</v>
      </c>
      <c r="AZ206" s="47">
        <f t="shared" si="97"/>
        <v>0</v>
      </c>
      <c r="BA206" s="59">
        <f t="shared" si="3"/>
        <v>0</v>
      </c>
      <c r="BB206" s="28">
        <f t="shared" si="4"/>
        <v>130550000</v>
      </c>
      <c r="BC206" s="61"/>
      <c r="BD206" s="59">
        <f t="shared" si="5"/>
        <v>0</v>
      </c>
      <c r="BE206" s="59">
        <f t="shared" si="6"/>
        <v>0</v>
      </c>
      <c r="BF206" s="59">
        <f t="shared" si="7"/>
        <v>0</v>
      </c>
      <c r="BG206" s="59">
        <f t="shared" si="8"/>
        <v>0</v>
      </c>
      <c r="BH206" s="59">
        <f t="shared" si="9"/>
        <v>0</v>
      </c>
      <c r="BI206" s="59">
        <f t="shared" si="10"/>
        <v>0</v>
      </c>
      <c r="BJ206" s="59">
        <f t="shared" si="11"/>
        <v>0</v>
      </c>
      <c r="BK206" s="59">
        <f t="shared" si="12"/>
        <v>0</v>
      </c>
      <c r="BL206" s="59">
        <f t="shared" si="13"/>
        <v>0</v>
      </c>
      <c r="BM206" s="59">
        <f t="shared" si="14"/>
        <v>0</v>
      </c>
      <c r="BN206" s="59">
        <f t="shared" si="15"/>
        <v>0</v>
      </c>
      <c r="BO206" s="59">
        <f t="shared" si="16"/>
        <v>0</v>
      </c>
      <c r="BP206" s="61"/>
      <c r="BQ206" s="59">
        <f t="shared" si="17"/>
        <v>0</v>
      </c>
      <c r="BR206" s="59">
        <f t="shared" si="18"/>
        <v>0</v>
      </c>
      <c r="BS206" s="59">
        <f t="shared" si="19"/>
        <v>0</v>
      </c>
      <c r="BT206" s="59">
        <f t="shared" si="20"/>
        <v>0</v>
      </c>
    </row>
    <row r="207">
      <c r="A207" s="49"/>
      <c r="B207" s="50" t="s">
        <v>37</v>
      </c>
      <c r="C207" s="6"/>
      <c r="D207" s="51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59">
        <f t="shared" si="3"/>
        <v>0</v>
      </c>
      <c r="BB207" s="28">
        <f t="shared" si="4"/>
        <v>0</v>
      </c>
      <c r="BC207" s="64"/>
      <c r="BD207" s="59">
        <f t="shared" si="5"/>
        <v>0</v>
      </c>
      <c r="BE207" s="59">
        <f t="shared" si="6"/>
        <v>0</v>
      </c>
      <c r="BF207" s="59">
        <f t="shared" si="7"/>
        <v>0</v>
      </c>
      <c r="BG207" s="59">
        <f t="shared" si="8"/>
        <v>0</v>
      </c>
      <c r="BH207" s="59">
        <f t="shared" si="9"/>
        <v>0</v>
      </c>
      <c r="BI207" s="59">
        <f t="shared" si="10"/>
        <v>0</v>
      </c>
      <c r="BJ207" s="59">
        <f t="shared" si="11"/>
        <v>0</v>
      </c>
      <c r="BK207" s="59">
        <f t="shared" si="12"/>
        <v>0</v>
      </c>
      <c r="BL207" s="59">
        <f t="shared" si="13"/>
        <v>0</v>
      </c>
      <c r="BM207" s="59">
        <f t="shared" si="14"/>
        <v>0</v>
      </c>
      <c r="BN207" s="59">
        <f t="shared" si="15"/>
        <v>0</v>
      </c>
      <c r="BO207" s="59">
        <f t="shared" si="16"/>
        <v>0</v>
      </c>
      <c r="BP207" s="64"/>
      <c r="BQ207" s="59">
        <f t="shared" si="17"/>
        <v>0</v>
      </c>
      <c r="BR207" s="59">
        <f t="shared" si="18"/>
        <v>0</v>
      </c>
      <c r="BS207" s="59">
        <f t="shared" si="19"/>
        <v>0</v>
      </c>
      <c r="BT207" s="59">
        <f t="shared" si="20"/>
        <v>0</v>
      </c>
    </row>
    <row r="208">
      <c r="A208" s="49"/>
      <c r="B208" s="52" t="s">
        <v>38</v>
      </c>
      <c r="C208" s="52" t="s">
        <v>196</v>
      </c>
      <c r="D208" s="53">
        <v>1.3055E8</v>
      </c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W208" s="62"/>
      <c r="AX208" s="62"/>
      <c r="AY208" s="62"/>
      <c r="AZ208" s="62"/>
      <c r="BA208" s="59">
        <f t="shared" si="3"/>
        <v>0</v>
      </c>
      <c r="BB208" s="28">
        <f t="shared" si="4"/>
        <v>130550000</v>
      </c>
      <c r="BC208" s="64"/>
      <c r="BD208" s="59">
        <f t="shared" si="5"/>
        <v>0</v>
      </c>
      <c r="BE208" s="59">
        <f t="shared" si="6"/>
        <v>0</v>
      </c>
      <c r="BF208" s="59">
        <f t="shared" si="7"/>
        <v>0</v>
      </c>
      <c r="BG208" s="59">
        <f t="shared" si="8"/>
        <v>0</v>
      </c>
      <c r="BH208" s="59">
        <f t="shared" si="9"/>
        <v>0</v>
      </c>
      <c r="BI208" s="59">
        <f t="shared" si="10"/>
        <v>0</v>
      </c>
      <c r="BJ208" s="59">
        <f t="shared" si="11"/>
        <v>0</v>
      </c>
      <c r="BK208" s="59">
        <f t="shared" si="12"/>
        <v>0</v>
      </c>
      <c r="BL208" s="59">
        <f t="shared" si="13"/>
        <v>0</v>
      </c>
      <c r="BM208" s="59">
        <f t="shared" si="14"/>
        <v>0</v>
      </c>
      <c r="BN208" s="59">
        <f t="shared" si="15"/>
        <v>0</v>
      </c>
      <c r="BO208" s="59">
        <f t="shared" si="16"/>
        <v>0</v>
      </c>
      <c r="BP208" s="64"/>
      <c r="BQ208" s="59">
        <f t="shared" si="17"/>
        <v>0</v>
      </c>
      <c r="BR208" s="59">
        <f t="shared" si="18"/>
        <v>0</v>
      </c>
      <c r="BS208" s="59">
        <f t="shared" si="19"/>
        <v>0</v>
      </c>
      <c r="BT208" s="59">
        <f t="shared" si="20"/>
        <v>0</v>
      </c>
    </row>
    <row r="209">
      <c r="A209" s="45">
        <v>511633.0</v>
      </c>
      <c r="B209" s="46" t="s">
        <v>197</v>
      </c>
      <c r="C209" s="6"/>
      <c r="D209" s="47">
        <f t="shared" ref="D209:AZ209" si="98">sum(D211)</f>
        <v>7970000</v>
      </c>
      <c r="E209" s="47">
        <f t="shared" si="98"/>
        <v>0</v>
      </c>
      <c r="F209" s="47">
        <f t="shared" si="98"/>
        <v>0</v>
      </c>
      <c r="G209" s="47">
        <f t="shared" si="98"/>
        <v>0</v>
      </c>
      <c r="H209" s="47">
        <f t="shared" si="98"/>
        <v>0</v>
      </c>
      <c r="I209" s="47">
        <f t="shared" si="98"/>
        <v>0</v>
      </c>
      <c r="J209" s="47">
        <f t="shared" si="98"/>
        <v>0</v>
      </c>
      <c r="K209" s="47">
        <f t="shared" si="98"/>
        <v>0</v>
      </c>
      <c r="L209" s="47">
        <f t="shared" si="98"/>
        <v>0</v>
      </c>
      <c r="M209" s="47">
        <f t="shared" si="98"/>
        <v>0</v>
      </c>
      <c r="N209" s="47">
        <f t="shared" si="98"/>
        <v>0</v>
      </c>
      <c r="O209" s="47">
        <f t="shared" si="98"/>
        <v>0</v>
      </c>
      <c r="P209" s="47">
        <f t="shared" si="98"/>
        <v>0</v>
      </c>
      <c r="Q209" s="47">
        <f t="shared" si="98"/>
        <v>0</v>
      </c>
      <c r="R209" s="47">
        <f t="shared" si="98"/>
        <v>0</v>
      </c>
      <c r="S209" s="47">
        <f t="shared" si="98"/>
        <v>0</v>
      </c>
      <c r="T209" s="47">
        <f t="shared" si="98"/>
        <v>0</v>
      </c>
      <c r="U209" s="47">
        <f t="shared" si="98"/>
        <v>0</v>
      </c>
      <c r="V209" s="47">
        <f t="shared" si="98"/>
        <v>0</v>
      </c>
      <c r="W209" s="47">
        <f t="shared" si="98"/>
        <v>0</v>
      </c>
      <c r="X209" s="47">
        <f t="shared" si="98"/>
        <v>0</v>
      </c>
      <c r="Y209" s="47">
        <f t="shared" si="98"/>
        <v>0</v>
      </c>
      <c r="Z209" s="47">
        <f t="shared" si="98"/>
        <v>0</v>
      </c>
      <c r="AA209" s="47">
        <f t="shared" si="98"/>
        <v>0</v>
      </c>
      <c r="AB209" s="47">
        <f t="shared" si="98"/>
        <v>0</v>
      </c>
      <c r="AC209" s="47">
        <f t="shared" si="98"/>
        <v>0</v>
      </c>
      <c r="AD209" s="47">
        <f t="shared" si="98"/>
        <v>0</v>
      </c>
      <c r="AE209" s="47">
        <f t="shared" si="98"/>
        <v>0</v>
      </c>
      <c r="AF209" s="47">
        <f t="shared" si="98"/>
        <v>0</v>
      </c>
      <c r="AG209" s="47">
        <f t="shared" si="98"/>
        <v>0</v>
      </c>
      <c r="AH209" s="47">
        <f t="shared" si="98"/>
        <v>0</v>
      </c>
      <c r="AI209" s="47">
        <f t="shared" si="98"/>
        <v>0</v>
      </c>
      <c r="AJ209" s="47">
        <f t="shared" si="98"/>
        <v>0</v>
      </c>
      <c r="AK209" s="47">
        <f t="shared" si="98"/>
        <v>0</v>
      </c>
      <c r="AL209" s="47">
        <f t="shared" si="98"/>
        <v>0</v>
      </c>
      <c r="AM209" s="47">
        <f t="shared" si="98"/>
        <v>0</v>
      </c>
      <c r="AN209" s="47">
        <f t="shared" si="98"/>
        <v>0</v>
      </c>
      <c r="AO209" s="47">
        <f t="shared" si="98"/>
        <v>0</v>
      </c>
      <c r="AP209" s="47">
        <f t="shared" si="98"/>
        <v>0</v>
      </c>
      <c r="AQ209" s="47">
        <f t="shared" si="98"/>
        <v>0</v>
      </c>
      <c r="AR209" s="47">
        <f t="shared" si="98"/>
        <v>0</v>
      </c>
      <c r="AS209" s="47">
        <f t="shared" si="98"/>
        <v>0</v>
      </c>
      <c r="AT209" s="47">
        <f t="shared" si="98"/>
        <v>0</v>
      </c>
      <c r="AU209" s="47">
        <f t="shared" si="98"/>
        <v>0</v>
      </c>
      <c r="AV209" s="47">
        <f t="shared" si="98"/>
        <v>0</v>
      </c>
      <c r="AW209" s="47">
        <f t="shared" si="98"/>
        <v>0</v>
      </c>
      <c r="AX209" s="47">
        <f t="shared" si="98"/>
        <v>0</v>
      </c>
      <c r="AY209" s="47">
        <f t="shared" si="98"/>
        <v>0</v>
      </c>
      <c r="AZ209" s="47">
        <f t="shared" si="98"/>
        <v>0</v>
      </c>
      <c r="BA209" s="59">
        <f t="shared" si="3"/>
        <v>0</v>
      </c>
      <c r="BB209" s="28">
        <f t="shared" si="4"/>
        <v>7970000</v>
      </c>
      <c r="BC209" s="61"/>
      <c r="BD209" s="59">
        <f t="shared" si="5"/>
        <v>0</v>
      </c>
      <c r="BE209" s="59">
        <f t="shared" si="6"/>
        <v>0</v>
      </c>
      <c r="BF209" s="59">
        <f t="shared" si="7"/>
        <v>0</v>
      </c>
      <c r="BG209" s="59">
        <f t="shared" si="8"/>
        <v>0</v>
      </c>
      <c r="BH209" s="59">
        <f t="shared" si="9"/>
        <v>0</v>
      </c>
      <c r="BI209" s="59">
        <f t="shared" si="10"/>
        <v>0</v>
      </c>
      <c r="BJ209" s="59">
        <f t="shared" si="11"/>
        <v>0</v>
      </c>
      <c r="BK209" s="59">
        <f t="shared" si="12"/>
        <v>0</v>
      </c>
      <c r="BL209" s="59">
        <f t="shared" si="13"/>
        <v>0</v>
      </c>
      <c r="BM209" s="59">
        <f t="shared" si="14"/>
        <v>0</v>
      </c>
      <c r="BN209" s="59">
        <f t="shared" si="15"/>
        <v>0</v>
      </c>
      <c r="BO209" s="59">
        <f t="shared" si="16"/>
        <v>0</v>
      </c>
      <c r="BP209" s="61"/>
      <c r="BQ209" s="59">
        <f t="shared" si="17"/>
        <v>0</v>
      </c>
      <c r="BR209" s="59">
        <f t="shared" si="18"/>
        <v>0</v>
      </c>
      <c r="BS209" s="59">
        <f t="shared" si="19"/>
        <v>0</v>
      </c>
      <c r="BT209" s="59">
        <f t="shared" si="20"/>
        <v>0</v>
      </c>
    </row>
    <row r="210">
      <c r="A210" s="49"/>
      <c r="B210" s="50" t="s">
        <v>37</v>
      </c>
      <c r="C210" s="6"/>
      <c r="D210" s="51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2"/>
      <c r="AU210" s="62"/>
      <c r="AV210" s="62"/>
      <c r="AW210" s="62"/>
      <c r="AX210" s="62"/>
      <c r="AY210" s="62"/>
      <c r="AZ210" s="62"/>
      <c r="BA210" s="59">
        <f t="shared" si="3"/>
        <v>0</v>
      </c>
      <c r="BB210" s="28">
        <f t="shared" si="4"/>
        <v>0</v>
      </c>
      <c r="BC210" s="64"/>
      <c r="BD210" s="59">
        <f t="shared" si="5"/>
        <v>0</v>
      </c>
      <c r="BE210" s="59">
        <f t="shared" si="6"/>
        <v>0</v>
      </c>
      <c r="BF210" s="59">
        <f t="shared" si="7"/>
        <v>0</v>
      </c>
      <c r="BG210" s="59">
        <f t="shared" si="8"/>
        <v>0</v>
      </c>
      <c r="BH210" s="59">
        <f t="shared" si="9"/>
        <v>0</v>
      </c>
      <c r="BI210" s="59">
        <f t="shared" si="10"/>
        <v>0</v>
      </c>
      <c r="BJ210" s="59">
        <f t="shared" si="11"/>
        <v>0</v>
      </c>
      <c r="BK210" s="59">
        <f t="shared" si="12"/>
        <v>0</v>
      </c>
      <c r="BL210" s="59">
        <f t="shared" si="13"/>
        <v>0</v>
      </c>
      <c r="BM210" s="59">
        <f t="shared" si="14"/>
        <v>0</v>
      </c>
      <c r="BN210" s="59">
        <f t="shared" si="15"/>
        <v>0</v>
      </c>
      <c r="BO210" s="59">
        <f t="shared" si="16"/>
        <v>0</v>
      </c>
      <c r="BP210" s="64"/>
      <c r="BQ210" s="59">
        <f t="shared" si="17"/>
        <v>0</v>
      </c>
      <c r="BR210" s="59">
        <f t="shared" si="18"/>
        <v>0</v>
      </c>
      <c r="BS210" s="59">
        <f t="shared" si="19"/>
        <v>0</v>
      </c>
      <c r="BT210" s="59">
        <f t="shared" si="20"/>
        <v>0</v>
      </c>
    </row>
    <row r="211">
      <c r="A211" s="49"/>
      <c r="B211" s="52" t="s">
        <v>38</v>
      </c>
      <c r="C211" s="52" t="s">
        <v>197</v>
      </c>
      <c r="D211" s="53">
        <v>7970000.0</v>
      </c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  <c r="AT211" s="62"/>
      <c r="AU211" s="62"/>
      <c r="AV211" s="62"/>
      <c r="AW211" s="62"/>
      <c r="AX211" s="62"/>
      <c r="AY211" s="62"/>
      <c r="AZ211" s="62"/>
      <c r="BA211" s="59">
        <f t="shared" si="3"/>
        <v>0</v>
      </c>
      <c r="BB211" s="28">
        <f t="shared" si="4"/>
        <v>7970000</v>
      </c>
      <c r="BC211" s="64"/>
      <c r="BD211" s="59">
        <f t="shared" si="5"/>
        <v>0</v>
      </c>
      <c r="BE211" s="59">
        <f t="shared" si="6"/>
        <v>0</v>
      </c>
      <c r="BF211" s="59">
        <f t="shared" si="7"/>
        <v>0</v>
      </c>
      <c r="BG211" s="59">
        <f t="shared" si="8"/>
        <v>0</v>
      </c>
      <c r="BH211" s="59">
        <f t="shared" si="9"/>
        <v>0</v>
      </c>
      <c r="BI211" s="59">
        <f t="shared" si="10"/>
        <v>0</v>
      </c>
      <c r="BJ211" s="59">
        <f t="shared" si="11"/>
        <v>0</v>
      </c>
      <c r="BK211" s="59">
        <f t="shared" si="12"/>
        <v>0</v>
      </c>
      <c r="BL211" s="59">
        <f t="shared" si="13"/>
        <v>0</v>
      </c>
      <c r="BM211" s="59">
        <f t="shared" si="14"/>
        <v>0</v>
      </c>
      <c r="BN211" s="59">
        <f t="shared" si="15"/>
        <v>0</v>
      </c>
      <c r="BO211" s="59">
        <f t="shared" si="16"/>
        <v>0</v>
      </c>
      <c r="BP211" s="64"/>
      <c r="BQ211" s="59">
        <f t="shared" si="17"/>
        <v>0</v>
      </c>
      <c r="BR211" s="59">
        <f t="shared" si="18"/>
        <v>0</v>
      </c>
      <c r="BS211" s="59">
        <f t="shared" si="19"/>
        <v>0</v>
      </c>
      <c r="BT211" s="59">
        <f t="shared" si="20"/>
        <v>0</v>
      </c>
    </row>
    <row r="212">
      <c r="A212" s="45">
        <v>512211.0</v>
      </c>
      <c r="B212" s="46" t="s">
        <v>198</v>
      </c>
      <c r="C212" s="6"/>
      <c r="D212" s="47">
        <f t="shared" ref="D212:AZ212" si="99">sum(D214,D218)</f>
        <v>27012000</v>
      </c>
      <c r="E212" s="47">
        <f t="shared" si="99"/>
        <v>0</v>
      </c>
      <c r="F212" s="47">
        <f t="shared" si="99"/>
        <v>0</v>
      </c>
      <c r="G212" s="47">
        <f t="shared" si="99"/>
        <v>0</v>
      </c>
      <c r="H212" s="47">
        <f t="shared" si="99"/>
        <v>0</v>
      </c>
      <c r="I212" s="47">
        <f t="shared" si="99"/>
        <v>0</v>
      </c>
      <c r="J212" s="47">
        <f t="shared" si="99"/>
        <v>0</v>
      </c>
      <c r="K212" s="47">
        <f t="shared" si="99"/>
        <v>0</v>
      </c>
      <c r="L212" s="47">
        <f t="shared" si="99"/>
        <v>0</v>
      </c>
      <c r="M212" s="47">
        <f t="shared" si="99"/>
        <v>0</v>
      </c>
      <c r="N212" s="47">
        <f t="shared" si="99"/>
        <v>0</v>
      </c>
      <c r="O212" s="47">
        <f t="shared" si="99"/>
        <v>0</v>
      </c>
      <c r="P212" s="47">
        <f t="shared" si="99"/>
        <v>0</v>
      </c>
      <c r="Q212" s="47">
        <f t="shared" si="99"/>
        <v>0</v>
      </c>
      <c r="R212" s="47">
        <f t="shared" si="99"/>
        <v>0</v>
      </c>
      <c r="S212" s="47">
        <f t="shared" si="99"/>
        <v>0</v>
      </c>
      <c r="T212" s="47">
        <f t="shared" si="99"/>
        <v>0</v>
      </c>
      <c r="U212" s="47">
        <f t="shared" si="99"/>
        <v>0</v>
      </c>
      <c r="V212" s="47">
        <f t="shared" si="99"/>
        <v>0</v>
      </c>
      <c r="W212" s="47">
        <f t="shared" si="99"/>
        <v>0</v>
      </c>
      <c r="X212" s="47">
        <f t="shared" si="99"/>
        <v>0</v>
      </c>
      <c r="Y212" s="47">
        <f t="shared" si="99"/>
        <v>0</v>
      </c>
      <c r="Z212" s="47">
        <f t="shared" si="99"/>
        <v>0</v>
      </c>
      <c r="AA212" s="47">
        <f t="shared" si="99"/>
        <v>0</v>
      </c>
      <c r="AB212" s="47">
        <f t="shared" si="99"/>
        <v>0</v>
      </c>
      <c r="AC212" s="47">
        <f t="shared" si="99"/>
        <v>0</v>
      </c>
      <c r="AD212" s="47">
        <f t="shared" si="99"/>
        <v>0</v>
      </c>
      <c r="AE212" s="47">
        <f t="shared" si="99"/>
        <v>0</v>
      </c>
      <c r="AF212" s="47">
        <f t="shared" si="99"/>
        <v>0</v>
      </c>
      <c r="AG212" s="47">
        <f t="shared" si="99"/>
        <v>0</v>
      </c>
      <c r="AH212" s="47">
        <f t="shared" si="99"/>
        <v>0</v>
      </c>
      <c r="AI212" s="47">
        <f t="shared" si="99"/>
        <v>0</v>
      </c>
      <c r="AJ212" s="47">
        <f t="shared" si="99"/>
        <v>0</v>
      </c>
      <c r="AK212" s="47">
        <f t="shared" si="99"/>
        <v>0</v>
      </c>
      <c r="AL212" s="47">
        <f t="shared" si="99"/>
        <v>0</v>
      </c>
      <c r="AM212" s="47">
        <f t="shared" si="99"/>
        <v>0</v>
      </c>
      <c r="AN212" s="47">
        <f t="shared" si="99"/>
        <v>0</v>
      </c>
      <c r="AO212" s="47">
        <f t="shared" si="99"/>
        <v>0</v>
      </c>
      <c r="AP212" s="47">
        <f t="shared" si="99"/>
        <v>0</v>
      </c>
      <c r="AQ212" s="47">
        <f t="shared" si="99"/>
        <v>0</v>
      </c>
      <c r="AR212" s="47">
        <f t="shared" si="99"/>
        <v>0</v>
      </c>
      <c r="AS212" s="47">
        <f t="shared" si="99"/>
        <v>0</v>
      </c>
      <c r="AT212" s="47">
        <f t="shared" si="99"/>
        <v>0</v>
      </c>
      <c r="AU212" s="47">
        <f t="shared" si="99"/>
        <v>0</v>
      </c>
      <c r="AV212" s="47">
        <f t="shared" si="99"/>
        <v>0</v>
      </c>
      <c r="AW212" s="47">
        <f t="shared" si="99"/>
        <v>0</v>
      </c>
      <c r="AX212" s="47">
        <f t="shared" si="99"/>
        <v>0</v>
      </c>
      <c r="AY212" s="47">
        <f t="shared" si="99"/>
        <v>0</v>
      </c>
      <c r="AZ212" s="47">
        <f t="shared" si="99"/>
        <v>0</v>
      </c>
      <c r="BA212" s="59">
        <f t="shared" si="3"/>
        <v>0</v>
      </c>
      <c r="BB212" s="28">
        <f t="shared" si="4"/>
        <v>27012000</v>
      </c>
      <c r="BC212" s="61"/>
      <c r="BD212" s="59">
        <f t="shared" si="5"/>
        <v>0</v>
      </c>
      <c r="BE212" s="59">
        <f t="shared" si="6"/>
        <v>0</v>
      </c>
      <c r="BF212" s="59">
        <f t="shared" si="7"/>
        <v>0</v>
      </c>
      <c r="BG212" s="59">
        <f t="shared" si="8"/>
        <v>0</v>
      </c>
      <c r="BH212" s="59">
        <f t="shared" si="9"/>
        <v>0</v>
      </c>
      <c r="BI212" s="59">
        <f t="shared" si="10"/>
        <v>0</v>
      </c>
      <c r="BJ212" s="59">
        <f t="shared" si="11"/>
        <v>0</v>
      </c>
      <c r="BK212" s="59">
        <f t="shared" si="12"/>
        <v>0</v>
      </c>
      <c r="BL212" s="59">
        <f t="shared" si="13"/>
        <v>0</v>
      </c>
      <c r="BM212" s="59">
        <f t="shared" si="14"/>
        <v>0</v>
      </c>
      <c r="BN212" s="59">
        <f t="shared" si="15"/>
        <v>0</v>
      </c>
      <c r="BO212" s="59">
        <f t="shared" si="16"/>
        <v>0</v>
      </c>
      <c r="BP212" s="61"/>
      <c r="BQ212" s="59">
        <f t="shared" si="17"/>
        <v>0</v>
      </c>
      <c r="BR212" s="59">
        <f t="shared" si="18"/>
        <v>0</v>
      </c>
      <c r="BS212" s="59">
        <f t="shared" si="19"/>
        <v>0</v>
      </c>
      <c r="BT212" s="59">
        <f t="shared" si="20"/>
        <v>0</v>
      </c>
    </row>
    <row r="213">
      <c r="A213" s="49"/>
      <c r="B213" s="50" t="s">
        <v>37</v>
      </c>
      <c r="C213" s="6"/>
      <c r="D213" s="51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/>
      <c r="AX213" s="62"/>
      <c r="AY213" s="62"/>
      <c r="AZ213" s="62"/>
      <c r="BA213" s="59">
        <f t="shared" si="3"/>
        <v>0</v>
      </c>
      <c r="BB213" s="28">
        <f t="shared" si="4"/>
        <v>0</v>
      </c>
      <c r="BC213" s="64"/>
      <c r="BD213" s="59">
        <f t="shared" si="5"/>
        <v>0</v>
      </c>
      <c r="BE213" s="59">
        <f t="shared" si="6"/>
        <v>0</v>
      </c>
      <c r="BF213" s="59">
        <f t="shared" si="7"/>
        <v>0</v>
      </c>
      <c r="BG213" s="59">
        <f t="shared" si="8"/>
        <v>0</v>
      </c>
      <c r="BH213" s="59">
        <f t="shared" si="9"/>
        <v>0</v>
      </c>
      <c r="BI213" s="59">
        <f t="shared" si="10"/>
        <v>0</v>
      </c>
      <c r="BJ213" s="59">
        <f t="shared" si="11"/>
        <v>0</v>
      </c>
      <c r="BK213" s="59">
        <f t="shared" si="12"/>
        <v>0</v>
      </c>
      <c r="BL213" s="59">
        <f t="shared" si="13"/>
        <v>0</v>
      </c>
      <c r="BM213" s="59">
        <f t="shared" si="14"/>
        <v>0</v>
      </c>
      <c r="BN213" s="59">
        <f t="shared" si="15"/>
        <v>0</v>
      </c>
      <c r="BO213" s="59">
        <f t="shared" si="16"/>
        <v>0</v>
      </c>
      <c r="BP213" s="64"/>
      <c r="BQ213" s="59">
        <f t="shared" si="17"/>
        <v>0</v>
      </c>
      <c r="BR213" s="59">
        <f t="shared" si="18"/>
        <v>0</v>
      </c>
      <c r="BS213" s="59">
        <f t="shared" si="19"/>
        <v>0</v>
      </c>
      <c r="BT213" s="59">
        <f t="shared" si="20"/>
        <v>0</v>
      </c>
    </row>
    <row r="214">
      <c r="A214" s="49"/>
      <c r="B214" s="52" t="s">
        <v>54</v>
      </c>
      <c r="C214" s="52" t="s">
        <v>199</v>
      </c>
      <c r="D214" s="53">
        <f t="shared" ref="D214:AZ214" si="100">sum(D215:D217)</f>
        <v>20970000</v>
      </c>
      <c r="E214" s="53">
        <f t="shared" si="100"/>
        <v>0</v>
      </c>
      <c r="F214" s="53">
        <f t="shared" si="100"/>
        <v>0</v>
      </c>
      <c r="G214" s="53">
        <f t="shared" si="100"/>
        <v>0</v>
      </c>
      <c r="H214" s="53">
        <f t="shared" si="100"/>
        <v>0</v>
      </c>
      <c r="I214" s="53">
        <f t="shared" si="100"/>
        <v>0</v>
      </c>
      <c r="J214" s="53">
        <f t="shared" si="100"/>
        <v>0</v>
      </c>
      <c r="K214" s="53">
        <f t="shared" si="100"/>
        <v>0</v>
      </c>
      <c r="L214" s="53">
        <f t="shared" si="100"/>
        <v>0</v>
      </c>
      <c r="M214" s="53">
        <f t="shared" si="100"/>
        <v>0</v>
      </c>
      <c r="N214" s="53">
        <f t="shared" si="100"/>
        <v>0</v>
      </c>
      <c r="O214" s="53">
        <f t="shared" si="100"/>
        <v>0</v>
      </c>
      <c r="P214" s="53">
        <f t="shared" si="100"/>
        <v>0</v>
      </c>
      <c r="Q214" s="53">
        <f t="shared" si="100"/>
        <v>0</v>
      </c>
      <c r="R214" s="53">
        <f t="shared" si="100"/>
        <v>0</v>
      </c>
      <c r="S214" s="53">
        <f t="shared" si="100"/>
        <v>0</v>
      </c>
      <c r="T214" s="53">
        <f t="shared" si="100"/>
        <v>0</v>
      </c>
      <c r="U214" s="53">
        <f t="shared" si="100"/>
        <v>0</v>
      </c>
      <c r="V214" s="53">
        <f t="shared" si="100"/>
        <v>0</v>
      </c>
      <c r="W214" s="53">
        <f t="shared" si="100"/>
        <v>0</v>
      </c>
      <c r="X214" s="53">
        <f t="shared" si="100"/>
        <v>0</v>
      </c>
      <c r="Y214" s="53">
        <f t="shared" si="100"/>
        <v>0</v>
      </c>
      <c r="Z214" s="53">
        <f t="shared" si="100"/>
        <v>0</v>
      </c>
      <c r="AA214" s="53">
        <f t="shared" si="100"/>
        <v>0</v>
      </c>
      <c r="AB214" s="53">
        <f t="shared" si="100"/>
        <v>0</v>
      </c>
      <c r="AC214" s="53">
        <f t="shared" si="100"/>
        <v>0</v>
      </c>
      <c r="AD214" s="53">
        <f t="shared" si="100"/>
        <v>0</v>
      </c>
      <c r="AE214" s="53">
        <f t="shared" si="100"/>
        <v>0</v>
      </c>
      <c r="AF214" s="53">
        <f t="shared" si="100"/>
        <v>0</v>
      </c>
      <c r="AG214" s="53">
        <f t="shared" si="100"/>
        <v>0</v>
      </c>
      <c r="AH214" s="53">
        <f t="shared" si="100"/>
        <v>0</v>
      </c>
      <c r="AI214" s="53">
        <f t="shared" si="100"/>
        <v>0</v>
      </c>
      <c r="AJ214" s="53">
        <f t="shared" si="100"/>
        <v>0</v>
      </c>
      <c r="AK214" s="53">
        <f t="shared" si="100"/>
        <v>0</v>
      </c>
      <c r="AL214" s="53">
        <f t="shared" si="100"/>
        <v>0</v>
      </c>
      <c r="AM214" s="53">
        <f t="shared" si="100"/>
        <v>0</v>
      </c>
      <c r="AN214" s="53">
        <f t="shared" si="100"/>
        <v>0</v>
      </c>
      <c r="AO214" s="53">
        <f t="shared" si="100"/>
        <v>0</v>
      </c>
      <c r="AP214" s="53">
        <f t="shared" si="100"/>
        <v>0</v>
      </c>
      <c r="AQ214" s="53">
        <f t="shared" si="100"/>
        <v>0</v>
      </c>
      <c r="AR214" s="53">
        <f t="shared" si="100"/>
        <v>0</v>
      </c>
      <c r="AS214" s="53">
        <f t="shared" si="100"/>
        <v>0</v>
      </c>
      <c r="AT214" s="53">
        <f t="shared" si="100"/>
        <v>0</v>
      </c>
      <c r="AU214" s="53">
        <f t="shared" si="100"/>
        <v>0</v>
      </c>
      <c r="AV214" s="53">
        <f t="shared" si="100"/>
        <v>0</v>
      </c>
      <c r="AW214" s="53">
        <f t="shared" si="100"/>
        <v>0</v>
      </c>
      <c r="AX214" s="53">
        <f t="shared" si="100"/>
        <v>0</v>
      </c>
      <c r="AY214" s="53">
        <f t="shared" si="100"/>
        <v>0</v>
      </c>
      <c r="AZ214" s="53">
        <f t="shared" si="100"/>
        <v>0</v>
      </c>
      <c r="BA214" s="59">
        <f t="shared" si="3"/>
        <v>0</v>
      </c>
      <c r="BB214" s="28">
        <f t="shared" si="4"/>
        <v>20970000</v>
      </c>
      <c r="BC214" s="64"/>
      <c r="BD214" s="59">
        <f t="shared" si="5"/>
        <v>0</v>
      </c>
      <c r="BE214" s="59">
        <f t="shared" si="6"/>
        <v>0</v>
      </c>
      <c r="BF214" s="59">
        <f t="shared" si="7"/>
        <v>0</v>
      </c>
      <c r="BG214" s="59">
        <f t="shared" si="8"/>
        <v>0</v>
      </c>
      <c r="BH214" s="59">
        <f t="shared" si="9"/>
        <v>0</v>
      </c>
      <c r="BI214" s="59">
        <f t="shared" si="10"/>
        <v>0</v>
      </c>
      <c r="BJ214" s="59">
        <f t="shared" si="11"/>
        <v>0</v>
      </c>
      <c r="BK214" s="59">
        <f t="shared" si="12"/>
        <v>0</v>
      </c>
      <c r="BL214" s="59">
        <f t="shared" si="13"/>
        <v>0</v>
      </c>
      <c r="BM214" s="59">
        <f t="shared" si="14"/>
        <v>0</v>
      </c>
      <c r="BN214" s="59">
        <f t="shared" si="15"/>
        <v>0</v>
      </c>
      <c r="BO214" s="59">
        <f t="shared" si="16"/>
        <v>0</v>
      </c>
      <c r="BP214" s="64"/>
      <c r="BQ214" s="59">
        <f t="shared" si="17"/>
        <v>0</v>
      </c>
      <c r="BR214" s="59">
        <f t="shared" si="18"/>
        <v>0</v>
      </c>
      <c r="BS214" s="59">
        <f t="shared" si="19"/>
        <v>0</v>
      </c>
      <c r="BT214" s="59">
        <f t="shared" si="20"/>
        <v>0</v>
      </c>
    </row>
    <row r="215">
      <c r="A215" s="49"/>
      <c r="B215" s="52" t="s">
        <v>38</v>
      </c>
      <c r="C215" s="52" t="s">
        <v>200</v>
      </c>
      <c r="D215" s="53">
        <v>5250000.0</v>
      </c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62"/>
      <c r="AX215" s="62"/>
      <c r="AY215" s="62"/>
      <c r="AZ215" s="62"/>
      <c r="BA215" s="59">
        <f t="shared" si="3"/>
        <v>0</v>
      </c>
      <c r="BB215" s="28">
        <f t="shared" si="4"/>
        <v>5250000</v>
      </c>
      <c r="BC215" s="64"/>
      <c r="BD215" s="59">
        <f t="shared" si="5"/>
        <v>0</v>
      </c>
      <c r="BE215" s="59">
        <f t="shared" si="6"/>
        <v>0</v>
      </c>
      <c r="BF215" s="59">
        <f t="shared" si="7"/>
        <v>0</v>
      </c>
      <c r="BG215" s="59">
        <f t="shared" si="8"/>
        <v>0</v>
      </c>
      <c r="BH215" s="59">
        <f t="shared" si="9"/>
        <v>0</v>
      </c>
      <c r="BI215" s="59">
        <f t="shared" si="10"/>
        <v>0</v>
      </c>
      <c r="BJ215" s="59">
        <f t="shared" si="11"/>
        <v>0</v>
      </c>
      <c r="BK215" s="59">
        <f t="shared" si="12"/>
        <v>0</v>
      </c>
      <c r="BL215" s="59">
        <f t="shared" si="13"/>
        <v>0</v>
      </c>
      <c r="BM215" s="59">
        <f t="shared" si="14"/>
        <v>0</v>
      </c>
      <c r="BN215" s="59">
        <f t="shared" si="15"/>
        <v>0</v>
      </c>
      <c r="BO215" s="59">
        <f t="shared" si="16"/>
        <v>0</v>
      </c>
      <c r="BP215" s="64"/>
      <c r="BQ215" s="59">
        <f t="shared" si="17"/>
        <v>0</v>
      </c>
      <c r="BR215" s="59">
        <f t="shared" si="18"/>
        <v>0</v>
      </c>
      <c r="BS215" s="59">
        <f t="shared" si="19"/>
        <v>0</v>
      </c>
      <c r="BT215" s="59">
        <f t="shared" si="20"/>
        <v>0</v>
      </c>
    </row>
    <row r="216">
      <c r="A216" s="49"/>
      <c r="B216" s="52" t="s">
        <v>38</v>
      </c>
      <c r="C216" s="52" t="s">
        <v>201</v>
      </c>
      <c r="D216" s="53">
        <v>9600000.0</v>
      </c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  <c r="AY216" s="62"/>
      <c r="AZ216" s="62"/>
      <c r="BA216" s="59">
        <f t="shared" si="3"/>
        <v>0</v>
      </c>
      <c r="BB216" s="28">
        <f t="shared" si="4"/>
        <v>9600000</v>
      </c>
      <c r="BC216" s="64"/>
      <c r="BD216" s="59">
        <f t="shared" si="5"/>
        <v>0</v>
      </c>
      <c r="BE216" s="59">
        <f t="shared" si="6"/>
        <v>0</v>
      </c>
      <c r="BF216" s="59">
        <f t="shared" si="7"/>
        <v>0</v>
      </c>
      <c r="BG216" s="59">
        <f t="shared" si="8"/>
        <v>0</v>
      </c>
      <c r="BH216" s="59">
        <f t="shared" si="9"/>
        <v>0</v>
      </c>
      <c r="BI216" s="59">
        <f t="shared" si="10"/>
        <v>0</v>
      </c>
      <c r="BJ216" s="59">
        <f t="shared" si="11"/>
        <v>0</v>
      </c>
      <c r="BK216" s="59">
        <f t="shared" si="12"/>
        <v>0</v>
      </c>
      <c r="BL216" s="59">
        <f t="shared" si="13"/>
        <v>0</v>
      </c>
      <c r="BM216" s="59">
        <f t="shared" si="14"/>
        <v>0</v>
      </c>
      <c r="BN216" s="59">
        <f t="shared" si="15"/>
        <v>0</v>
      </c>
      <c r="BO216" s="59">
        <f t="shared" si="16"/>
        <v>0</v>
      </c>
      <c r="BP216" s="64"/>
      <c r="BQ216" s="59">
        <f t="shared" si="17"/>
        <v>0</v>
      </c>
      <c r="BR216" s="59">
        <f t="shared" si="18"/>
        <v>0</v>
      </c>
      <c r="BS216" s="59">
        <f t="shared" si="19"/>
        <v>0</v>
      </c>
      <c r="BT216" s="59">
        <f t="shared" si="20"/>
        <v>0</v>
      </c>
    </row>
    <row r="217">
      <c r="A217" s="49"/>
      <c r="B217" s="52" t="s">
        <v>38</v>
      </c>
      <c r="C217" s="52" t="s">
        <v>202</v>
      </c>
      <c r="D217" s="53">
        <v>6120000.0</v>
      </c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  <c r="AX217" s="62"/>
      <c r="AY217" s="62"/>
      <c r="AZ217" s="62"/>
      <c r="BA217" s="59">
        <f t="shared" si="3"/>
        <v>0</v>
      </c>
      <c r="BB217" s="28">
        <f t="shared" si="4"/>
        <v>6120000</v>
      </c>
      <c r="BC217" s="64"/>
      <c r="BD217" s="59">
        <f t="shared" si="5"/>
        <v>0</v>
      </c>
      <c r="BE217" s="59">
        <f t="shared" si="6"/>
        <v>0</v>
      </c>
      <c r="BF217" s="59">
        <f t="shared" si="7"/>
        <v>0</v>
      </c>
      <c r="BG217" s="59">
        <f t="shared" si="8"/>
        <v>0</v>
      </c>
      <c r="BH217" s="59">
        <f t="shared" si="9"/>
        <v>0</v>
      </c>
      <c r="BI217" s="59">
        <f t="shared" si="10"/>
        <v>0</v>
      </c>
      <c r="BJ217" s="59">
        <f t="shared" si="11"/>
        <v>0</v>
      </c>
      <c r="BK217" s="59">
        <f t="shared" si="12"/>
        <v>0</v>
      </c>
      <c r="BL217" s="59">
        <f t="shared" si="13"/>
        <v>0</v>
      </c>
      <c r="BM217" s="59">
        <f t="shared" si="14"/>
        <v>0</v>
      </c>
      <c r="BN217" s="59">
        <f t="shared" si="15"/>
        <v>0</v>
      </c>
      <c r="BO217" s="59">
        <f t="shared" si="16"/>
        <v>0</v>
      </c>
      <c r="BP217" s="64"/>
      <c r="BQ217" s="59">
        <f t="shared" si="17"/>
        <v>0</v>
      </c>
      <c r="BR217" s="59">
        <f t="shared" si="18"/>
        <v>0</v>
      </c>
      <c r="BS217" s="59">
        <f t="shared" si="19"/>
        <v>0</v>
      </c>
      <c r="BT217" s="59">
        <f t="shared" si="20"/>
        <v>0</v>
      </c>
    </row>
    <row r="218">
      <c r="A218" s="49"/>
      <c r="B218" s="52" t="s">
        <v>54</v>
      </c>
      <c r="C218" s="52" t="s">
        <v>203</v>
      </c>
      <c r="D218" s="53">
        <f t="shared" ref="D218:AZ218" si="101">sum(D219:D221)</f>
        <v>6042000</v>
      </c>
      <c r="E218" s="53">
        <f t="shared" si="101"/>
        <v>0</v>
      </c>
      <c r="F218" s="53">
        <f t="shared" si="101"/>
        <v>0</v>
      </c>
      <c r="G218" s="53">
        <f t="shared" si="101"/>
        <v>0</v>
      </c>
      <c r="H218" s="53">
        <f t="shared" si="101"/>
        <v>0</v>
      </c>
      <c r="I218" s="53">
        <f t="shared" si="101"/>
        <v>0</v>
      </c>
      <c r="J218" s="53">
        <f t="shared" si="101"/>
        <v>0</v>
      </c>
      <c r="K218" s="53">
        <f t="shared" si="101"/>
        <v>0</v>
      </c>
      <c r="L218" s="53">
        <f t="shared" si="101"/>
        <v>0</v>
      </c>
      <c r="M218" s="53">
        <f t="shared" si="101"/>
        <v>0</v>
      </c>
      <c r="N218" s="53">
        <f t="shared" si="101"/>
        <v>0</v>
      </c>
      <c r="O218" s="53">
        <f t="shared" si="101"/>
        <v>0</v>
      </c>
      <c r="P218" s="53">
        <f t="shared" si="101"/>
        <v>0</v>
      </c>
      <c r="Q218" s="53">
        <f t="shared" si="101"/>
        <v>0</v>
      </c>
      <c r="R218" s="53">
        <f t="shared" si="101"/>
        <v>0</v>
      </c>
      <c r="S218" s="53">
        <f t="shared" si="101"/>
        <v>0</v>
      </c>
      <c r="T218" s="53">
        <f t="shared" si="101"/>
        <v>0</v>
      </c>
      <c r="U218" s="53">
        <f t="shared" si="101"/>
        <v>0</v>
      </c>
      <c r="V218" s="53">
        <f t="shared" si="101"/>
        <v>0</v>
      </c>
      <c r="W218" s="53">
        <f t="shared" si="101"/>
        <v>0</v>
      </c>
      <c r="X218" s="53">
        <f t="shared" si="101"/>
        <v>0</v>
      </c>
      <c r="Y218" s="53">
        <f t="shared" si="101"/>
        <v>0</v>
      </c>
      <c r="Z218" s="53">
        <f t="shared" si="101"/>
        <v>0</v>
      </c>
      <c r="AA218" s="53">
        <f t="shared" si="101"/>
        <v>0</v>
      </c>
      <c r="AB218" s="53">
        <f t="shared" si="101"/>
        <v>0</v>
      </c>
      <c r="AC218" s="53">
        <f t="shared" si="101"/>
        <v>0</v>
      </c>
      <c r="AD218" s="53">
        <f t="shared" si="101"/>
        <v>0</v>
      </c>
      <c r="AE218" s="53">
        <f t="shared" si="101"/>
        <v>0</v>
      </c>
      <c r="AF218" s="53">
        <f t="shared" si="101"/>
        <v>0</v>
      </c>
      <c r="AG218" s="53">
        <f t="shared" si="101"/>
        <v>0</v>
      </c>
      <c r="AH218" s="53">
        <f t="shared" si="101"/>
        <v>0</v>
      </c>
      <c r="AI218" s="53">
        <f t="shared" si="101"/>
        <v>0</v>
      </c>
      <c r="AJ218" s="53">
        <f t="shared" si="101"/>
        <v>0</v>
      </c>
      <c r="AK218" s="53">
        <f t="shared" si="101"/>
        <v>0</v>
      </c>
      <c r="AL218" s="53">
        <f t="shared" si="101"/>
        <v>0</v>
      </c>
      <c r="AM218" s="53">
        <f t="shared" si="101"/>
        <v>0</v>
      </c>
      <c r="AN218" s="53">
        <f t="shared" si="101"/>
        <v>0</v>
      </c>
      <c r="AO218" s="53">
        <f t="shared" si="101"/>
        <v>0</v>
      </c>
      <c r="AP218" s="53">
        <f t="shared" si="101"/>
        <v>0</v>
      </c>
      <c r="AQ218" s="53">
        <f t="shared" si="101"/>
        <v>0</v>
      </c>
      <c r="AR218" s="53">
        <f t="shared" si="101"/>
        <v>0</v>
      </c>
      <c r="AS218" s="53">
        <f t="shared" si="101"/>
        <v>0</v>
      </c>
      <c r="AT218" s="53">
        <f t="shared" si="101"/>
        <v>0</v>
      </c>
      <c r="AU218" s="53">
        <f t="shared" si="101"/>
        <v>0</v>
      </c>
      <c r="AV218" s="53">
        <f t="shared" si="101"/>
        <v>0</v>
      </c>
      <c r="AW218" s="53">
        <f t="shared" si="101"/>
        <v>0</v>
      </c>
      <c r="AX218" s="53">
        <f t="shared" si="101"/>
        <v>0</v>
      </c>
      <c r="AY218" s="53">
        <f t="shared" si="101"/>
        <v>0</v>
      </c>
      <c r="AZ218" s="53">
        <f t="shared" si="101"/>
        <v>0</v>
      </c>
      <c r="BA218" s="59">
        <f t="shared" si="3"/>
        <v>0</v>
      </c>
      <c r="BB218" s="28">
        <f t="shared" si="4"/>
        <v>6042000</v>
      </c>
      <c r="BC218" s="64"/>
      <c r="BD218" s="59">
        <f t="shared" si="5"/>
        <v>0</v>
      </c>
      <c r="BE218" s="59">
        <f t="shared" si="6"/>
        <v>0</v>
      </c>
      <c r="BF218" s="59">
        <f t="shared" si="7"/>
        <v>0</v>
      </c>
      <c r="BG218" s="59">
        <f t="shared" si="8"/>
        <v>0</v>
      </c>
      <c r="BH218" s="59">
        <f t="shared" si="9"/>
        <v>0</v>
      </c>
      <c r="BI218" s="59">
        <f t="shared" si="10"/>
        <v>0</v>
      </c>
      <c r="BJ218" s="59">
        <f t="shared" si="11"/>
        <v>0</v>
      </c>
      <c r="BK218" s="59">
        <f t="shared" si="12"/>
        <v>0</v>
      </c>
      <c r="BL218" s="59">
        <f t="shared" si="13"/>
        <v>0</v>
      </c>
      <c r="BM218" s="59">
        <f t="shared" si="14"/>
        <v>0</v>
      </c>
      <c r="BN218" s="59">
        <f t="shared" si="15"/>
        <v>0</v>
      </c>
      <c r="BO218" s="59">
        <f t="shared" si="16"/>
        <v>0</v>
      </c>
      <c r="BP218" s="64"/>
      <c r="BQ218" s="59">
        <f t="shared" si="17"/>
        <v>0</v>
      </c>
      <c r="BR218" s="59">
        <f t="shared" si="18"/>
        <v>0</v>
      </c>
      <c r="BS218" s="59">
        <f t="shared" si="19"/>
        <v>0</v>
      </c>
      <c r="BT218" s="59">
        <f t="shared" si="20"/>
        <v>0</v>
      </c>
    </row>
    <row r="219">
      <c r="A219" s="49"/>
      <c r="B219" s="52" t="s">
        <v>38</v>
      </c>
      <c r="C219" s="52" t="s">
        <v>204</v>
      </c>
      <c r="D219" s="53">
        <v>1722000.0</v>
      </c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  <c r="AY219" s="62"/>
      <c r="AZ219" s="62"/>
      <c r="BA219" s="59">
        <f t="shared" si="3"/>
        <v>0</v>
      </c>
      <c r="BB219" s="28">
        <f t="shared" si="4"/>
        <v>1722000</v>
      </c>
      <c r="BC219" s="64"/>
      <c r="BD219" s="59">
        <f t="shared" si="5"/>
        <v>0</v>
      </c>
      <c r="BE219" s="59">
        <f t="shared" si="6"/>
        <v>0</v>
      </c>
      <c r="BF219" s="59">
        <f t="shared" si="7"/>
        <v>0</v>
      </c>
      <c r="BG219" s="59">
        <f t="shared" si="8"/>
        <v>0</v>
      </c>
      <c r="BH219" s="59">
        <f t="shared" si="9"/>
        <v>0</v>
      </c>
      <c r="BI219" s="59">
        <f t="shared" si="10"/>
        <v>0</v>
      </c>
      <c r="BJ219" s="59">
        <f t="shared" si="11"/>
        <v>0</v>
      </c>
      <c r="BK219" s="59">
        <f t="shared" si="12"/>
        <v>0</v>
      </c>
      <c r="BL219" s="59">
        <f t="shared" si="13"/>
        <v>0</v>
      </c>
      <c r="BM219" s="59">
        <f t="shared" si="14"/>
        <v>0</v>
      </c>
      <c r="BN219" s="59">
        <f t="shared" si="15"/>
        <v>0</v>
      </c>
      <c r="BO219" s="59">
        <f t="shared" si="16"/>
        <v>0</v>
      </c>
      <c r="BP219" s="64"/>
      <c r="BQ219" s="59">
        <f t="shared" si="17"/>
        <v>0</v>
      </c>
      <c r="BR219" s="59">
        <f t="shared" si="18"/>
        <v>0</v>
      </c>
      <c r="BS219" s="59">
        <f t="shared" si="19"/>
        <v>0</v>
      </c>
      <c r="BT219" s="59">
        <f t="shared" si="20"/>
        <v>0</v>
      </c>
    </row>
    <row r="220">
      <c r="A220" s="49"/>
      <c r="B220" s="52" t="s">
        <v>38</v>
      </c>
      <c r="C220" s="52" t="s">
        <v>205</v>
      </c>
      <c r="D220" s="53">
        <v>2220000.0</v>
      </c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/>
      <c r="AX220" s="62"/>
      <c r="AY220" s="62"/>
      <c r="AZ220" s="62"/>
      <c r="BA220" s="59">
        <f t="shared" si="3"/>
        <v>0</v>
      </c>
      <c r="BB220" s="28">
        <f t="shared" si="4"/>
        <v>2220000</v>
      </c>
      <c r="BC220" s="64"/>
      <c r="BD220" s="59">
        <f t="shared" si="5"/>
        <v>0</v>
      </c>
      <c r="BE220" s="59">
        <f t="shared" si="6"/>
        <v>0</v>
      </c>
      <c r="BF220" s="59">
        <f t="shared" si="7"/>
        <v>0</v>
      </c>
      <c r="BG220" s="59">
        <f t="shared" si="8"/>
        <v>0</v>
      </c>
      <c r="BH220" s="59">
        <f t="shared" si="9"/>
        <v>0</v>
      </c>
      <c r="BI220" s="59">
        <f t="shared" si="10"/>
        <v>0</v>
      </c>
      <c r="BJ220" s="59">
        <f t="shared" si="11"/>
        <v>0</v>
      </c>
      <c r="BK220" s="59">
        <f t="shared" si="12"/>
        <v>0</v>
      </c>
      <c r="BL220" s="59">
        <f t="shared" si="13"/>
        <v>0</v>
      </c>
      <c r="BM220" s="59">
        <f t="shared" si="14"/>
        <v>0</v>
      </c>
      <c r="BN220" s="59">
        <f t="shared" si="15"/>
        <v>0</v>
      </c>
      <c r="BO220" s="59">
        <f t="shared" si="16"/>
        <v>0</v>
      </c>
      <c r="BP220" s="64"/>
      <c r="BQ220" s="59">
        <f t="shared" si="17"/>
        <v>0</v>
      </c>
      <c r="BR220" s="59">
        <f t="shared" si="18"/>
        <v>0</v>
      </c>
      <c r="BS220" s="59">
        <f t="shared" si="19"/>
        <v>0</v>
      </c>
      <c r="BT220" s="59">
        <f t="shared" si="20"/>
        <v>0</v>
      </c>
    </row>
    <row r="221">
      <c r="A221" s="49"/>
      <c r="B221" s="52" t="s">
        <v>38</v>
      </c>
      <c r="C221" s="52" t="s">
        <v>206</v>
      </c>
      <c r="D221" s="53">
        <v>2100000.0</v>
      </c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2"/>
      <c r="BA221" s="59">
        <f t="shared" si="3"/>
        <v>0</v>
      </c>
      <c r="BB221" s="28">
        <f t="shared" si="4"/>
        <v>2100000</v>
      </c>
      <c r="BC221" s="64"/>
      <c r="BD221" s="59">
        <f t="shared" si="5"/>
        <v>0</v>
      </c>
      <c r="BE221" s="59">
        <f t="shared" si="6"/>
        <v>0</v>
      </c>
      <c r="BF221" s="59">
        <f t="shared" si="7"/>
        <v>0</v>
      </c>
      <c r="BG221" s="59">
        <f t="shared" si="8"/>
        <v>0</v>
      </c>
      <c r="BH221" s="59">
        <f t="shared" si="9"/>
        <v>0</v>
      </c>
      <c r="BI221" s="59">
        <f t="shared" si="10"/>
        <v>0</v>
      </c>
      <c r="BJ221" s="59">
        <f t="shared" si="11"/>
        <v>0</v>
      </c>
      <c r="BK221" s="59">
        <f t="shared" si="12"/>
        <v>0</v>
      </c>
      <c r="BL221" s="59">
        <f t="shared" si="13"/>
        <v>0</v>
      </c>
      <c r="BM221" s="59">
        <f t="shared" si="14"/>
        <v>0</v>
      </c>
      <c r="BN221" s="59">
        <f t="shared" si="15"/>
        <v>0</v>
      </c>
      <c r="BO221" s="59">
        <f t="shared" si="16"/>
        <v>0</v>
      </c>
      <c r="BP221" s="64"/>
      <c r="BQ221" s="59">
        <f t="shared" si="17"/>
        <v>0</v>
      </c>
      <c r="BR221" s="59">
        <f t="shared" si="18"/>
        <v>0</v>
      </c>
      <c r="BS221" s="59">
        <f t="shared" si="19"/>
        <v>0</v>
      </c>
      <c r="BT221" s="59">
        <f t="shared" si="20"/>
        <v>0</v>
      </c>
    </row>
    <row r="222">
      <c r="A222" s="45">
        <v>512212.0</v>
      </c>
      <c r="B222" s="46" t="s">
        <v>207</v>
      </c>
      <c r="C222" s="6"/>
      <c r="D222" s="47">
        <f t="shared" ref="D222:AZ222" si="102">sum(D224,D226)</f>
        <v>10960000</v>
      </c>
      <c r="E222" s="47">
        <f t="shared" si="102"/>
        <v>0</v>
      </c>
      <c r="F222" s="47">
        <f t="shared" si="102"/>
        <v>0</v>
      </c>
      <c r="G222" s="47">
        <f t="shared" si="102"/>
        <v>0</v>
      </c>
      <c r="H222" s="47">
        <f t="shared" si="102"/>
        <v>0</v>
      </c>
      <c r="I222" s="47">
        <f t="shared" si="102"/>
        <v>0</v>
      </c>
      <c r="J222" s="47">
        <f t="shared" si="102"/>
        <v>0</v>
      </c>
      <c r="K222" s="47">
        <f t="shared" si="102"/>
        <v>0</v>
      </c>
      <c r="L222" s="47">
        <f t="shared" si="102"/>
        <v>0</v>
      </c>
      <c r="M222" s="47">
        <f t="shared" si="102"/>
        <v>0</v>
      </c>
      <c r="N222" s="47">
        <f t="shared" si="102"/>
        <v>0</v>
      </c>
      <c r="O222" s="47">
        <f t="shared" si="102"/>
        <v>0</v>
      </c>
      <c r="P222" s="47">
        <f t="shared" si="102"/>
        <v>0</v>
      </c>
      <c r="Q222" s="47">
        <f t="shared" si="102"/>
        <v>0</v>
      </c>
      <c r="R222" s="47">
        <f t="shared" si="102"/>
        <v>0</v>
      </c>
      <c r="S222" s="47">
        <f t="shared" si="102"/>
        <v>0</v>
      </c>
      <c r="T222" s="47">
        <f t="shared" si="102"/>
        <v>0</v>
      </c>
      <c r="U222" s="47">
        <f t="shared" si="102"/>
        <v>0</v>
      </c>
      <c r="V222" s="47">
        <f t="shared" si="102"/>
        <v>0</v>
      </c>
      <c r="W222" s="47">
        <f t="shared" si="102"/>
        <v>0</v>
      </c>
      <c r="X222" s="47">
        <f t="shared" si="102"/>
        <v>0</v>
      </c>
      <c r="Y222" s="47">
        <f t="shared" si="102"/>
        <v>0</v>
      </c>
      <c r="Z222" s="47">
        <f t="shared" si="102"/>
        <v>0</v>
      </c>
      <c r="AA222" s="47">
        <f t="shared" si="102"/>
        <v>0</v>
      </c>
      <c r="AB222" s="47">
        <f t="shared" si="102"/>
        <v>0</v>
      </c>
      <c r="AC222" s="47">
        <f t="shared" si="102"/>
        <v>0</v>
      </c>
      <c r="AD222" s="47">
        <f t="shared" si="102"/>
        <v>0</v>
      </c>
      <c r="AE222" s="47">
        <f t="shared" si="102"/>
        <v>0</v>
      </c>
      <c r="AF222" s="47">
        <f t="shared" si="102"/>
        <v>0</v>
      </c>
      <c r="AG222" s="47">
        <f t="shared" si="102"/>
        <v>0</v>
      </c>
      <c r="AH222" s="47">
        <f t="shared" si="102"/>
        <v>0</v>
      </c>
      <c r="AI222" s="47">
        <f t="shared" si="102"/>
        <v>0</v>
      </c>
      <c r="AJ222" s="47">
        <f t="shared" si="102"/>
        <v>0</v>
      </c>
      <c r="AK222" s="47">
        <f t="shared" si="102"/>
        <v>0</v>
      </c>
      <c r="AL222" s="47">
        <f t="shared" si="102"/>
        <v>0</v>
      </c>
      <c r="AM222" s="47">
        <f t="shared" si="102"/>
        <v>0</v>
      </c>
      <c r="AN222" s="47">
        <f t="shared" si="102"/>
        <v>0</v>
      </c>
      <c r="AO222" s="47">
        <f t="shared" si="102"/>
        <v>0</v>
      </c>
      <c r="AP222" s="47">
        <f t="shared" si="102"/>
        <v>0</v>
      </c>
      <c r="AQ222" s="47">
        <f t="shared" si="102"/>
        <v>0</v>
      </c>
      <c r="AR222" s="47">
        <f t="shared" si="102"/>
        <v>0</v>
      </c>
      <c r="AS222" s="47">
        <f t="shared" si="102"/>
        <v>0</v>
      </c>
      <c r="AT222" s="47">
        <f t="shared" si="102"/>
        <v>0</v>
      </c>
      <c r="AU222" s="47">
        <f t="shared" si="102"/>
        <v>0</v>
      </c>
      <c r="AV222" s="47">
        <f t="shared" si="102"/>
        <v>0</v>
      </c>
      <c r="AW222" s="47">
        <f t="shared" si="102"/>
        <v>0</v>
      </c>
      <c r="AX222" s="47">
        <f t="shared" si="102"/>
        <v>0</v>
      </c>
      <c r="AY222" s="47">
        <f t="shared" si="102"/>
        <v>0</v>
      </c>
      <c r="AZ222" s="47">
        <f t="shared" si="102"/>
        <v>0</v>
      </c>
      <c r="BA222" s="59">
        <f t="shared" si="3"/>
        <v>0</v>
      </c>
      <c r="BB222" s="28">
        <f t="shared" si="4"/>
        <v>10960000</v>
      </c>
      <c r="BC222" s="61"/>
      <c r="BD222" s="59">
        <f t="shared" si="5"/>
        <v>0</v>
      </c>
      <c r="BE222" s="59">
        <f t="shared" si="6"/>
        <v>0</v>
      </c>
      <c r="BF222" s="59">
        <f t="shared" si="7"/>
        <v>0</v>
      </c>
      <c r="BG222" s="59">
        <f t="shared" si="8"/>
        <v>0</v>
      </c>
      <c r="BH222" s="59">
        <f t="shared" si="9"/>
        <v>0</v>
      </c>
      <c r="BI222" s="59">
        <f t="shared" si="10"/>
        <v>0</v>
      </c>
      <c r="BJ222" s="59">
        <f t="shared" si="11"/>
        <v>0</v>
      </c>
      <c r="BK222" s="59">
        <f t="shared" si="12"/>
        <v>0</v>
      </c>
      <c r="BL222" s="59">
        <f t="shared" si="13"/>
        <v>0</v>
      </c>
      <c r="BM222" s="59">
        <f t="shared" si="14"/>
        <v>0</v>
      </c>
      <c r="BN222" s="59">
        <f t="shared" si="15"/>
        <v>0</v>
      </c>
      <c r="BO222" s="59">
        <f t="shared" si="16"/>
        <v>0</v>
      </c>
      <c r="BP222" s="61"/>
      <c r="BQ222" s="59">
        <f t="shared" si="17"/>
        <v>0</v>
      </c>
      <c r="BR222" s="59">
        <f t="shared" si="18"/>
        <v>0</v>
      </c>
      <c r="BS222" s="59">
        <f t="shared" si="19"/>
        <v>0</v>
      </c>
      <c r="BT222" s="59">
        <f t="shared" si="20"/>
        <v>0</v>
      </c>
    </row>
    <row r="223">
      <c r="A223" s="49"/>
      <c r="B223" s="50" t="s">
        <v>37</v>
      </c>
      <c r="C223" s="6"/>
      <c r="D223" s="51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  <c r="AX223" s="62"/>
      <c r="AY223" s="62"/>
      <c r="AZ223" s="62"/>
      <c r="BA223" s="59">
        <f t="shared" si="3"/>
        <v>0</v>
      </c>
      <c r="BB223" s="28">
        <f t="shared" si="4"/>
        <v>0</v>
      </c>
      <c r="BC223" s="64"/>
      <c r="BD223" s="59">
        <f t="shared" si="5"/>
        <v>0</v>
      </c>
      <c r="BE223" s="59">
        <f t="shared" si="6"/>
        <v>0</v>
      </c>
      <c r="BF223" s="59">
        <f t="shared" si="7"/>
        <v>0</v>
      </c>
      <c r="BG223" s="59">
        <f t="shared" si="8"/>
        <v>0</v>
      </c>
      <c r="BH223" s="59">
        <f t="shared" si="9"/>
        <v>0</v>
      </c>
      <c r="BI223" s="59">
        <f t="shared" si="10"/>
        <v>0</v>
      </c>
      <c r="BJ223" s="59">
        <f t="shared" si="11"/>
        <v>0</v>
      </c>
      <c r="BK223" s="59">
        <f t="shared" si="12"/>
        <v>0</v>
      </c>
      <c r="BL223" s="59">
        <f t="shared" si="13"/>
        <v>0</v>
      </c>
      <c r="BM223" s="59">
        <f t="shared" si="14"/>
        <v>0</v>
      </c>
      <c r="BN223" s="59">
        <f t="shared" si="15"/>
        <v>0</v>
      </c>
      <c r="BO223" s="59">
        <f t="shared" si="16"/>
        <v>0</v>
      </c>
      <c r="BP223" s="64"/>
      <c r="BQ223" s="59">
        <f t="shared" si="17"/>
        <v>0</v>
      </c>
      <c r="BR223" s="59">
        <f t="shared" si="18"/>
        <v>0</v>
      </c>
      <c r="BS223" s="59">
        <f t="shared" si="19"/>
        <v>0</v>
      </c>
      <c r="BT223" s="59">
        <f t="shared" si="20"/>
        <v>0</v>
      </c>
    </row>
    <row r="224">
      <c r="A224" s="49"/>
      <c r="B224" s="52" t="s">
        <v>54</v>
      </c>
      <c r="C224" s="52" t="s">
        <v>199</v>
      </c>
      <c r="D224" s="53">
        <f t="shared" ref="D224:AZ224" si="103">sum(D225)</f>
        <v>8160000</v>
      </c>
      <c r="E224" s="53">
        <f t="shared" si="103"/>
        <v>0</v>
      </c>
      <c r="F224" s="53">
        <f t="shared" si="103"/>
        <v>0</v>
      </c>
      <c r="G224" s="53">
        <f t="shared" si="103"/>
        <v>0</v>
      </c>
      <c r="H224" s="53">
        <f t="shared" si="103"/>
        <v>0</v>
      </c>
      <c r="I224" s="53">
        <f t="shared" si="103"/>
        <v>0</v>
      </c>
      <c r="J224" s="53">
        <f t="shared" si="103"/>
        <v>0</v>
      </c>
      <c r="K224" s="53">
        <f t="shared" si="103"/>
        <v>0</v>
      </c>
      <c r="L224" s="53">
        <f t="shared" si="103"/>
        <v>0</v>
      </c>
      <c r="M224" s="53">
        <f t="shared" si="103"/>
        <v>0</v>
      </c>
      <c r="N224" s="53">
        <f t="shared" si="103"/>
        <v>0</v>
      </c>
      <c r="O224" s="53">
        <f t="shared" si="103"/>
        <v>0</v>
      </c>
      <c r="P224" s="53">
        <f t="shared" si="103"/>
        <v>0</v>
      </c>
      <c r="Q224" s="53">
        <f t="shared" si="103"/>
        <v>0</v>
      </c>
      <c r="R224" s="53">
        <f t="shared" si="103"/>
        <v>0</v>
      </c>
      <c r="S224" s="53">
        <f t="shared" si="103"/>
        <v>0</v>
      </c>
      <c r="T224" s="53">
        <f t="shared" si="103"/>
        <v>0</v>
      </c>
      <c r="U224" s="53">
        <f t="shared" si="103"/>
        <v>0</v>
      </c>
      <c r="V224" s="53">
        <f t="shared" si="103"/>
        <v>0</v>
      </c>
      <c r="W224" s="53">
        <f t="shared" si="103"/>
        <v>0</v>
      </c>
      <c r="X224" s="53">
        <f t="shared" si="103"/>
        <v>0</v>
      </c>
      <c r="Y224" s="53">
        <f t="shared" si="103"/>
        <v>0</v>
      </c>
      <c r="Z224" s="53">
        <f t="shared" si="103"/>
        <v>0</v>
      </c>
      <c r="AA224" s="53">
        <f t="shared" si="103"/>
        <v>0</v>
      </c>
      <c r="AB224" s="53">
        <f t="shared" si="103"/>
        <v>0</v>
      </c>
      <c r="AC224" s="53">
        <f t="shared" si="103"/>
        <v>0</v>
      </c>
      <c r="AD224" s="53">
        <f t="shared" si="103"/>
        <v>0</v>
      </c>
      <c r="AE224" s="53">
        <f t="shared" si="103"/>
        <v>0</v>
      </c>
      <c r="AF224" s="53">
        <f t="shared" si="103"/>
        <v>0</v>
      </c>
      <c r="AG224" s="53">
        <f t="shared" si="103"/>
        <v>0</v>
      </c>
      <c r="AH224" s="53">
        <f t="shared" si="103"/>
        <v>0</v>
      </c>
      <c r="AI224" s="53">
        <f t="shared" si="103"/>
        <v>0</v>
      </c>
      <c r="AJ224" s="53">
        <f t="shared" si="103"/>
        <v>0</v>
      </c>
      <c r="AK224" s="53">
        <f t="shared" si="103"/>
        <v>0</v>
      </c>
      <c r="AL224" s="53">
        <f t="shared" si="103"/>
        <v>0</v>
      </c>
      <c r="AM224" s="53">
        <f t="shared" si="103"/>
        <v>0</v>
      </c>
      <c r="AN224" s="53">
        <f t="shared" si="103"/>
        <v>0</v>
      </c>
      <c r="AO224" s="53">
        <f t="shared" si="103"/>
        <v>0</v>
      </c>
      <c r="AP224" s="53">
        <f t="shared" si="103"/>
        <v>0</v>
      </c>
      <c r="AQ224" s="53">
        <f t="shared" si="103"/>
        <v>0</v>
      </c>
      <c r="AR224" s="53">
        <f t="shared" si="103"/>
        <v>0</v>
      </c>
      <c r="AS224" s="53">
        <f t="shared" si="103"/>
        <v>0</v>
      </c>
      <c r="AT224" s="53">
        <f t="shared" si="103"/>
        <v>0</v>
      </c>
      <c r="AU224" s="53">
        <f t="shared" si="103"/>
        <v>0</v>
      </c>
      <c r="AV224" s="53">
        <f t="shared" si="103"/>
        <v>0</v>
      </c>
      <c r="AW224" s="53">
        <f t="shared" si="103"/>
        <v>0</v>
      </c>
      <c r="AX224" s="53">
        <f t="shared" si="103"/>
        <v>0</v>
      </c>
      <c r="AY224" s="53">
        <f t="shared" si="103"/>
        <v>0</v>
      </c>
      <c r="AZ224" s="53">
        <f t="shared" si="103"/>
        <v>0</v>
      </c>
      <c r="BA224" s="59">
        <f t="shared" si="3"/>
        <v>0</v>
      </c>
      <c r="BB224" s="28">
        <f t="shared" si="4"/>
        <v>8160000</v>
      </c>
      <c r="BC224" s="64"/>
      <c r="BD224" s="59">
        <f t="shared" si="5"/>
        <v>0</v>
      </c>
      <c r="BE224" s="59">
        <f t="shared" si="6"/>
        <v>0</v>
      </c>
      <c r="BF224" s="59">
        <f t="shared" si="7"/>
        <v>0</v>
      </c>
      <c r="BG224" s="59">
        <f t="shared" si="8"/>
        <v>0</v>
      </c>
      <c r="BH224" s="59">
        <f t="shared" si="9"/>
        <v>0</v>
      </c>
      <c r="BI224" s="59">
        <f t="shared" si="10"/>
        <v>0</v>
      </c>
      <c r="BJ224" s="59">
        <f t="shared" si="11"/>
        <v>0</v>
      </c>
      <c r="BK224" s="59">
        <f t="shared" si="12"/>
        <v>0</v>
      </c>
      <c r="BL224" s="59">
        <f t="shared" si="13"/>
        <v>0</v>
      </c>
      <c r="BM224" s="59">
        <f t="shared" si="14"/>
        <v>0</v>
      </c>
      <c r="BN224" s="59">
        <f t="shared" si="15"/>
        <v>0</v>
      </c>
      <c r="BO224" s="59">
        <f t="shared" si="16"/>
        <v>0</v>
      </c>
      <c r="BP224" s="64"/>
      <c r="BQ224" s="59">
        <f t="shared" si="17"/>
        <v>0</v>
      </c>
      <c r="BR224" s="59">
        <f t="shared" si="18"/>
        <v>0</v>
      </c>
      <c r="BS224" s="59">
        <f t="shared" si="19"/>
        <v>0</v>
      </c>
      <c r="BT224" s="59">
        <f t="shared" si="20"/>
        <v>0</v>
      </c>
    </row>
    <row r="225">
      <c r="A225" s="49"/>
      <c r="B225" s="52" t="s">
        <v>38</v>
      </c>
      <c r="C225" s="52" t="s">
        <v>208</v>
      </c>
      <c r="D225" s="53">
        <v>8160000.0</v>
      </c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2"/>
      <c r="BA225" s="59">
        <f t="shared" si="3"/>
        <v>0</v>
      </c>
      <c r="BB225" s="28">
        <f t="shared" si="4"/>
        <v>8160000</v>
      </c>
      <c r="BC225" s="64"/>
      <c r="BD225" s="59">
        <f t="shared" si="5"/>
        <v>0</v>
      </c>
      <c r="BE225" s="59">
        <f t="shared" si="6"/>
        <v>0</v>
      </c>
      <c r="BF225" s="59">
        <f t="shared" si="7"/>
        <v>0</v>
      </c>
      <c r="BG225" s="59">
        <f t="shared" si="8"/>
        <v>0</v>
      </c>
      <c r="BH225" s="59">
        <f t="shared" si="9"/>
        <v>0</v>
      </c>
      <c r="BI225" s="59">
        <f t="shared" si="10"/>
        <v>0</v>
      </c>
      <c r="BJ225" s="59">
        <f t="shared" si="11"/>
        <v>0</v>
      </c>
      <c r="BK225" s="59">
        <f t="shared" si="12"/>
        <v>0</v>
      </c>
      <c r="BL225" s="59">
        <f t="shared" si="13"/>
        <v>0</v>
      </c>
      <c r="BM225" s="59">
        <f t="shared" si="14"/>
        <v>0</v>
      </c>
      <c r="BN225" s="59">
        <f t="shared" si="15"/>
        <v>0</v>
      </c>
      <c r="BO225" s="59">
        <f t="shared" si="16"/>
        <v>0</v>
      </c>
      <c r="BP225" s="64"/>
      <c r="BQ225" s="59">
        <f t="shared" si="17"/>
        <v>0</v>
      </c>
      <c r="BR225" s="59">
        <f t="shared" si="18"/>
        <v>0</v>
      </c>
      <c r="BS225" s="59">
        <f t="shared" si="19"/>
        <v>0</v>
      </c>
      <c r="BT225" s="59">
        <f t="shared" si="20"/>
        <v>0</v>
      </c>
    </row>
    <row r="226">
      <c r="A226" s="49"/>
      <c r="B226" s="52" t="s">
        <v>54</v>
      </c>
      <c r="C226" s="52" t="s">
        <v>203</v>
      </c>
      <c r="D226" s="53">
        <f t="shared" ref="D226:AZ226" si="104">sum(D227)</f>
        <v>2800000</v>
      </c>
      <c r="E226" s="53">
        <f t="shared" si="104"/>
        <v>0</v>
      </c>
      <c r="F226" s="53">
        <f t="shared" si="104"/>
        <v>0</v>
      </c>
      <c r="G226" s="53">
        <f t="shared" si="104"/>
        <v>0</v>
      </c>
      <c r="H226" s="53">
        <f t="shared" si="104"/>
        <v>0</v>
      </c>
      <c r="I226" s="53">
        <f t="shared" si="104"/>
        <v>0</v>
      </c>
      <c r="J226" s="53">
        <f t="shared" si="104"/>
        <v>0</v>
      </c>
      <c r="K226" s="53">
        <f t="shared" si="104"/>
        <v>0</v>
      </c>
      <c r="L226" s="53">
        <f t="shared" si="104"/>
        <v>0</v>
      </c>
      <c r="M226" s="53">
        <f t="shared" si="104"/>
        <v>0</v>
      </c>
      <c r="N226" s="53">
        <f t="shared" si="104"/>
        <v>0</v>
      </c>
      <c r="O226" s="53">
        <f t="shared" si="104"/>
        <v>0</v>
      </c>
      <c r="P226" s="53">
        <f t="shared" si="104"/>
        <v>0</v>
      </c>
      <c r="Q226" s="53">
        <f t="shared" si="104"/>
        <v>0</v>
      </c>
      <c r="R226" s="53">
        <f t="shared" si="104"/>
        <v>0</v>
      </c>
      <c r="S226" s="53">
        <f t="shared" si="104"/>
        <v>0</v>
      </c>
      <c r="T226" s="53">
        <f t="shared" si="104"/>
        <v>0</v>
      </c>
      <c r="U226" s="53">
        <f t="shared" si="104"/>
        <v>0</v>
      </c>
      <c r="V226" s="53">
        <f t="shared" si="104"/>
        <v>0</v>
      </c>
      <c r="W226" s="53">
        <f t="shared" si="104"/>
        <v>0</v>
      </c>
      <c r="X226" s="53">
        <f t="shared" si="104"/>
        <v>0</v>
      </c>
      <c r="Y226" s="53">
        <f t="shared" si="104"/>
        <v>0</v>
      </c>
      <c r="Z226" s="53">
        <f t="shared" si="104"/>
        <v>0</v>
      </c>
      <c r="AA226" s="53">
        <f t="shared" si="104"/>
        <v>0</v>
      </c>
      <c r="AB226" s="53">
        <f t="shared" si="104"/>
        <v>0</v>
      </c>
      <c r="AC226" s="53">
        <f t="shared" si="104"/>
        <v>0</v>
      </c>
      <c r="AD226" s="53">
        <f t="shared" si="104"/>
        <v>0</v>
      </c>
      <c r="AE226" s="53">
        <f t="shared" si="104"/>
        <v>0</v>
      </c>
      <c r="AF226" s="53">
        <f t="shared" si="104"/>
        <v>0</v>
      </c>
      <c r="AG226" s="53">
        <f t="shared" si="104"/>
        <v>0</v>
      </c>
      <c r="AH226" s="53">
        <f t="shared" si="104"/>
        <v>0</v>
      </c>
      <c r="AI226" s="53">
        <f t="shared" si="104"/>
        <v>0</v>
      </c>
      <c r="AJ226" s="53">
        <f t="shared" si="104"/>
        <v>0</v>
      </c>
      <c r="AK226" s="53">
        <f t="shared" si="104"/>
        <v>0</v>
      </c>
      <c r="AL226" s="53">
        <f t="shared" si="104"/>
        <v>0</v>
      </c>
      <c r="AM226" s="53">
        <f t="shared" si="104"/>
        <v>0</v>
      </c>
      <c r="AN226" s="53">
        <f t="shared" si="104"/>
        <v>0</v>
      </c>
      <c r="AO226" s="53">
        <f t="shared" si="104"/>
        <v>0</v>
      </c>
      <c r="AP226" s="53">
        <f t="shared" si="104"/>
        <v>0</v>
      </c>
      <c r="AQ226" s="53">
        <f t="shared" si="104"/>
        <v>0</v>
      </c>
      <c r="AR226" s="53">
        <f t="shared" si="104"/>
        <v>0</v>
      </c>
      <c r="AS226" s="53">
        <f t="shared" si="104"/>
        <v>0</v>
      </c>
      <c r="AT226" s="53">
        <f t="shared" si="104"/>
        <v>0</v>
      </c>
      <c r="AU226" s="53">
        <f t="shared" si="104"/>
        <v>0</v>
      </c>
      <c r="AV226" s="53">
        <f t="shared" si="104"/>
        <v>0</v>
      </c>
      <c r="AW226" s="53">
        <f t="shared" si="104"/>
        <v>0</v>
      </c>
      <c r="AX226" s="53">
        <f t="shared" si="104"/>
        <v>0</v>
      </c>
      <c r="AY226" s="53">
        <f t="shared" si="104"/>
        <v>0</v>
      </c>
      <c r="AZ226" s="53">
        <f t="shared" si="104"/>
        <v>0</v>
      </c>
      <c r="BA226" s="59">
        <f t="shared" si="3"/>
        <v>0</v>
      </c>
      <c r="BB226" s="28">
        <f t="shared" si="4"/>
        <v>2800000</v>
      </c>
      <c r="BC226" s="64"/>
      <c r="BD226" s="59">
        <f t="shared" si="5"/>
        <v>0</v>
      </c>
      <c r="BE226" s="59">
        <f t="shared" si="6"/>
        <v>0</v>
      </c>
      <c r="BF226" s="59">
        <f t="shared" si="7"/>
        <v>0</v>
      </c>
      <c r="BG226" s="59">
        <f t="shared" si="8"/>
        <v>0</v>
      </c>
      <c r="BH226" s="59">
        <f t="shared" si="9"/>
        <v>0</v>
      </c>
      <c r="BI226" s="59">
        <f t="shared" si="10"/>
        <v>0</v>
      </c>
      <c r="BJ226" s="59">
        <f t="shared" si="11"/>
        <v>0</v>
      </c>
      <c r="BK226" s="59">
        <f t="shared" si="12"/>
        <v>0</v>
      </c>
      <c r="BL226" s="59">
        <f t="shared" si="13"/>
        <v>0</v>
      </c>
      <c r="BM226" s="59">
        <f t="shared" si="14"/>
        <v>0</v>
      </c>
      <c r="BN226" s="59">
        <f t="shared" si="15"/>
        <v>0</v>
      </c>
      <c r="BO226" s="59">
        <f t="shared" si="16"/>
        <v>0</v>
      </c>
      <c r="BP226" s="64"/>
      <c r="BQ226" s="59">
        <f t="shared" si="17"/>
        <v>0</v>
      </c>
      <c r="BR226" s="59">
        <f t="shared" si="18"/>
        <v>0</v>
      </c>
      <c r="BS226" s="59">
        <f t="shared" si="19"/>
        <v>0</v>
      </c>
      <c r="BT226" s="59">
        <f t="shared" si="20"/>
        <v>0</v>
      </c>
    </row>
    <row r="227">
      <c r="A227" s="49"/>
      <c r="B227" s="52" t="s">
        <v>38</v>
      </c>
      <c r="C227" s="52" t="s">
        <v>209</v>
      </c>
      <c r="D227" s="53">
        <v>2800000.0</v>
      </c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62"/>
      <c r="AS227" s="62"/>
      <c r="AT227" s="62"/>
      <c r="AU227" s="62"/>
      <c r="AV227" s="62"/>
      <c r="AW227" s="62"/>
      <c r="AX227" s="62"/>
      <c r="AY227" s="62"/>
      <c r="AZ227" s="62"/>
      <c r="BA227" s="59">
        <f t="shared" si="3"/>
        <v>0</v>
      </c>
      <c r="BB227" s="28">
        <f t="shared" si="4"/>
        <v>2800000</v>
      </c>
      <c r="BC227" s="64"/>
      <c r="BD227" s="59">
        <f t="shared" si="5"/>
        <v>0</v>
      </c>
      <c r="BE227" s="59">
        <f t="shared" si="6"/>
        <v>0</v>
      </c>
      <c r="BF227" s="59">
        <f t="shared" si="7"/>
        <v>0</v>
      </c>
      <c r="BG227" s="59">
        <f t="shared" si="8"/>
        <v>0</v>
      </c>
      <c r="BH227" s="59">
        <f t="shared" si="9"/>
        <v>0</v>
      </c>
      <c r="BI227" s="59">
        <f t="shared" si="10"/>
        <v>0</v>
      </c>
      <c r="BJ227" s="59">
        <f t="shared" si="11"/>
        <v>0</v>
      </c>
      <c r="BK227" s="59">
        <f t="shared" si="12"/>
        <v>0</v>
      </c>
      <c r="BL227" s="59">
        <f t="shared" si="13"/>
        <v>0</v>
      </c>
      <c r="BM227" s="59">
        <f t="shared" si="14"/>
        <v>0</v>
      </c>
      <c r="BN227" s="59">
        <f t="shared" si="15"/>
        <v>0</v>
      </c>
      <c r="BO227" s="59">
        <f t="shared" si="16"/>
        <v>0</v>
      </c>
      <c r="BP227" s="64"/>
      <c r="BQ227" s="59">
        <f t="shared" si="17"/>
        <v>0</v>
      </c>
      <c r="BR227" s="59">
        <f t="shared" si="18"/>
        <v>0</v>
      </c>
      <c r="BS227" s="59">
        <f t="shared" si="19"/>
        <v>0</v>
      </c>
      <c r="BT227" s="59">
        <f t="shared" si="20"/>
        <v>0</v>
      </c>
    </row>
    <row r="228">
      <c r="A228" s="45">
        <v>512411.0</v>
      </c>
      <c r="B228" s="46" t="s">
        <v>210</v>
      </c>
      <c r="C228" s="6"/>
      <c r="D228" s="47">
        <f t="shared" ref="D228:AZ228" si="105">sum(D230:D239)</f>
        <v>8160278000</v>
      </c>
      <c r="E228" s="47">
        <f t="shared" si="105"/>
        <v>0</v>
      </c>
      <c r="F228" s="47">
        <f t="shared" si="105"/>
        <v>0</v>
      </c>
      <c r="G228" s="47">
        <f t="shared" si="105"/>
        <v>0</v>
      </c>
      <c r="H228" s="47">
        <f t="shared" si="105"/>
        <v>0</v>
      </c>
      <c r="I228" s="47">
        <f t="shared" si="105"/>
        <v>0</v>
      </c>
      <c r="J228" s="47">
        <f t="shared" si="105"/>
        <v>0</v>
      </c>
      <c r="K228" s="47">
        <f t="shared" si="105"/>
        <v>0</v>
      </c>
      <c r="L228" s="47">
        <f t="shared" si="105"/>
        <v>0</v>
      </c>
      <c r="M228" s="47">
        <f t="shared" si="105"/>
        <v>0</v>
      </c>
      <c r="N228" s="47">
        <f t="shared" si="105"/>
        <v>0</v>
      </c>
      <c r="O228" s="47">
        <f t="shared" si="105"/>
        <v>0</v>
      </c>
      <c r="P228" s="47">
        <f t="shared" si="105"/>
        <v>0</v>
      </c>
      <c r="Q228" s="47">
        <f t="shared" si="105"/>
        <v>0</v>
      </c>
      <c r="R228" s="47">
        <f t="shared" si="105"/>
        <v>0</v>
      </c>
      <c r="S228" s="47">
        <f t="shared" si="105"/>
        <v>0</v>
      </c>
      <c r="T228" s="47">
        <f t="shared" si="105"/>
        <v>0</v>
      </c>
      <c r="U228" s="47">
        <f t="shared" si="105"/>
        <v>0</v>
      </c>
      <c r="V228" s="47">
        <f t="shared" si="105"/>
        <v>0</v>
      </c>
      <c r="W228" s="47">
        <f t="shared" si="105"/>
        <v>0</v>
      </c>
      <c r="X228" s="47">
        <f t="shared" si="105"/>
        <v>0</v>
      </c>
      <c r="Y228" s="47">
        <f t="shared" si="105"/>
        <v>0</v>
      </c>
      <c r="Z228" s="47">
        <f t="shared" si="105"/>
        <v>0</v>
      </c>
      <c r="AA228" s="47">
        <f t="shared" si="105"/>
        <v>0</v>
      </c>
      <c r="AB228" s="47">
        <f t="shared" si="105"/>
        <v>0</v>
      </c>
      <c r="AC228" s="47">
        <f t="shared" si="105"/>
        <v>0</v>
      </c>
      <c r="AD228" s="47">
        <f t="shared" si="105"/>
        <v>0</v>
      </c>
      <c r="AE228" s="47">
        <f t="shared" si="105"/>
        <v>0</v>
      </c>
      <c r="AF228" s="47">
        <f t="shared" si="105"/>
        <v>0</v>
      </c>
      <c r="AG228" s="47">
        <f t="shared" si="105"/>
        <v>0</v>
      </c>
      <c r="AH228" s="47">
        <f t="shared" si="105"/>
        <v>0</v>
      </c>
      <c r="AI228" s="47">
        <f t="shared" si="105"/>
        <v>0</v>
      </c>
      <c r="AJ228" s="47">
        <f t="shared" si="105"/>
        <v>0</v>
      </c>
      <c r="AK228" s="47">
        <f t="shared" si="105"/>
        <v>0</v>
      </c>
      <c r="AL228" s="47">
        <f t="shared" si="105"/>
        <v>0</v>
      </c>
      <c r="AM228" s="47">
        <f t="shared" si="105"/>
        <v>0</v>
      </c>
      <c r="AN228" s="47">
        <f t="shared" si="105"/>
        <v>0</v>
      </c>
      <c r="AO228" s="47">
        <f t="shared" si="105"/>
        <v>0</v>
      </c>
      <c r="AP228" s="47">
        <f t="shared" si="105"/>
        <v>0</v>
      </c>
      <c r="AQ228" s="47">
        <f t="shared" si="105"/>
        <v>0</v>
      </c>
      <c r="AR228" s="47">
        <f t="shared" si="105"/>
        <v>0</v>
      </c>
      <c r="AS228" s="47">
        <f t="shared" si="105"/>
        <v>0</v>
      </c>
      <c r="AT228" s="47">
        <f t="shared" si="105"/>
        <v>0</v>
      </c>
      <c r="AU228" s="47">
        <f t="shared" si="105"/>
        <v>0</v>
      </c>
      <c r="AV228" s="47">
        <f t="shared" si="105"/>
        <v>0</v>
      </c>
      <c r="AW228" s="47">
        <f t="shared" si="105"/>
        <v>0</v>
      </c>
      <c r="AX228" s="47">
        <f t="shared" si="105"/>
        <v>0</v>
      </c>
      <c r="AY228" s="47">
        <f t="shared" si="105"/>
        <v>0</v>
      </c>
      <c r="AZ228" s="47">
        <f t="shared" si="105"/>
        <v>0</v>
      </c>
      <c r="BA228" s="59">
        <f t="shared" si="3"/>
        <v>0</v>
      </c>
      <c r="BB228" s="28">
        <f t="shared" si="4"/>
        <v>8160278000</v>
      </c>
      <c r="BC228" s="61"/>
      <c r="BD228" s="59">
        <f t="shared" si="5"/>
        <v>0</v>
      </c>
      <c r="BE228" s="59">
        <f t="shared" si="6"/>
        <v>0</v>
      </c>
      <c r="BF228" s="59">
        <f t="shared" si="7"/>
        <v>0</v>
      </c>
      <c r="BG228" s="59">
        <f t="shared" si="8"/>
        <v>0</v>
      </c>
      <c r="BH228" s="59">
        <f t="shared" si="9"/>
        <v>0</v>
      </c>
      <c r="BI228" s="59">
        <f t="shared" si="10"/>
        <v>0</v>
      </c>
      <c r="BJ228" s="59">
        <f t="shared" si="11"/>
        <v>0</v>
      </c>
      <c r="BK228" s="59">
        <f t="shared" si="12"/>
        <v>0</v>
      </c>
      <c r="BL228" s="59">
        <f t="shared" si="13"/>
        <v>0</v>
      </c>
      <c r="BM228" s="59">
        <f t="shared" si="14"/>
        <v>0</v>
      </c>
      <c r="BN228" s="59">
        <f t="shared" si="15"/>
        <v>0</v>
      </c>
      <c r="BO228" s="59">
        <f t="shared" si="16"/>
        <v>0</v>
      </c>
      <c r="BP228" s="61"/>
      <c r="BQ228" s="59">
        <f t="shared" si="17"/>
        <v>0</v>
      </c>
      <c r="BR228" s="59">
        <f t="shared" si="18"/>
        <v>0</v>
      </c>
      <c r="BS228" s="59">
        <f t="shared" si="19"/>
        <v>0</v>
      </c>
      <c r="BT228" s="59">
        <f t="shared" si="20"/>
        <v>0</v>
      </c>
    </row>
    <row r="229">
      <c r="A229" s="49"/>
      <c r="B229" s="50" t="s">
        <v>37</v>
      </c>
      <c r="C229" s="6"/>
      <c r="D229" s="51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  <c r="AP229" s="62"/>
      <c r="AQ229" s="62"/>
      <c r="AR229" s="62"/>
      <c r="AS229" s="62"/>
      <c r="AT229" s="62"/>
      <c r="AU229" s="62"/>
      <c r="AV229" s="62"/>
      <c r="AW229" s="62"/>
      <c r="AX229" s="62"/>
      <c r="AY229" s="62"/>
      <c r="AZ229" s="62"/>
      <c r="BA229" s="59">
        <f t="shared" si="3"/>
        <v>0</v>
      </c>
      <c r="BB229" s="28">
        <f t="shared" si="4"/>
        <v>0</v>
      </c>
      <c r="BC229" s="64"/>
      <c r="BD229" s="59">
        <f t="shared" si="5"/>
        <v>0</v>
      </c>
      <c r="BE229" s="59">
        <f t="shared" si="6"/>
        <v>0</v>
      </c>
      <c r="BF229" s="59">
        <f t="shared" si="7"/>
        <v>0</v>
      </c>
      <c r="BG229" s="59">
        <f t="shared" si="8"/>
        <v>0</v>
      </c>
      <c r="BH229" s="59">
        <f t="shared" si="9"/>
        <v>0</v>
      </c>
      <c r="BI229" s="59">
        <f t="shared" si="10"/>
        <v>0</v>
      </c>
      <c r="BJ229" s="59">
        <f t="shared" si="11"/>
        <v>0</v>
      </c>
      <c r="BK229" s="59">
        <f t="shared" si="12"/>
        <v>0</v>
      </c>
      <c r="BL229" s="59">
        <f t="shared" si="13"/>
        <v>0</v>
      </c>
      <c r="BM229" s="59">
        <f t="shared" si="14"/>
        <v>0</v>
      </c>
      <c r="BN229" s="59">
        <f t="shared" si="15"/>
        <v>0</v>
      </c>
      <c r="BO229" s="59">
        <f t="shared" si="16"/>
        <v>0</v>
      </c>
      <c r="BP229" s="64"/>
      <c r="BQ229" s="59">
        <f t="shared" si="17"/>
        <v>0</v>
      </c>
      <c r="BR229" s="59">
        <f t="shared" si="18"/>
        <v>0</v>
      </c>
      <c r="BS229" s="59">
        <f t="shared" si="19"/>
        <v>0</v>
      </c>
      <c r="BT229" s="59">
        <f t="shared" si="20"/>
        <v>0</v>
      </c>
    </row>
    <row r="230">
      <c r="A230" s="49"/>
      <c r="B230" s="52" t="s">
        <v>38</v>
      </c>
      <c r="C230" s="52" t="s">
        <v>211</v>
      </c>
      <c r="D230" s="53">
        <v>2.38896E8</v>
      </c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62"/>
      <c r="AR230" s="62"/>
      <c r="AS230" s="62"/>
      <c r="AT230" s="62"/>
      <c r="AU230" s="62"/>
      <c r="AV230" s="62"/>
      <c r="AW230" s="62"/>
      <c r="AX230" s="62"/>
      <c r="AY230" s="62"/>
      <c r="AZ230" s="62"/>
      <c r="BA230" s="59">
        <f t="shared" si="3"/>
        <v>0</v>
      </c>
      <c r="BB230" s="28">
        <f t="shared" si="4"/>
        <v>238896000</v>
      </c>
      <c r="BC230" s="64"/>
      <c r="BD230" s="59">
        <f t="shared" si="5"/>
        <v>0</v>
      </c>
      <c r="BE230" s="59">
        <f t="shared" si="6"/>
        <v>0</v>
      </c>
      <c r="BF230" s="59">
        <f t="shared" si="7"/>
        <v>0</v>
      </c>
      <c r="BG230" s="59">
        <f t="shared" si="8"/>
        <v>0</v>
      </c>
      <c r="BH230" s="59">
        <f t="shared" si="9"/>
        <v>0</v>
      </c>
      <c r="BI230" s="59">
        <f t="shared" si="10"/>
        <v>0</v>
      </c>
      <c r="BJ230" s="59">
        <f t="shared" si="11"/>
        <v>0</v>
      </c>
      <c r="BK230" s="59">
        <f t="shared" si="12"/>
        <v>0</v>
      </c>
      <c r="BL230" s="59">
        <f t="shared" si="13"/>
        <v>0</v>
      </c>
      <c r="BM230" s="59">
        <f t="shared" si="14"/>
        <v>0</v>
      </c>
      <c r="BN230" s="59">
        <f t="shared" si="15"/>
        <v>0</v>
      </c>
      <c r="BO230" s="59">
        <f t="shared" si="16"/>
        <v>0</v>
      </c>
      <c r="BP230" s="64"/>
      <c r="BQ230" s="59">
        <f t="shared" si="17"/>
        <v>0</v>
      </c>
      <c r="BR230" s="59">
        <f t="shared" si="18"/>
        <v>0</v>
      </c>
      <c r="BS230" s="59">
        <f t="shared" si="19"/>
        <v>0</v>
      </c>
      <c r="BT230" s="59">
        <f t="shared" si="20"/>
        <v>0</v>
      </c>
    </row>
    <row r="231">
      <c r="A231" s="49"/>
      <c r="B231" s="52" t="s">
        <v>38</v>
      </c>
      <c r="C231" s="52" t="s">
        <v>212</v>
      </c>
      <c r="D231" s="53">
        <v>2.77088E8</v>
      </c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  <c r="AY231" s="62"/>
      <c r="AZ231" s="62"/>
      <c r="BA231" s="59">
        <f t="shared" si="3"/>
        <v>0</v>
      </c>
      <c r="BB231" s="28">
        <f t="shared" si="4"/>
        <v>277088000</v>
      </c>
      <c r="BC231" s="64"/>
      <c r="BD231" s="59">
        <f t="shared" si="5"/>
        <v>0</v>
      </c>
      <c r="BE231" s="59">
        <f t="shared" si="6"/>
        <v>0</v>
      </c>
      <c r="BF231" s="59">
        <f t="shared" si="7"/>
        <v>0</v>
      </c>
      <c r="BG231" s="59">
        <f t="shared" si="8"/>
        <v>0</v>
      </c>
      <c r="BH231" s="59">
        <f t="shared" si="9"/>
        <v>0</v>
      </c>
      <c r="BI231" s="59">
        <f t="shared" si="10"/>
        <v>0</v>
      </c>
      <c r="BJ231" s="59">
        <f t="shared" si="11"/>
        <v>0</v>
      </c>
      <c r="BK231" s="59">
        <f t="shared" si="12"/>
        <v>0</v>
      </c>
      <c r="BL231" s="59">
        <f t="shared" si="13"/>
        <v>0</v>
      </c>
      <c r="BM231" s="59">
        <f t="shared" si="14"/>
        <v>0</v>
      </c>
      <c r="BN231" s="59">
        <f t="shared" si="15"/>
        <v>0</v>
      </c>
      <c r="BO231" s="59">
        <f t="shared" si="16"/>
        <v>0</v>
      </c>
      <c r="BP231" s="64"/>
      <c r="BQ231" s="59">
        <f t="shared" si="17"/>
        <v>0</v>
      </c>
      <c r="BR231" s="59">
        <f t="shared" si="18"/>
        <v>0</v>
      </c>
      <c r="BS231" s="59">
        <f t="shared" si="19"/>
        <v>0</v>
      </c>
      <c r="BT231" s="59">
        <f t="shared" si="20"/>
        <v>0</v>
      </c>
    </row>
    <row r="232">
      <c r="A232" s="49"/>
      <c r="B232" s="52" t="s">
        <v>38</v>
      </c>
      <c r="C232" s="52" t="s">
        <v>213</v>
      </c>
      <c r="D232" s="53">
        <v>1.83918E9</v>
      </c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  <c r="AP232" s="62"/>
      <c r="AQ232" s="62"/>
      <c r="AR232" s="62"/>
      <c r="AS232" s="62"/>
      <c r="AT232" s="62"/>
      <c r="AU232" s="62"/>
      <c r="AV232" s="62"/>
      <c r="AW232" s="62"/>
      <c r="AX232" s="62"/>
      <c r="AY232" s="62"/>
      <c r="AZ232" s="62"/>
      <c r="BA232" s="59">
        <f t="shared" si="3"/>
        <v>0</v>
      </c>
      <c r="BB232" s="28">
        <f t="shared" si="4"/>
        <v>1839180000</v>
      </c>
      <c r="BC232" s="64"/>
      <c r="BD232" s="59">
        <f t="shared" si="5"/>
        <v>0</v>
      </c>
      <c r="BE232" s="59">
        <f t="shared" si="6"/>
        <v>0</v>
      </c>
      <c r="BF232" s="59">
        <f t="shared" si="7"/>
        <v>0</v>
      </c>
      <c r="BG232" s="59">
        <f t="shared" si="8"/>
        <v>0</v>
      </c>
      <c r="BH232" s="59">
        <f t="shared" si="9"/>
        <v>0</v>
      </c>
      <c r="BI232" s="59">
        <f t="shared" si="10"/>
        <v>0</v>
      </c>
      <c r="BJ232" s="59">
        <f t="shared" si="11"/>
        <v>0</v>
      </c>
      <c r="BK232" s="59">
        <f t="shared" si="12"/>
        <v>0</v>
      </c>
      <c r="BL232" s="59">
        <f t="shared" si="13"/>
        <v>0</v>
      </c>
      <c r="BM232" s="59">
        <f t="shared" si="14"/>
        <v>0</v>
      </c>
      <c r="BN232" s="59">
        <f t="shared" si="15"/>
        <v>0</v>
      </c>
      <c r="BO232" s="59">
        <f t="shared" si="16"/>
        <v>0</v>
      </c>
      <c r="BP232" s="64"/>
      <c r="BQ232" s="59">
        <f t="shared" si="17"/>
        <v>0</v>
      </c>
      <c r="BR232" s="59">
        <f t="shared" si="18"/>
        <v>0</v>
      </c>
      <c r="BS232" s="59">
        <f t="shared" si="19"/>
        <v>0</v>
      </c>
      <c r="BT232" s="59">
        <f t="shared" si="20"/>
        <v>0</v>
      </c>
    </row>
    <row r="233">
      <c r="A233" s="49"/>
      <c r="B233" s="52" t="s">
        <v>38</v>
      </c>
      <c r="C233" s="52" t="s">
        <v>214</v>
      </c>
      <c r="D233" s="53">
        <v>3.3488E8</v>
      </c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  <c r="AP233" s="62"/>
      <c r="AQ233" s="62"/>
      <c r="AR233" s="62"/>
      <c r="AS233" s="62"/>
      <c r="AT233" s="62"/>
      <c r="AU233" s="62"/>
      <c r="AV233" s="62"/>
      <c r="AW233" s="62"/>
      <c r="AX233" s="62"/>
      <c r="AY233" s="62"/>
      <c r="AZ233" s="62"/>
      <c r="BA233" s="59">
        <f t="shared" si="3"/>
        <v>0</v>
      </c>
      <c r="BB233" s="28">
        <f t="shared" si="4"/>
        <v>334880000</v>
      </c>
      <c r="BC233" s="64"/>
      <c r="BD233" s="59">
        <f t="shared" si="5"/>
        <v>0</v>
      </c>
      <c r="BE233" s="59">
        <f t="shared" si="6"/>
        <v>0</v>
      </c>
      <c r="BF233" s="59">
        <f t="shared" si="7"/>
        <v>0</v>
      </c>
      <c r="BG233" s="59">
        <f t="shared" si="8"/>
        <v>0</v>
      </c>
      <c r="BH233" s="59">
        <f t="shared" si="9"/>
        <v>0</v>
      </c>
      <c r="BI233" s="59">
        <f t="shared" si="10"/>
        <v>0</v>
      </c>
      <c r="BJ233" s="59">
        <f t="shared" si="11"/>
        <v>0</v>
      </c>
      <c r="BK233" s="59">
        <f t="shared" si="12"/>
        <v>0</v>
      </c>
      <c r="BL233" s="59">
        <f t="shared" si="13"/>
        <v>0</v>
      </c>
      <c r="BM233" s="59">
        <f t="shared" si="14"/>
        <v>0</v>
      </c>
      <c r="BN233" s="59">
        <f t="shared" si="15"/>
        <v>0</v>
      </c>
      <c r="BO233" s="59">
        <f t="shared" si="16"/>
        <v>0</v>
      </c>
      <c r="BP233" s="64"/>
      <c r="BQ233" s="59">
        <f t="shared" si="17"/>
        <v>0</v>
      </c>
      <c r="BR233" s="59">
        <f t="shared" si="18"/>
        <v>0</v>
      </c>
      <c r="BS233" s="59">
        <f t="shared" si="19"/>
        <v>0</v>
      </c>
      <c r="BT233" s="59">
        <f t="shared" si="20"/>
        <v>0</v>
      </c>
    </row>
    <row r="234">
      <c r="A234" s="49"/>
      <c r="B234" s="52" t="s">
        <v>38</v>
      </c>
      <c r="C234" s="52" t="s">
        <v>215</v>
      </c>
      <c r="D234" s="53">
        <v>1.49352E9</v>
      </c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  <c r="AY234" s="62"/>
      <c r="AZ234" s="62"/>
      <c r="BA234" s="59">
        <f t="shared" si="3"/>
        <v>0</v>
      </c>
      <c r="BB234" s="28">
        <f t="shared" si="4"/>
        <v>1493520000</v>
      </c>
      <c r="BC234" s="64"/>
      <c r="BD234" s="59">
        <f t="shared" si="5"/>
        <v>0</v>
      </c>
      <c r="BE234" s="59">
        <f t="shared" si="6"/>
        <v>0</v>
      </c>
      <c r="BF234" s="59">
        <f t="shared" si="7"/>
        <v>0</v>
      </c>
      <c r="BG234" s="59">
        <f t="shared" si="8"/>
        <v>0</v>
      </c>
      <c r="BH234" s="59">
        <f t="shared" si="9"/>
        <v>0</v>
      </c>
      <c r="BI234" s="59">
        <f t="shared" si="10"/>
        <v>0</v>
      </c>
      <c r="BJ234" s="59">
        <f t="shared" si="11"/>
        <v>0</v>
      </c>
      <c r="BK234" s="59">
        <f t="shared" si="12"/>
        <v>0</v>
      </c>
      <c r="BL234" s="59">
        <f t="shared" si="13"/>
        <v>0</v>
      </c>
      <c r="BM234" s="59">
        <f t="shared" si="14"/>
        <v>0</v>
      </c>
      <c r="BN234" s="59">
        <f t="shared" si="15"/>
        <v>0</v>
      </c>
      <c r="BO234" s="59">
        <f t="shared" si="16"/>
        <v>0</v>
      </c>
      <c r="BP234" s="64"/>
      <c r="BQ234" s="59">
        <f t="shared" si="17"/>
        <v>0</v>
      </c>
      <c r="BR234" s="59">
        <f t="shared" si="18"/>
        <v>0</v>
      </c>
      <c r="BS234" s="59">
        <f t="shared" si="19"/>
        <v>0</v>
      </c>
      <c r="BT234" s="59">
        <f t="shared" si="20"/>
        <v>0</v>
      </c>
    </row>
    <row r="235">
      <c r="A235" s="49"/>
      <c r="B235" s="52" t="s">
        <v>38</v>
      </c>
      <c r="C235" s="52" t="s">
        <v>216</v>
      </c>
      <c r="D235" s="53">
        <v>1.415568E9</v>
      </c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  <c r="AY235" s="62"/>
      <c r="AZ235" s="62"/>
      <c r="BA235" s="59">
        <f t="shared" si="3"/>
        <v>0</v>
      </c>
      <c r="BB235" s="28">
        <f t="shared" si="4"/>
        <v>1415568000</v>
      </c>
      <c r="BC235" s="64"/>
      <c r="BD235" s="59">
        <f t="shared" si="5"/>
        <v>0</v>
      </c>
      <c r="BE235" s="59">
        <f t="shared" si="6"/>
        <v>0</v>
      </c>
      <c r="BF235" s="59">
        <f t="shared" si="7"/>
        <v>0</v>
      </c>
      <c r="BG235" s="59">
        <f t="shared" si="8"/>
        <v>0</v>
      </c>
      <c r="BH235" s="59">
        <f t="shared" si="9"/>
        <v>0</v>
      </c>
      <c r="BI235" s="59">
        <f t="shared" si="10"/>
        <v>0</v>
      </c>
      <c r="BJ235" s="59">
        <f t="shared" si="11"/>
        <v>0</v>
      </c>
      <c r="BK235" s="59">
        <f t="shared" si="12"/>
        <v>0</v>
      </c>
      <c r="BL235" s="59">
        <f t="shared" si="13"/>
        <v>0</v>
      </c>
      <c r="BM235" s="59">
        <f t="shared" si="14"/>
        <v>0</v>
      </c>
      <c r="BN235" s="59">
        <f t="shared" si="15"/>
        <v>0</v>
      </c>
      <c r="BO235" s="59">
        <f t="shared" si="16"/>
        <v>0</v>
      </c>
      <c r="BP235" s="64"/>
      <c r="BQ235" s="59">
        <f t="shared" si="17"/>
        <v>0</v>
      </c>
      <c r="BR235" s="59">
        <f t="shared" si="18"/>
        <v>0</v>
      </c>
      <c r="BS235" s="59">
        <f t="shared" si="19"/>
        <v>0</v>
      </c>
      <c r="BT235" s="59">
        <f t="shared" si="20"/>
        <v>0</v>
      </c>
    </row>
    <row r="236">
      <c r="A236" s="49"/>
      <c r="B236" s="52" t="s">
        <v>38</v>
      </c>
      <c r="C236" s="52" t="s">
        <v>217</v>
      </c>
      <c r="D236" s="53">
        <v>1.041656E9</v>
      </c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  <c r="AP236" s="62"/>
      <c r="AQ236" s="62"/>
      <c r="AR236" s="62"/>
      <c r="AS236" s="62"/>
      <c r="AT236" s="62"/>
      <c r="AU236" s="62"/>
      <c r="AV236" s="62"/>
      <c r="AW236" s="62"/>
      <c r="AX236" s="62"/>
      <c r="AY236" s="62"/>
      <c r="AZ236" s="62"/>
      <c r="BA236" s="59">
        <f t="shared" si="3"/>
        <v>0</v>
      </c>
      <c r="BB236" s="28">
        <f t="shared" si="4"/>
        <v>1041656000</v>
      </c>
      <c r="BC236" s="64"/>
      <c r="BD236" s="59">
        <f t="shared" si="5"/>
        <v>0</v>
      </c>
      <c r="BE236" s="59">
        <f t="shared" si="6"/>
        <v>0</v>
      </c>
      <c r="BF236" s="59">
        <f t="shared" si="7"/>
        <v>0</v>
      </c>
      <c r="BG236" s="59">
        <f t="shared" si="8"/>
        <v>0</v>
      </c>
      <c r="BH236" s="59">
        <f t="shared" si="9"/>
        <v>0</v>
      </c>
      <c r="BI236" s="59">
        <f t="shared" si="10"/>
        <v>0</v>
      </c>
      <c r="BJ236" s="59">
        <f t="shared" si="11"/>
        <v>0</v>
      </c>
      <c r="BK236" s="59">
        <f t="shared" si="12"/>
        <v>0</v>
      </c>
      <c r="BL236" s="59">
        <f t="shared" si="13"/>
        <v>0</v>
      </c>
      <c r="BM236" s="59">
        <f t="shared" si="14"/>
        <v>0</v>
      </c>
      <c r="BN236" s="59">
        <f t="shared" si="15"/>
        <v>0</v>
      </c>
      <c r="BO236" s="59">
        <f t="shared" si="16"/>
        <v>0</v>
      </c>
      <c r="BP236" s="64"/>
      <c r="BQ236" s="59">
        <f t="shared" si="17"/>
        <v>0</v>
      </c>
      <c r="BR236" s="59">
        <f t="shared" si="18"/>
        <v>0</v>
      </c>
      <c r="BS236" s="59">
        <f t="shared" si="19"/>
        <v>0</v>
      </c>
      <c r="BT236" s="59">
        <f t="shared" si="20"/>
        <v>0</v>
      </c>
    </row>
    <row r="237">
      <c r="A237" s="49"/>
      <c r="B237" s="52" t="s">
        <v>38</v>
      </c>
      <c r="C237" s="52" t="s">
        <v>218</v>
      </c>
      <c r="D237" s="53">
        <v>5.40694E8</v>
      </c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  <c r="AY237" s="62"/>
      <c r="AZ237" s="62"/>
      <c r="BA237" s="59">
        <f t="shared" si="3"/>
        <v>0</v>
      </c>
      <c r="BB237" s="28">
        <f t="shared" si="4"/>
        <v>540694000</v>
      </c>
      <c r="BC237" s="64"/>
      <c r="BD237" s="59">
        <f t="shared" si="5"/>
        <v>0</v>
      </c>
      <c r="BE237" s="59">
        <f t="shared" si="6"/>
        <v>0</v>
      </c>
      <c r="BF237" s="59">
        <f t="shared" si="7"/>
        <v>0</v>
      </c>
      <c r="BG237" s="59">
        <f t="shared" si="8"/>
        <v>0</v>
      </c>
      <c r="BH237" s="59">
        <f t="shared" si="9"/>
        <v>0</v>
      </c>
      <c r="BI237" s="59">
        <f t="shared" si="10"/>
        <v>0</v>
      </c>
      <c r="BJ237" s="59">
        <f t="shared" si="11"/>
        <v>0</v>
      </c>
      <c r="BK237" s="59">
        <f t="shared" si="12"/>
        <v>0</v>
      </c>
      <c r="BL237" s="59">
        <f t="shared" si="13"/>
        <v>0</v>
      </c>
      <c r="BM237" s="59">
        <f t="shared" si="14"/>
        <v>0</v>
      </c>
      <c r="BN237" s="59">
        <f t="shared" si="15"/>
        <v>0</v>
      </c>
      <c r="BO237" s="59">
        <f t="shared" si="16"/>
        <v>0</v>
      </c>
      <c r="BP237" s="64"/>
      <c r="BQ237" s="59">
        <f t="shared" si="17"/>
        <v>0</v>
      </c>
      <c r="BR237" s="59">
        <f t="shared" si="18"/>
        <v>0</v>
      </c>
      <c r="BS237" s="59">
        <f t="shared" si="19"/>
        <v>0</v>
      </c>
      <c r="BT237" s="59">
        <f t="shared" si="20"/>
        <v>0</v>
      </c>
    </row>
    <row r="238">
      <c r="A238" s="49"/>
      <c r="B238" s="52" t="s">
        <v>38</v>
      </c>
      <c r="C238" s="52" t="s">
        <v>219</v>
      </c>
      <c r="D238" s="53">
        <v>3.0723E8</v>
      </c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  <c r="AP238" s="62"/>
      <c r="AQ238" s="62"/>
      <c r="AR238" s="62"/>
      <c r="AS238" s="62"/>
      <c r="AT238" s="62"/>
      <c r="AU238" s="62"/>
      <c r="AV238" s="62"/>
      <c r="AW238" s="62"/>
      <c r="AX238" s="62"/>
      <c r="AY238" s="62"/>
      <c r="AZ238" s="62"/>
      <c r="BA238" s="59">
        <f t="shared" si="3"/>
        <v>0</v>
      </c>
      <c r="BB238" s="28">
        <f t="shared" si="4"/>
        <v>307230000</v>
      </c>
      <c r="BC238" s="64"/>
      <c r="BD238" s="59">
        <f t="shared" si="5"/>
        <v>0</v>
      </c>
      <c r="BE238" s="59">
        <f t="shared" si="6"/>
        <v>0</v>
      </c>
      <c r="BF238" s="59">
        <f t="shared" si="7"/>
        <v>0</v>
      </c>
      <c r="BG238" s="59">
        <f t="shared" si="8"/>
        <v>0</v>
      </c>
      <c r="BH238" s="59">
        <f t="shared" si="9"/>
        <v>0</v>
      </c>
      <c r="BI238" s="59">
        <f t="shared" si="10"/>
        <v>0</v>
      </c>
      <c r="BJ238" s="59">
        <f t="shared" si="11"/>
        <v>0</v>
      </c>
      <c r="BK238" s="59">
        <f t="shared" si="12"/>
        <v>0</v>
      </c>
      <c r="BL238" s="59">
        <f t="shared" si="13"/>
        <v>0</v>
      </c>
      <c r="BM238" s="59">
        <f t="shared" si="14"/>
        <v>0</v>
      </c>
      <c r="BN238" s="59">
        <f t="shared" si="15"/>
        <v>0</v>
      </c>
      <c r="BO238" s="59">
        <f t="shared" si="16"/>
        <v>0</v>
      </c>
      <c r="BP238" s="64"/>
      <c r="BQ238" s="59">
        <f t="shared" si="17"/>
        <v>0</v>
      </c>
      <c r="BR238" s="59">
        <f t="shared" si="18"/>
        <v>0</v>
      </c>
      <c r="BS238" s="59">
        <f t="shared" si="19"/>
        <v>0</v>
      </c>
      <c r="BT238" s="59">
        <f t="shared" si="20"/>
        <v>0</v>
      </c>
    </row>
    <row r="239">
      <c r="A239" s="49"/>
      <c r="B239" s="52" t="s">
        <v>38</v>
      </c>
      <c r="C239" s="52" t="s">
        <v>220</v>
      </c>
      <c r="D239" s="53">
        <v>6.71566E8</v>
      </c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  <c r="AY239" s="62"/>
      <c r="AZ239" s="62"/>
      <c r="BA239" s="59">
        <f t="shared" si="3"/>
        <v>0</v>
      </c>
      <c r="BB239" s="28">
        <f t="shared" si="4"/>
        <v>671566000</v>
      </c>
      <c r="BC239" s="64"/>
      <c r="BD239" s="59">
        <f t="shared" si="5"/>
        <v>0</v>
      </c>
      <c r="BE239" s="59">
        <f t="shared" si="6"/>
        <v>0</v>
      </c>
      <c r="BF239" s="59">
        <f t="shared" si="7"/>
        <v>0</v>
      </c>
      <c r="BG239" s="59">
        <f t="shared" si="8"/>
        <v>0</v>
      </c>
      <c r="BH239" s="59">
        <f t="shared" si="9"/>
        <v>0</v>
      </c>
      <c r="BI239" s="59">
        <f t="shared" si="10"/>
        <v>0</v>
      </c>
      <c r="BJ239" s="59">
        <f t="shared" si="11"/>
        <v>0</v>
      </c>
      <c r="BK239" s="59">
        <f t="shared" si="12"/>
        <v>0</v>
      </c>
      <c r="BL239" s="59">
        <f t="shared" si="13"/>
        <v>0</v>
      </c>
      <c r="BM239" s="59">
        <f t="shared" si="14"/>
        <v>0</v>
      </c>
      <c r="BN239" s="59">
        <f t="shared" si="15"/>
        <v>0</v>
      </c>
      <c r="BO239" s="59">
        <f t="shared" si="16"/>
        <v>0</v>
      </c>
      <c r="BP239" s="64"/>
      <c r="BQ239" s="59">
        <f t="shared" si="17"/>
        <v>0</v>
      </c>
      <c r="BR239" s="59">
        <f t="shared" si="18"/>
        <v>0</v>
      </c>
      <c r="BS239" s="59">
        <f t="shared" si="19"/>
        <v>0</v>
      </c>
      <c r="BT239" s="59">
        <f t="shared" si="20"/>
        <v>0</v>
      </c>
    </row>
    <row r="240">
      <c r="A240" s="45">
        <v>512414.0</v>
      </c>
      <c r="B240" s="46" t="s">
        <v>221</v>
      </c>
      <c r="C240" s="6"/>
      <c r="D240" s="47">
        <f t="shared" ref="D240:AZ240" si="106">sum(D242:D245)</f>
        <v>784098000</v>
      </c>
      <c r="E240" s="47">
        <f t="shared" si="106"/>
        <v>0</v>
      </c>
      <c r="F240" s="47">
        <f t="shared" si="106"/>
        <v>0</v>
      </c>
      <c r="G240" s="47">
        <f t="shared" si="106"/>
        <v>0</v>
      </c>
      <c r="H240" s="47">
        <f t="shared" si="106"/>
        <v>0</v>
      </c>
      <c r="I240" s="47">
        <f t="shared" si="106"/>
        <v>0</v>
      </c>
      <c r="J240" s="47">
        <f t="shared" si="106"/>
        <v>0</v>
      </c>
      <c r="K240" s="47">
        <f t="shared" si="106"/>
        <v>0</v>
      </c>
      <c r="L240" s="47">
        <f t="shared" si="106"/>
        <v>0</v>
      </c>
      <c r="M240" s="47">
        <f t="shared" si="106"/>
        <v>0</v>
      </c>
      <c r="N240" s="47">
        <f t="shared" si="106"/>
        <v>0</v>
      </c>
      <c r="O240" s="47">
        <f t="shared" si="106"/>
        <v>0</v>
      </c>
      <c r="P240" s="47">
        <f t="shared" si="106"/>
        <v>0</v>
      </c>
      <c r="Q240" s="47">
        <f t="shared" si="106"/>
        <v>0</v>
      </c>
      <c r="R240" s="47">
        <f t="shared" si="106"/>
        <v>0</v>
      </c>
      <c r="S240" s="47">
        <f t="shared" si="106"/>
        <v>0</v>
      </c>
      <c r="T240" s="47">
        <f t="shared" si="106"/>
        <v>0</v>
      </c>
      <c r="U240" s="47">
        <f t="shared" si="106"/>
        <v>0</v>
      </c>
      <c r="V240" s="47">
        <f t="shared" si="106"/>
        <v>0</v>
      </c>
      <c r="W240" s="47">
        <f t="shared" si="106"/>
        <v>0</v>
      </c>
      <c r="X240" s="47">
        <f t="shared" si="106"/>
        <v>0</v>
      </c>
      <c r="Y240" s="47">
        <f t="shared" si="106"/>
        <v>0</v>
      </c>
      <c r="Z240" s="47">
        <f t="shared" si="106"/>
        <v>0</v>
      </c>
      <c r="AA240" s="47">
        <f t="shared" si="106"/>
        <v>0</v>
      </c>
      <c r="AB240" s="47">
        <f t="shared" si="106"/>
        <v>0</v>
      </c>
      <c r="AC240" s="47">
        <f t="shared" si="106"/>
        <v>0</v>
      </c>
      <c r="AD240" s="47">
        <f t="shared" si="106"/>
        <v>0</v>
      </c>
      <c r="AE240" s="47">
        <f t="shared" si="106"/>
        <v>0</v>
      </c>
      <c r="AF240" s="47">
        <f t="shared" si="106"/>
        <v>0</v>
      </c>
      <c r="AG240" s="47">
        <f t="shared" si="106"/>
        <v>0</v>
      </c>
      <c r="AH240" s="47">
        <f t="shared" si="106"/>
        <v>0</v>
      </c>
      <c r="AI240" s="47">
        <f t="shared" si="106"/>
        <v>0</v>
      </c>
      <c r="AJ240" s="47">
        <f t="shared" si="106"/>
        <v>0</v>
      </c>
      <c r="AK240" s="47">
        <f t="shared" si="106"/>
        <v>0</v>
      </c>
      <c r="AL240" s="47">
        <f t="shared" si="106"/>
        <v>0</v>
      </c>
      <c r="AM240" s="47">
        <f t="shared" si="106"/>
        <v>0</v>
      </c>
      <c r="AN240" s="47">
        <f t="shared" si="106"/>
        <v>0</v>
      </c>
      <c r="AO240" s="47">
        <f t="shared" si="106"/>
        <v>0</v>
      </c>
      <c r="AP240" s="47">
        <f t="shared" si="106"/>
        <v>0</v>
      </c>
      <c r="AQ240" s="47">
        <f t="shared" si="106"/>
        <v>0</v>
      </c>
      <c r="AR240" s="47">
        <f t="shared" si="106"/>
        <v>0</v>
      </c>
      <c r="AS240" s="47">
        <f t="shared" si="106"/>
        <v>0</v>
      </c>
      <c r="AT240" s="47">
        <f t="shared" si="106"/>
        <v>0</v>
      </c>
      <c r="AU240" s="47">
        <f t="shared" si="106"/>
        <v>0</v>
      </c>
      <c r="AV240" s="47">
        <f t="shared" si="106"/>
        <v>0</v>
      </c>
      <c r="AW240" s="47">
        <f t="shared" si="106"/>
        <v>0</v>
      </c>
      <c r="AX240" s="47">
        <f t="shared" si="106"/>
        <v>0</v>
      </c>
      <c r="AY240" s="47">
        <f t="shared" si="106"/>
        <v>0</v>
      </c>
      <c r="AZ240" s="47">
        <f t="shared" si="106"/>
        <v>0</v>
      </c>
      <c r="BA240" s="59">
        <f t="shared" si="3"/>
        <v>0</v>
      </c>
      <c r="BB240" s="28">
        <f t="shared" si="4"/>
        <v>784098000</v>
      </c>
      <c r="BC240" s="61"/>
      <c r="BD240" s="59">
        <f t="shared" si="5"/>
        <v>0</v>
      </c>
      <c r="BE240" s="59">
        <f t="shared" si="6"/>
        <v>0</v>
      </c>
      <c r="BF240" s="59">
        <f t="shared" si="7"/>
        <v>0</v>
      </c>
      <c r="BG240" s="59">
        <f t="shared" si="8"/>
        <v>0</v>
      </c>
      <c r="BH240" s="59">
        <f t="shared" si="9"/>
        <v>0</v>
      </c>
      <c r="BI240" s="59">
        <f t="shared" si="10"/>
        <v>0</v>
      </c>
      <c r="BJ240" s="59">
        <f t="shared" si="11"/>
        <v>0</v>
      </c>
      <c r="BK240" s="59">
        <f t="shared" si="12"/>
        <v>0</v>
      </c>
      <c r="BL240" s="59">
        <f t="shared" si="13"/>
        <v>0</v>
      </c>
      <c r="BM240" s="59">
        <f t="shared" si="14"/>
        <v>0</v>
      </c>
      <c r="BN240" s="59">
        <f t="shared" si="15"/>
        <v>0</v>
      </c>
      <c r="BO240" s="59">
        <f t="shared" si="16"/>
        <v>0</v>
      </c>
      <c r="BP240" s="61"/>
      <c r="BQ240" s="59">
        <f t="shared" si="17"/>
        <v>0</v>
      </c>
      <c r="BR240" s="59">
        <f t="shared" si="18"/>
        <v>0</v>
      </c>
      <c r="BS240" s="59">
        <f t="shared" si="19"/>
        <v>0</v>
      </c>
      <c r="BT240" s="59">
        <f t="shared" si="20"/>
        <v>0</v>
      </c>
    </row>
    <row r="241">
      <c r="A241" s="49"/>
      <c r="B241" s="50" t="s">
        <v>37</v>
      </c>
      <c r="C241" s="6"/>
      <c r="D241" s="51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62"/>
      <c r="AJ241" s="62"/>
      <c r="AK241" s="62"/>
      <c r="AL241" s="62"/>
      <c r="AM241" s="62"/>
      <c r="AN241" s="62"/>
      <c r="AO241" s="62"/>
      <c r="AP241" s="62"/>
      <c r="AQ241" s="62"/>
      <c r="AR241" s="62"/>
      <c r="AS241" s="62"/>
      <c r="AT241" s="62"/>
      <c r="AU241" s="62"/>
      <c r="AV241" s="62"/>
      <c r="AW241" s="62"/>
      <c r="AX241" s="62"/>
      <c r="AY241" s="62"/>
      <c r="AZ241" s="62"/>
      <c r="BA241" s="59">
        <f t="shared" si="3"/>
        <v>0</v>
      </c>
      <c r="BB241" s="28">
        <f t="shared" si="4"/>
        <v>0</v>
      </c>
      <c r="BC241" s="64"/>
      <c r="BD241" s="59">
        <f t="shared" si="5"/>
        <v>0</v>
      </c>
      <c r="BE241" s="59">
        <f t="shared" si="6"/>
        <v>0</v>
      </c>
      <c r="BF241" s="59">
        <f t="shared" si="7"/>
        <v>0</v>
      </c>
      <c r="BG241" s="59">
        <f t="shared" si="8"/>
        <v>0</v>
      </c>
      <c r="BH241" s="59">
        <f t="shared" si="9"/>
        <v>0</v>
      </c>
      <c r="BI241" s="59">
        <f t="shared" si="10"/>
        <v>0</v>
      </c>
      <c r="BJ241" s="59">
        <f t="shared" si="11"/>
        <v>0</v>
      </c>
      <c r="BK241" s="59">
        <f t="shared" si="12"/>
        <v>0</v>
      </c>
      <c r="BL241" s="59">
        <f t="shared" si="13"/>
        <v>0</v>
      </c>
      <c r="BM241" s="59">
        <f t="shared" si="14"/>
        <v>0</v>
      </c>
      <c r="BN241" s="59">
        <f t="shared" si="15"/>
        <v>0</v>
      </c>
      <c r="BO241" s="59">
        <f t="shared" si="16"/>
        <v>0</v>
      </c>
      <c r="BP241" s="64"/>
      <c r="BQ241" s="59">
        <f t="shared" si="17"/>
        <v>0</v>
      </c>
      <c r="BR241" s="59">
        <f t="shared" si="18"/>
        <v>0</v>
      </c>
      <c r="BS241" s="59">
        <f t="shared" si="19"/>
        <v>0</v>
      </c>
      <c r="BT241" s="59">
        <f t="shared" si="20"/>
        <v>0</v>
      </c>
    </row>
    <row r="242">
      <c r="A242" s="49"/>
      <c r="B242" s="52" t="s">
        <v>38</v>
      </c>
      <c r="C242" s="52" t="s">
        <v>222</v>
      </c>
      <c r="D242" s="53">
        <v>1.93032E8</v>
      </c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  <c r="AK242" s="62"/>
      <c r="AL242" s="62"/>
      <c r="AM242" s="62"/>
      <c r="AN242" s="62"/>
      <c r="AO242" s="62"/>
      <c r="AP242" s="62"/>
      <c r="AQ242" s="62"/>
      <c r="AR242" s="62"/>
      <c r="AS242" s="62"/>
      <c r="AT242" s="62"/>
      <c r="AU242" s="62"/>
      <c r="AV242" s="62"/>
      <c r="AW242" s="62"/>
      <c r="AX242" s="62"/>
      <c r="AY242" s="62"/>
      <c r="AZ242" s="62"/>
      <c r="BA242" s="59">
        <f t="shared" si="3"/>
        <v>0</v>
      </c>
      <c r="BB242" s="28">
        <f t="shared" si="4"/>
        <v>193032000</v>
      </c>
      <c r="BC242" s="64"/>
      <c r="BD242" s="59">
        <f t="shared" si="5"/>
        <v>0</v>
      </c>
      <c r="BE242" s="59">
        <f t="shared" si="6"/>
        <v>0</v>
      </c>
      <c r="BF242" s="59">
        <f t="shared" si="7"/>
        <v>0</v>
      </c>
      <c r="BG242" s="59">
        <f t="shared" si="8"/>
        <v>0</v>
      </c>
      <c r="BH242" s="59">
        <f t="shared" si="9"/>
        <v>0</v>
      </c>
      <c r="BI242" s="59">
        <f t="shared" si="10"/>
        <v>0</v>
      </c>
      <c r="BJ242" s="59">
        <f t="shared" si="11"/>
        <v>0</v>
      </c>
      <c r="BK242" s="59">
        <f t="shared" si="12"/>
        <v>0</v>
      </c>
      <c r="BL242" s="59">
        <f t="shared" si="13"/>
        <v>0</v>
      </c>
      <c r="BM242" s="59">
        <f t="shared" si="14"/>
        <v>0</v>
      </c>
      <c r="BN242" s="59">
        <f t="shared" si="15"/>
        <v>0</v>
      </c>
      <c r="BO242" s="59">
        <f t="shared" si="16"/>
        <v>0</v>
      </c>
      <c r="BP242" s="64"/>
      <c r="BQ242" s="59">
        <f t="shared" si="17"/>
        <v>0</v>
      </c>
      <c r="BR242" s="59">
        <f t="shared" si="18"/>
        <v>0</v>
      </c>
      <c r="BS242" s="59">
        <f t="shared" si="19"/>
        <v>0</v>
      </c>
      <c r="BT242" s="59">
        <f t="shared" si="20"/>
        <v>0</v>
      </c>
    </row>
    <row r="243">
      <c r="A243" s="49"/>
      <c r="B243" s="52" t="s">
        <v>38</v>
      </c>
      <c r="C243" s="52" t="s">
        <v>223</v>
      </c>
      <c r="D243" s="53">
        <v>1.64472E8</v>
      </c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  <c r="AK243" s="62"/>
      <c r="AL243" s="62"/>
      <c r="AM243" s="62"/>
      <c r="AN243" s="62"/>
      <c r="AO243" s="62"/>
      <c r="AP243" s="62"/>
      <c r="AQ243" s="62"/>
      <c r="AR243" s="62"/>
      <c r="AS243" s="62"/>
      <c r="AT243" s="62"/>
      <c r="AU243" s="62"/>
      <c r="AV243" s="62"/>
      <c r="AW243" s="62"/>
      <c r="AX243" s="62"/>
      <c r="AY243" s="62"/>
      <c r="AZ243" s="62"/>
      <c r="BA243" s="59">
        <f t="shared" si="3"/>
        <v>0</v>
      </c>
      <c r="BB243" s="28">
        <f t="shared" si="4"/>
        <v>164472000</v>
      </c>
      <c r="BC243" s="64"/>
      <c r="BD243" s="59">
        <f t="shared" si="5"/>
        <v>0</v>
      </c>
      <c r="BE243" s="59">
        <f t="shared" si="6"/>
        <v>0</v>
      </c>
      <c r="BF243" s="59">
        <f t="shared" si="7"/>
        <v>0</v>
      </c>
      <c r="BG243" s="59">
        <f t="shared" si="8"/>
        <v>0</v>
      </c>
      <c r="BH243" s="59">
        <f t="shared" si="9"/>
        <v>0</v>
      </c>
      <c r="BI243" s="59">
        <f t="shared" si="10"/>
        <v>0</v>
      </c>
      <c r="BJ243" s="59">
        <f t="shared" si="11"/>
        <v>0</v>
      </c>
      <c r="BK243" s="59">
        <f t="shared" si="12"/>
        <v>0</v>
      </c>
      <c r="BL243" s="59">
        <f t="shared" si="13"/>
        <v>0</v>
      </c>
      <c r="BM243" s="59">
        <f t="shared" si="14"/>
        <v>0</v>
      </c>
      <c r="BN243" s="59">
        <f t="shared" si="15"/>
        <v>0</v>
      </c>
      <c r="BO243" s="59">
        <f t="shared" si="16"/>
        <v>0</v>
      </c>
      <c r="BP243" s="64"/>
      <c r="BQ243" s="59">
        <f t="shared" si="17"/>
        <v>0</v>
      </c>
      <c r="BR243" s="59">
        <f t="shared" si="18"/>
        <v>0</v>
      </c>
      <c r="BS243" s="59">
        <f t="shared" si="19"/>
        <v>0</v>
      </c>
      <c r="BT243" s="59">
        <f t="shared" si="20"/>
        <v>0</v>
      </c>
    </row>
    <row r="244">
      <c r="A244" s="49"/>
      <c r="B244" s="52" t="s">
        <v>38</v>
      </c>
      <c r="C244" s="52" t="s">
        <v>224</v>
      </c>
      <c r="D244" s="53">
        <v>2.94924E8</v>
      </c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  <c r="AK244" s="62"/>
      <c r="AL244" s="62"/>
      <c r="AM244" s="62"/>
      <c r="AN244" s="62"/>
      <c r="AO244" s="62"/>
      <c r="AP244" s="62"/>
      <c r="AQ244" s="62"/>
      <c r="AR244" s="62"/>
      <c r="AS244" s="62"/>
      <c r="AT244" s="62"/>
      <c r="AU244" s="62"/>
      <c r="AV244" s="62"/>
      <c r="AW244" s="62"/>
      <c r="AX244" s="62"/>
      <c r="AY244" s="62"/>
      <c r="AZ244" s="62"/>
      <c r="BA244" s="59">
        <f t="shared" si="3"/>
        <v>0</v>
      </c>
      <c r="BB244" s="28">
        <f t="shared" si="4"/>
        <v>294924000</v>
      </c>
      <c r="BC244" s="64"/>
      <c r="BD244" s="59">
        <f t="shared" si="5"/>
        <v>0</v>
      </c>
      <c r="BE244" s="59">
        <f t="shared" si="6"/>
        <v>0</v>
      </c>
      <c r="BF244" s="59">
        <f t="shared" si="7"/>
        <v>0</v>
      </c>
      <c r="BG244" s="59">
        <f t="shared" si="8"/>
        <v>0</v>
      </c>
      <c r="BH244" s="59">
        <f t="shared" si="9"/>
        <v>0</v>
      </c>
      <c r="BI244" s="59">
        <f t="shared" si="10"/>
        <v>0</v>
      </c>
      <c r="BJ244" s="59">
        <f t="shared" si="11"/>
        <v>0</v>
      </c>
      <c r="BK244" s="59">
        <f t="shared" si="12"/>
        <v>0</v>
      </c>
      <c r="BL244" s="59">
        <f t="shared" si="13"/>
        <v>0</v>
      </c>
      <c r="BM244" s="59">
        <f t="shared" si="14"/>
        <v>0</v>
      </c>
      <c r="BN244" s="59">
        <f t="shared" si="15"/>
        <v>0</v>
      </c>
      <c r="BO244" s="59">
        <f t="shared" si="16"/>
        <v>0</v>
      </c>
      <c r="BP244" s="64"/>
      <c r="BQ244" s="59">
        <f t="shared" si="17"/>
        <v>0</v>
      </c>
      <c r="BR244" s="59">
        <f t="shared" si="18"/>
        <v>0</v>
      </c>
      <c r="BS244" s="59">
        <f t="shared" si="19"/>
        <v>0</v>
      </c>
      <c r="BT244" s="59">
        <f t="shared" si="20"/>
        <v>0</v>
      </c>
    </row>
    <row r="245">
      <c r="A245" s="49"/>
      <c r="B245" s="52" t="s">
        <v>38</v>
      </c>
      <c r="C245" s="52" t="s">
        <v>225</v>
      </c>
      <c r="D245" s="53">
        <v>1.3167E8</v>
      </c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62"/>
      <c r="AV245" s="62"/>
      <c r="AW245" s="62"/>
      <c r="AX245" s="62"/>
      <c r="AY245" s="62"/>
      <c r="AZ245" s="62"/>
      <c r="BA245" s="59">
        <f t="shared" si="3"/>
        <v>0</v>
      </c>
      <c r="BB245" s="28">
        <f t="shared" si="4"/>
        <v>131670000</v>
      </c>
      <c r="BC245" s="64"/>
      <c r="BD245" s="59">
        <f t="shared" si="5"/>
        <v>0</v>
      </c>
      <c r="BE245" s="59">
        <f t="shared" si="6"/>
        <v>0</v>
      </c>
      <c r="BF245" s="59">
        <f t="shared" si="7"/>
        <v>0</v>
      </c>
      <c r="BG245" s="59">
        <f t="shared" si="8"/>
        <v>0</v>
      </c>
      <c r="BH245" s="59">
        <f t="shared" si="9"/>
        <v>0</v>
      </c>
      <c r="BI245" s="59">
        <f t="shared" si="10"/>
        <v>0</v>
      </c>
      <c r="BJ245" s="59">
        <f t="shared" si="11"/>
        <v>0</v>
      </c>
      <c r="BK245" s="59">
        <f t="shared" si="12"/>
        <v>0</v>
      </c>
      <c r="BL245" s="59">
        <f t="shared" si="13"/>
        <v>0</v>
      </c>
      <c r="BM245" s="59">
        <f t="shared" si="14"/>
        <v>0</v>
      </c>
      <c r="BN245" s="59">
        <f t="shared" si="15"/>
        <v>0</v>
      </c>
      <c r="BO245" s="59">
        <f t="shared" si="16"/>
        <v>0</v>
      </c>
      <c r="BP245" s="64"/>
      <c r="BQ245" s="59">
        <f t="shared" si="17"/>
        <v>0</v>
      </c>
      <c r="BR245" s="59">
        <f t="shared" si="18"/>
        <v>0</v>
      </c>
      <c r="BS245" s="59">
        <f t="shared" si="19"/>
        <v>0</v>
      </c>
      <c r="BT245" s="59">
        <f t="shared" si="20"/>
        <v>0</v>
      </c>
    </row>
    <row r="246">
      <c r="A246" s="37" t="s">
        <v>226</v>
      </c>
      <c r="B246" s="38" t="s">
        <v>227</v>
      </c>
      <c r="C246" s="6"/>
      <c r="D246" s="39">
        <f t="shared" ref="D246:AZ246" si="107">sum(D247,D259,D275,D281,D289,D309,D317,D321,D325,D329,D333)</f>
        <v>4988477000</v>
      </c>
      <c r="E246" s="39">
        <f t="shared" si="107"/>
        <v>0</v>
      </c>
      <c r="F246" s="39">
        <f t="shared" si="107"/>
        <v>0</v>
      </c>
      <c r="G246" s="39">
        <f t="shared" si="107"/>
        <v>0</v>
      </c>
      <c r="H246" s="39">
        <f t="shared" si="107"/>
        <v>0</v>
      </c>
      <c r="I246" s="39">
        <f t="shared" si="107"/>
        <v>0</v>
      </c>
      <c r="J246" s="39">
        <f t="shared" si="107"/>
        <v>0</v>
      </c>
      <c r="K246" s="39">
        <f t="shared" si="107"/>
        <v>0</v>
      </c>
      <c r="L246" s="39">
        <f t="shared" si="107"/>
        <v>0</v>
      </c>
      <c r="M246" s="39">
        <f t="shared" si="107"/>
        <v>0</v>
      </c>
      <c r="N246" s="39">
        <f t="shared" si="107"/>
        <v>0</v>
      </c>
      <c r="O246" s="39">
        <f t="shared" si="107"/>
        <v>0</v>
      </c>
      <c r="P246" s="39">
        <f t="shared" si="107"/>
        <v>0</v>
      </c>
      <c r="Q246" s="39">
        <f t="shared" si="107"/>
        <v>0</v>
      </c>
      <c r="R246" s="39">
        <f t="shared" si="107"/>
        <v>0</v>
      </c>
      <c r="S246" s="39">
        <f t="shared" si="107"/>
        <v>0</v>
      </c>
      <c r="T246" s="39">
        <f t="shared" si="107"/>
        <v>0</v>
      </c>
      <c r="U246" s="39">
        <f t="shared" si="107"/>
        <v>0</v>
      </c>
      <c r="V246" s="39">
        <f t="shared" si="107"/>
        <v>0</v>
      </c>
      <c r="W246" s="39">
        <f t="shared" si="107"/>
        <v>0</v>
      </c>
      <c r="X246" s="39">
        <f t="shared" si="107"/>
        <v>0</v>
      </c>
      <c r="Y246" s="39">
        <f t="shared" si="107"/>
        <v>0</v>
      </c>
      <c r="Z246" s="39">
        <f t="shared" si="107"/>
        <v>0</v>
      </c>
      <c r="AA246" s="39">
        <f t="shared" si="107"/>
        <v>0</v>
      </c>
      <c r="AB246" s="39">
        <f t="shared" si="107"/>
        <v>0</v>
      </c>
      <c r="AC246" s="39">
        <f t="shared" si="107"/>
        <v>0</v>
      </c>
      <c r="AD246" s="39">
        <f t="shared" si="107"/>
        <v>0</v>
      </c>
      <c r="AE246" s="39">
        <f t="shared" si="107"/>
        <v>0</v>
      </c>
      <c r="AF246" s="39">
        <f t="shared" si="107"/>
        <v>0</v>
      </c>
      <c r="AG246" s="39">
        <f t="shared" si="107"/>
        <v>0</v>
      </c>
      <c r="AH246" s="39">
        <f t="shared" si="107"/>
        <v>0</v>
      </c>
      <c r="AI246" s="39">
        <f t="shared" si="107"/>
        <v>0</v>
      </c>
      <c r="AJ246" s="39">
        <f t="shared" si="107"/>
        <v>0</v>
      </c>
      <c r="AK246" s="39">
        <f t="shared" si="107"/>
        <v>0</v>
      </c>
      <c r="AL246" s="39">
        <f t="shared" si="107"/>
        <v>0</v>
      </c>
      <c r="AM246" s="39">
        <f t="shared" si="107"/>
        <v>0</v>
      </c>
      <c r="AN246" s="39">
        <f t="shared" si="107"/>
        <v>0</v>
      </c>
      <c r="AO246" s="39">
        <f t="shared" si="107"/>
        <v>0</v>
      </c>
      <c r="AP246" s="39">
        <f t="shared" si="107"/>
        <v>0</v>
      </c>
      <c r="AQ246" s="39">
        <f t="shared" si="107"/>
        <v>0</v>
      </c>
      <c r="AR246" s="39">
        <f t="shared" si="107"/>
        <v>0</v>
      </c>
      <c r="AS246" s="39">
        <f t="shared" si="107"/>
        <v>0</v>
      </c>
      <c r="AT246" s="39">
        <f t="shared" si="107"/>
        <v>0</v>
      </c>
      <c r="AU246" s="39">
        <f t="shared" si="107"/>
        <v>0</v>
      </c>
      <c r="AV246" s="39">
        <f t="shared" si="107"/>
        <v>0</v>
      </c>
      <c r="AW246" s="39">
        <f t="shared" si="107"/>
        <v>0</v>
      </c>
      <c r="AX246" s="39">
        <f t="shared" si="107"/>
        <v>0</v>
      </c>
      <c r="AY246" s="39">
        <f t="shared" si="107"/>
        <v>0</v>
      </c>
      <c r="AZ246" s="39">
        <f t="shared" si="107"/>
        <v>0</v>
      </c>
      <c r="BA246" s="57">
        <f t="shared" si="3"/>
        <v>0</v>
      </c>
      <c r="BB246" s="28">
        <f t="shared" si="4"/>
        <v>4988477000</v>
      </c>
      <c r="BC246" s="29"/>
      <c r="BD246" s="57">
        <f t="shared" si="5"/>
        <v>0</v>
      </c>
      <c r="BE246" s="57">
        <f t="shared" si="6"/>
        <v>0</v>
      </c>
      <c r="BF246" s="57">
        <f t="shared" si="7"/>
        <v>0</v>
      </c>
      <c r="BG246" s="57">
        <f t="shared" si="8"/>
        <v>0</v>
      </c>
      <c r="BH246" s="57">
        <f t="shared" si="9"/>
        <v>0</v>
      </c>
      <c r="BI246" s="57">
        <f t="shared" si="10"/>
        <v>0</v>
      </c>
      <c r="BJ246" s="57">
        <f t="shared" si="11"/>
        <v>0</v>
      </c>
      <c r="BK246" s="57">
        <f t="shared" si="12"/>
        <v>0</v>
      </c>
      <c r="BL246" s="57">
        <f t="shared" si="13"/>
        <v>0</v>
      </c>
      <c r="BM246" s="57">
        <f t="shared" si="14"/>
        <v>0</v>
      </c>
      <c r="BN246" s="57">
        <f t="shared" si="15"/>
        <v>0</v>
      </c>
      <c r="BO246" s="57">
        <f t="shared" si="16"/>
        <v>0</v>
      </c>
      <c r="BP246" s="29"/>
      <c r="BQ246" s="57">
        <f t="shared" si="17"/>
        <v>0</v>
      </c>
      <c r="BR246" s="57">
        <f t="shared" si="18"/>
        <v>0</v>
      </c>
      <c r="BS246" s="57">
        <f t="shared" si="19"/>
        <v>0</v>
      </c>
      <c r="BT246" s="57">
        <f t="shared" si="20"/>
        <v>0</v>
      </c>
    </row>
    <row r="247">
      <c r="A247" s="41" t="s">
        <v>98</v>
      </c>
      <c r="B247" s="42" t="s">
        <v>228</v>
      </c>
      <c r="C247" s="6"/>
      <c r="D247" s="43">
        <f t="shared" ref="D247:AZ247" si="108">sum(D248,D253,D256)</f>
        <v>1298400000</v>
      </c>
      <c r="E247" s="43">
        <f t="shared" si="108"/>
        <v>0</v>
      </c>
      <c r="F247" s="43">
        <f t="shared" si="108"/>
        <v>0</v>
      </c>
      <c r="G247" s="43">
        <f t="shared" si="108"/>
        <v>0</v>
      </c>
      <c r="H247" s="43">
        <f t="shared" si="108"/>
        <v>0</v>
      </c>
      <c r="I247" s="43">
        <f t="shared" si="108"/>
        <v>0</v>
      </c>
      <c r="J247" s="43">
        <f t="shared" si="108"/>
        <v>0</v>
      </c>
      <c r="K247" s="43">
        <f t="shared" si="108"/>
        <v>0</v>
      </c>
      <c r="L247" s="43">
        <f t="shared" si="108"/>
        <v>0</v>
      </c>
      <c r="M247" s="43">
        <f t="shared" si="108"/>
        <v>0</v>
      </c>
      <c r="N247" s="43">
        <f t="shared" si="108"/>
        <v>0</v>
      </c>
      <c r="O247" s="43">
        <f t="shared" si="108"/>
        <v>0</v>
      </c>
      <c r="P247" s="43">
        <f t="shared" si="108"/>
        <v>0</v>
      </c>
      <c r="Q247" s="43">
        <f t="shared" si="108"/>
        <v>0</v>
      </c>
      <c r="R247" s="43">
        <f t="shared" si="108"/>
        <v>0</v>
      </c>
      <c r="S247" s="43">
        <f t="shared" si="108"/>
        <v>0</v>
      </c>
      <c r="T247" s="43">
        <f t="shared" si="108"/>
        <v>0</v>
      </c>
      <c r="U247" s="43">
        <f t="shared" si="108"/>
        <v>0</v>
      </c>
      <c r="V247" s="43">
        <f t="shared" si="108"/>
        <v>0</v>
      </c>
      <c r="W247" s="43">
        <f t="shared" si="108"/>
        <v>0</v>
      </c>
      <c r="X247" s="43">
        <f t="shared" si="108"/>
        <v>0</v>
      </c>
      <c r="Y247" s="43">
        <f t="shared" si="108"/>
        <v>0</v>
      </c>
      <c r="Z247" s="43">
        <f t="shared" si="108"/>
        <v>0</v>
      </c>
      <c r="AA247" s="43">
        <f t="shared" si="108"/>
        <v>0</v>
      </c>
      <c r="AB247" s="43">
        <f t="shared" si="108"/>
        <v>0</v>
      </c>
      <c r="AC247" s="43">
        <f t="shared" si="108"/>
        <v>0</v>
      </c>
      <c r="AD247" s="43">
        <f t="shared" si="108"/>
        <v>0</v>
      </c>
      <c r="AE247" s="43">
        <f t="shared" si="108"/>
        <v>0</v>
      </c>
      <c r="AF247" s="43">
        <f t="shared" si="108"/>
        <v>0</v>
      </c>
      <c r="AG247" s="43">
        <f t="shared" si="108"/>
        <v>0</v>
      </c>
      <c r="AH247" s="43">
        <f t="shared" si="108"/>
        <v>0</v>
      </c>
      <c r="AI247" s="43">
        <f t="shared" si="108"/>
        <v>0</v>
      </c>
      <c r="AJ247" s="43">
        <f t="shared" si="108"/>
        <v>0</v>
      </c>
      <c r="AK247" s="43">
        <f t="shared" si="108"/>
        <v>0</v>
      </c>
      <c r="AL247" s="43">
        <f t="shared" si="108"/>
        <v>0</v>
      </c>
      <c r="AM247" s="43">
        <f t="shared" si="108"/>
        <v>0</v>
      </c>
      <c r="AN247" s="43">
        <f t="shared" si="108"/>
        <v>0</v>
      </c>
      <c r="AO247" s="43">
        <f t="shared" si="108"/>
        <v>0</v>
      </c>
      <c r="AP247" s="43">
        <f t="shared" si="108"/>
        <v>0</v>
      </c>
      <c r="AQ247" s="43">
        <f t="shared" si="108"/>
        <v>0</v>
      </c>
      <c r="AR247" s="43">
        <f t="shared" si="108"/>
        <v>0</v>
      </c>
      <c r="AS247" s="43">
        <f t="shared" si="108"/>
        <v>0</v>
      </c>
      <c r="AT247" s="43">
        <f t="shared" si="108"/>
        <v>0</v>
      </c>
      <c r="AU247" s="43">
        <f t="shared" si="108"/>
        <v>0</v>
      </c>
      <c r="AV247" s="43">
        <f t="shared" si="108"/>
        <v>0</v>
      </c>
      <c r="AW247" s="43">
        <f t="shared" si="108"/>
        <v>0</v>
      </c>
      <c r="AX247" s="43">
        <f t="shared" si="108"/>
        <v>0</v>
      </c>
      <c r="AY247" s="43">
        <f t="shared" si="108"/>
        <v>0</v>
      </c>
      <c r="AZ247" s="43">
        <f t="shared" si="108"/>
        <v>0</v>
      </c>
      <c r="BA247" s="59">
        <f t="shared" si="3"/>
        <v>0</v>
      </c>
      <c r="BB247" s="28">
        <f t="shared" si="4"/>
        <v>1298400000</v>
      </c>
      <c r="BC247" s="29"/>
      <c r="BD247" s="59">
        <f t="shared" si="5"/>
        <v>0</v>
      </c>
      <c r="BE247" s="59">
        <f t="shared" si="6"/>
        <v>0</v>
      </c>
      <c r="BF247" s="59">
        <f t="shared" si="7"/>
        <v>0</v>
      </c>
      <c r="BG247" s="59">
        <f t="shared" si="8"/>
        <v>0</v>
      </c>
      <c r="BH247" s="59">
        <f t="shared" si="9"/>
        <v>0</v>
      </c>
      <c r="BI247" s="59">
        <f t="shared" si="10"/>
        <v>0</v>
      </c>
      <c r="BJ247" s="59">
        <f t="shared" si="11"/>
        <v>0</v>
      </c>
      <c r="BK247" s="59">
        <f t="shared" si="12"/>
        <v>0</v>
      </c>
      <c r="BL247" s="59">
        <f t="shared" si="13"/>
        <v>0</v>
      </c>
      <c r="BM247" s="59">
        <f t="shared" si="14"/>
        <v>0</v>
      </c>
      <c r="BN247" s="59">
        <f t="shared" si="15"/>
        <v>0</v>
      </c>
      <c r="BO247" s="59">
        <f t="shared" si="16"/>
        <v>0</v>
      </c>
      <c r="BP247" s="29"/>
      <c r="BQ247" s="59">
        <f t="shared" si="17"/>
        <v>0</v>
      </c>
      <c r="BR247" s="59">
        <f t="shared" si="18"/>
        <v>0</v>
      </c>
      <c r="BS247" s="59">
        <f t="shared" si="19"/>
        <v>0</v>
      </c>
      <c r="BT247" s="59">
        <f t="shared" si="20"/>
        <v>0</v>
      </c>
    </row>
    <row r="248">
      <c r="A248" s="45">
        <v>521111.0</v>
      </c>
      <c r="B248" s="46" t="s">
        <v>229</v>
      </c>
      <c r="C248" s="6"/>
      <c r="D248" s="47">
        <f t="shared" ref="D248:AZ248" si="109">sum(D250:D252)</f>
        <v>213000000</v>
      </c>
      <c r="E248" s="47">
        <f t="shared" si="109"/>
        <v>0</v>
      </c>
      <c r="F248" s="47">
        <f t="shared" si="109"/>
        <v>0</v>
      </c>
      <c r="G248" s="47">
        <f t="shared" si="109"/>
        <v>0</v>
      </c>
      <c r="H248" s="47">
        <f t="shared" si="109"/>
        <v>0</v>
      </c>
      <c r="I248" s="47">
        <f t="shared" si="109"/>
        <v>0</v>
      </c>
      <c r="J248" s="47">
        <f t="shared" si="109"/>
        <v>0</v>
      </c>
      <c r="K248" s="47">
        <f t="shared" si="109"/>
        <v>0</v>
      </c>
      <c r="L248" s="47">
        <f t="shared" si="109"/>
        <v>0</v>
      </c>
      <c r="M248" s="47">
        <f t="shared" si="109"/>
        <v>0</v>
      </c>
      <c r="N248" s="47">
        <f t="shared" si="109"/>
        <v>0</v>
      </c>
      <c r="O248" s="47">
        <f t="shared" si="109"/>
        <v>0</v>
      </c>
      <c r="P248" s="47">
        <f t="shared" si="109"/>
        <v>0</v>
      </c>
      <c r="Q248" s="47">
        <f t="shared" si="109"/>
        <v>0</v>
      </c>
      <c r="R248" s="47">
        <f t="shared" si="109"/>
        <v>0</v>
      </c>
      <c r="S248" s="47">
        <f t="shared" si="109"/>
        <v>0</v>
      </c>
      <c r="T248" s="47">
        <f t="shared" si="109"/>
        <v>0</v>
      </c>
      <c r="U248" s="47">
        <f t="shared" si="109"/>
        <v>0</v>
      </c>
      <c r="V248" s="47">
        <f t="shared" si="109"/>
        <v>0</v>
      </c>
      <c r="W248" s="47">
        <f t="shared" si="109"/>
        <v>0</v>
      </c>
      <c r="X248" s="47">
        <f t="shared" si="109"/>
        <v>0</v>
      </c>
      <c r="Y248" s="47">
        <f t="shared" si="109"/>
        <v>0</v>
      </c>
      <c r="Z248" s="47">
        <f t="shared" si="109"/>
        <v>0</v>
      </c>
      <c r="AA248" s="47">
        <f t="shared" si="109"/>
        <v>0</v>
      </c>
      <c r="AB248" s="47">
        <f t="shared" si="109"/>
        <v>0</v>
      </c>
      <c r="AC248" s="47">
        <f t="shared" si="109"/>
        <v>0</v>
      </c>
      <c r="AD248" s="47">
        <f t="shared" si="109"/>
        <v>0</v>
      </c>
      <c r="AE248" s="47">
        <f t="shared" si="109"/>
        <v>0</v>
      </c>
      <c r="AF248" s="47">
        <f t="shared" si="109"/>
        <v>0</v>
      </c>
      <c r="AG248" s="47">
        <f t="shared" si="109"/>
        <v>0</v>
      </c>
      <c r="AH248" s="47">
        <f t="shared" si="109"/>
        <v>0</v>
      </c>
      <c r="AI248" s="47">
        <f t="shared" si="109"/>
        <v>0</v>
      </c>
      <c r="AJ248" s="47">
        <f t="shared" si="109"/>
        <v>0</v>
      </c>
      <c r="AK248" s="47">
        <f t="shared" si="109"/>
        <v>0</v>
      </c>
      <c r="AL248" s="47">
        <f t="shared" si="109"/>
        <v>0</v>
      </c>
      <c r="AM248" s="47">
        <f t="shared" si="109"/>
        <v>0</v>
      </c>
      <c r="AN248" s="47">
        <f t="shared" si="109"/>
        <v>0</v>
      </c>
      <c r="AO248" s="47">
        <f t="shared" si="109"/>
        <v>0</v>
      </c>
      <c r="AP248" s="47">
        <f t="shared" si="109"/>
        <v>0</v>
      </c>
      <c r="AQ248" s="47">
        <f t="shared" si="109"/>
        <v>0</v>
      </c>
      <c r="AR248" s="47">
        <f t="shared" si="109"/>
        <v>0</v>
      </c>
      <c r="AS248" s="47">
        <f t="shared" si="109"/>
        <v>0</v>
      </c>
      <c r="AT248" s="47">
        <f t="shared" si="109"/>
        <v>0</v>
      </c>
      <c r="AU248" s="47">
        <f t="shared" si="109"/>
        <v>0</v>
      </c>
      <c r="AV248" s="47">
        <f t="shared" si="109"/>
        <v>0</v>
      </c>
      <c r="AW248" s="47">
        <f t="shared" si="109"/>
        <v>0</v>
      </c>
      <c r="AX248" s="47">
        <f t="shared" si="109"/>
        <v>0</v>
      </c>
      <c r="AY248" s="47">
        <f t="shared" si="109"/>
        <v>0</v>
      </c>
      <c r="AZ248" s="47">
        <f t="shared" si="109"/>
        <v>0</v>
      </c>
      <c r="BA248" s="59">
        <f t="shared" si="3"/>
        <v>0</v>
      </c>
      <c r="BB248" s="28">
        <f t="shared" si="4"/>
        <v>213000000</v>
      </c>
      <c r="BC248" s="61"/>
      <c r="BD248" s="59">
        <f t="shared" si="5"/>
        <v>0</v>
      </c>
      <c r="BE248" s="59">
        <f t="shared" si="6"/>
        <v>0</v>
      </c>
      <c r="BF248" s="59">
        <f t="shared" si="7"/>
        <v>0</v>
      </c>
      <c r="BG248" s="59">
        <f t="shared" si="8"/>
        <v>0</v>
      </c>
      <c r="BH248" s="59">
        <f t="shared" si="9"/>
        <v>0</v>
      </c>
      <c r="BI248" s="59">
        <f t="shared" si="10"/>
        <v>0</v>
      </c>
      <c r="BJ248" s="59">
        <f t="shared" si="11"/>
        <v>0</v>
      </c>
      <c r="BK248" s="59">
        <f t="shared" si="12"/>
        <v>0</v>
      </c>
      <c r="BL248" s="59">
        <f t="shared" si="13"/>
        <v>0</v>
      </c>
      <c r="BM248" s="59">
        <f t="shared" si="14"/>
        <v>0</v>
      </c>
      <c r="BN248" s="59">
        <f t="shared" si="15"/>
        <v>0</v>
      </c>
      <c r="BO248" s="59">
        <f t="shared" si="16"/>
        <v>0</v>
      </c>
      <c r="BP248" s="61"/>
      <c r="BQ248" s="59">
        <f t="shared" si="17"/>
        <v>0</v>
      </c>
      <c r="BR248" s="59">
        <f t="shared" si="18"/>
        <v>0</v>
      </c>
      <c r="BS248" s="59">
        <f t="shared" si="19"/>
        <v>0</v>
      </c>
      <c r="BT248" s="59">
        <f t="shared" si="20"/>
        <v>0</v>
      </c>
    </row>
    <row r="249">
      <c r="A249" s="49"/>
      <c r="B249" s="50" t="s">
        <v>37</v>
      </c>
      <c r="C249" s="6"/>
      <c r="D249" s="51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  <c r="AK249" s="62"/>
      <c r="AL249" s="62"/>
      <c r="AM249" s="62"/>
      <c r="AN249" s="62"/>
      <c r="AO249" s="62"/>
      <c r="AP249" s="62"/>
      <c r="AQ249" s="62"/>
      <c r="AR249" s="62"/>
      <c r="AS249" s="62"/>
      <c r="AT249" s="62"/>
      <c r="AU249" s="62"/>
      <c r="AV249" s="62"/>
      <c r="AW249" s="62"/>
      <c r="AX249" s="62"/>
      <c r="AY249" s="62"/>
      <c r="AZ249" s="62"/>
      <c r="BA249" s="59">
        <f t="shared" si="3"/>
        <v>0</v>
      </c>
      <c r="BB249" s="28">
        <f t="shared" si="4"/>
        <v>0</v>
      </c>
      <c r="BC249" s="64"/>
      <c r="BD249" s="59">
        <f t="shared" si="5"/>
        <v>0</v>
      </c>
      <c r="BE249" s="59">
        <f t="shared" si="6"/>
        <v>0</v>
      </c>
      <c r="BF249" s="59">
        <f t="shared" si="7"/>
        <v>0</v>
      </c>
      <c r="BG249" s="59">
        <f t="shared" si="8"/>
        <v>0</v>
      </c>
      <c r="BH249" s="59">
        <f t="shared" si="9"/>
        <v>0</v>
      </c>
      <c r="BI249" s="59">
        <f t="shared" si="10"/>
        <v>0</v>
      </c>
      <c r="BJ249" s="59">
        <f t="shared" si="11"/>
        <v>0</v>
      </c>
      <c r="BK249" s="59">
        <f t="shared" si="12"/>
        <v>0</v>
      </c>
      <c r="BL249" s="59">
        <f t="shared" si="13"/>
        <v>0</v>
      </c>
      <c r="BM249" s="59">
        <f t="shared" si="14"/>
        <v>0</v>
      </c>
      <c r="BN249" s="59">
        <f t="shared" si="15"/>
        <v>0</v>
      </c>
      <c r="BO249" s="59">
        <f t="shared" si="16"/>
        <v>0</v>
      </c>
      <c r="BP249" s="64"/>
      <c r="BQ249" s="59">
        <f t="shared" si="17"/>
        <v>0</v>
      </c>
      <c r="BR249" s="59">
        <f t="shared" si="18"/>
        <v>0</v>
      </c>
      <c r="BS249" s="59">
        <f t="shared" si="19"/>
        <v>0</v>
      </c>
      <c r="BT249" s="59">
        <f t="shared" si="20"/>
        <v>0</v>
      </c>
    </row>
    <row r="250">
      <c r="A250" s="49"/>
      <c r="B250" s="52" t="s">
        <v>38</v>
      </c>
      <c r="C250" s="52" t="s">
        <v>230</v>
      </c>
      <c r="D250" s="53">
        <v>1.8E8</v>
      </c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  <c r="AK250" s="62"/>
      <c r="AL250" s="62"/>
      <c r="AM250" s="62"/>
      <c r="AN250" s="62"/>
      <c r="AO250" s="62"/>
      <c r="AP250" s="62"/>
      <c r="AQ250" s="62"/>
      <c r="AR250" s="62"/>
      <c r="AS250" s="62"/>
      <c r="AT250" s="62"/>
      <c r="AU250" s="62"/>
      <c r="AV250" s="62"/>
      <c r="AW250" s="62"/>
      <c r="AX250" s="62"/>
      <c r="AY250" s="62"/>
      <c r="AZ250" s="62"/>
      <c r="BA250" s="59">
        <f t="shared" si="3"/>
        <v>0</v>
      </c>
      <c r="BB250" s="28">
        <f t="shared" si="4"/>
        <v>180000000</v>
      </c>
      <c r="BC250" s="64"/>
      <c r="BD250" s="59">
        <f t="shared" si="5"/>
        <v>0</v>
      </c>
      <c r="BE250" s="59">
        <f t="shared" si="6"/>
        <v>0</v>
      </c>
      <c r="BF250" s="59">
        <f t="shared" si="7"/>
        <v>0</v>
      </c>
      <c r="BG250" s="59">
        <f t="shared" si="8"/>
        <v>0</v>
      </c>
      <c r="BH250" s="59">
        <f t="shared" si="9"/>
        <v>0</v>
      </c>
      <c r="BI250" s="59">
        <f t="shared" si="10"/>
        <v>0</v>
      </c>
      <c r="BJ250" s="59">
        <f t="shared" si="11"/>
        <v>0</v>
      </c>
      <c r="BK250" s="59">
        <f t="shared" si="12"/>
        <v>0</v>
      </c>
      <c r="BL250" s="59">
        <f t="shared" si="13"/>
        <v>0</v>
      </c>
      <c r="BM250" s="59">
        <f t="shared" si="14"/>
        <v>0</v>
      </c>
      <c r="BN250" s="59">
        <f t="shared" si="15"/>
        <v>0</v>
      </c>
      <c r="BO250" s="59">
        <f t="shared" si="16"/>
        <v>0</v>
      </c>
      <c r="BP250" s="64"/>
      <c r="BQ250" s="59">
        <f t="shared" si="17"/>
        <v>0</v>
      </c>
      <c r="BR250" s="59">
        <f t="shared" si="18"/>
        <v>0</v>
      </c>
      <c r="BS250" s="59">
        <f t="shared" si="19"/>
        <v>0</v>
      </c>
      <c r="BT250" s="59">
        <f t="shared" si="20"/>
        <v>0</v>
      </c>
    </row>
    <row r="251">
      <c r="A251" s="49"/>
      <c r="B251" s="52" t="s">
        <v>38</v>
      </c>
      <c r="C251" s="52" t="s">
        <v>231</v>
      </c>
      <c r="D251" s="53">
        <v>1.8E7</v>
      </c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  <c r="AK251" s="62"/>
      <c r="AL251" s="62"/>
      <c r="AM251" s="62"/>
      <c r="AN251" s="62"/>
      <c r="AO251" s="62"/>
      <c r="AP251" s="62"/>
      <c r="AQ251" s="62"/>
      <c r="AR251" s="62"/>
      <c r="AS251" s="62"/>
      <c r="AT251" s="62"/>
      <c r="AU251" s="62"/>
      <c r="AV251" s="62"/>
      <c r="AW251" s="62"/>
      <c r="AX251" s="62"/>
      <c r="AY251" s="62"/>
      <c r="AZ251" s="62"/>
      <c r="BA251" s="59">
        <f t="shared" si="3"/>
        <v>0</v>
      </c>
      <c r="BB251" s="28">
        <f t="shared" si="4"/>
        <v>18000000</v>
      </c>
      <c r="BC251" s="64"/>
      <c r="BD251" s="59">
        <f t="shared" si="5"/>
        <v>0</v>
      </c>
      <c r="BE251" s="59">
        <f t="shared" si="6"/>
        <v>0</v>
      </c>
      <c r="BF251" s="59">
        <f t="shared" si="7"/>
        <v>0</v>
      </c>
      <c r="BG251" s="59">
        <f t="shared" si="8"/>
        <v>0</v>
      </c>
      <c r="BH251" s="59">
        <f t="shared" si="9"/>
        <v>0</v>
      </c>
      <c r="BI251" s="59">
        <f t="shared" si="10"/>
        <v>0</v>
      </c>
      <c r="BJ251" s="59">
        <f t="shared" si="11"/>
        <v>0</v>
      </c>
      <c r="BK251" s="59">
        <f t="shared" si="12"/>
        <v>0</v>
      </c>
      <c r="BL251" s="59">
        <f t="shared" si="13"/>
        <v>0</v>
      </c>
      <c r="BM251" s="59">
        <f t="shared" si="14"/>
        <v>0</v>
      </c>
      <c r="BN251" s="59">
        <f t="shared" si="15"/>
        <v>0</v>
      </c>
      <c r="BO251" s="59">
        <f t="shared" si="16"/>
        <v>0</v>
      </c>
      <c r="BP251" s="64"/>
      <c r="BQ251" s="59">
        <f t="shared" si="17"/>
        <v>0</v>
      </c>
      <c r="BR251" s="59">
        <f t="shared" si="18"/>
        <v>0</v>
      </c>
      <c r="BS251" s="59">
        <f t="shared" si="19"/>
        <v>0</v>
      </c>
      <c r="BT251" s="59">
        <f t="shared" si="20"/>
        <v>0</v>
      </c>
    </row>
    <row r="252">
      <c r="A252" s="49"/>
      <c r="B252" s="52" t="s">
        <v>38</v>
      </c>
      <c r="C252" s="52" t="s">
        <v>232</v>
      </c>
      <c r="D252" s="53">
        <v>1.5E7</v>
      </c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  <c r="AK252" s="62"/>
      <c r="AL252" s="62"/>
      <c r="AM252" s="62"/>
      <c r="AN252" s="62"/>
      <c r="AO252" s="62"/>
      <c r="AP252" s="62"/>
      <c r="AQ252" s="62"/>
      <c r="AR252" s="62"/>
      <c r="AS252" s="62"/>
      <c r="AT252" s="62"/>
      <c r="AU252" s="62"/>
      <c r="AV252" s="62"/>
      <c r="AW252" s="62"/>
      <c r="AX252" s="62"/>
      <c r="AY252" s="62"/>
      <c r="AZ252" s="62"/>
      <c r="BA252" s="59">
        <f t="shared" si="3"/>
        <v>0</v>
      </c>
      <c r="BB252" s="28">
        <f t="shared" si="4"/>
        <v>15000000</v>
      </c>
      <c r="BC252" s="64"/>
      <c r="BD252" s="59">
        <f t="shared" si="5"/>
        <v>0</v>
      </c>
      <c r="BE252" s="59">
        <f t="shared" si="6"/>
        <v>0</v>
      </c>
      <c r="BF252" s="59">
        <f t="shared" si="7"/>
        <v>0</v>
      </c>
      <c r="BG252" s="59">
        <f t="shared" si="8"/>
        <v>0</v>
      </c>
      <c r="BH252" s="59">
        <f t="shared" si="9"/>
        <v>0</v>
      </c>
      <c r="BI252" s="59">
        <f t="shared" si="10"/>
        <v>0</v>
      </c>
      <c r="BJ252" s="59">
        <f t="shared" si="11"/>
        <v>0</v>
      </c>
      <c r="BK252" s="59">
        <f t="shared" si="12"/>
        <v>0</v>
      </c>
      <c r="BL252" s="59">
        <f t="shared" si="13"/>
        <v>0</v>
      </c>
      <c r="BM252" s="59">
        <f t="shared" si="14"/>
        <v>0</v>
      </c>
      <c r="BN252" s="59">
        <f t="shared" si="15"/>
        <v>0</v>
      </c>
      <c r="BO252" s="59">
        <f t="shared" si="16"/>
        <v>0</v>
      </c>
      <c r="BP252" s="64"/>
      <c r="BQ252" s="59">
        <f t="shared" si="17"/>
        <v>0</v>
      </c>
      <c r="BR252" s="59">
        <f t="shared" si="18"/>
        <v>0</v>
      </c>
      <c r="BS252" s="59">
        <f t="shared" si="19"/>
        <v>0</v>
      </c>
      <c r="BT252" s="59">
        <f t="shared" si="20"/>
        <v>0</v>
      </c>
    </row>
    <row r="253">
      <c r="A253" s="45">
        <v>522111.0</v>
      </c>
      <c r="B253" s="46" t="s">
        <v>233</v>
      </c>
      <c r="C253" s="6"/>
      <c r="D253" s="47">
        <f t="shared" ref="D253:AZ253" si="110">sum(D255)</f>
        <v>1080000000</v>
      </c>
      <c r="E253" s="47">
        <f t="shared" si="110"/>
        <v>0</v>
      </c>
      <c r="F253" s="47">
        <f t="shared" si="110"/>
        <v>0</v>
      </c>
      <c r="G253" s="47">
        <f t="shared" si="110"/>
        <v>0</v>
      </c>
      <c r="H253" s="47">
        <f t="shared" si="110"/>
        <v>0</v>
      </c>
      <c r="I253" s="47">
        <f t="shared" si="110"/>
        <v>0</v>
      </c>
      <c r="J253" s="47">
        <f t="shared" si="110"/>
        <v>0</v>
      </c>
      <c r="K253" s="47">
        <f t="shared" si="110"/>
        <v>0</v>
      </c>
      <c r="L253" s="47">
        <f t="shared" si="110"/>
        <v>0</v>
      </c>
      <c r="M253" s="47">
        <f t="shared" si="110"/>
        <v>0</v>
      </c>
      <c r="N253" s="47">
        <f t="shared" si="110"/>
        <v>0</v>
      </c>
      <c r="O253" s="47">
        <f t="shared" si="110"/>
        <v>0</v>
      </c>
      <c r="P253" s="47">
        <f t="shared" si="110"/>
        <v>0</v>
      </c>
      <c r="Q253" s="47">
        <f t="shared" si="110"/>
        <v>0</v>
      </c>
      <c r="R253" s="47">
        <f t="shared" si="110"/>
        <v>0</v>
      </c>
      <c r="S253" s="47">
        <f t="shared" si="110"/>
        <v>0</v>
      </c>
      <c r="T253" s="47">
        <f t="shared" si="110"/>
        <v>0</v>
      </c>
      <c r="U253" s="47">
        <f t="shared" si="110"/>
        <v>0</v>
      </c>
      <c r="V253" s="47">
        <f t="shared" si="110"/>
        <v>0</v>
      </c>
      <c r="W253" s="47">
        <f t="shared" si="110"/>
        <v>0</v>
      </c>
      <c r="X253" s="47">
        <f t="shared" si="110"/>
        <v>0</v>
      </c>
      <c r="Y253" s="47">
        <f t="shared" si="110"/>
        <v>0</v>
      </c>
      <c r="Z253" s="47">
        <f t="shared" si="110"/>
        <v>0</v>
      </c>
      <c r="AA253" s="47">
        <f t="shared" si="110"/>
        <v>0</v>
      </c>
      <c r="AB253" s="47">
        <f t="shared" si="110"/>
        <v>0</v>
      </c>
      <c r="AC253" s="47">
        <f t="shared" si="110"/>
        <v>0</v>
      </c>
      <c r="AD253" s="47">
        <f t="shared" si="110"/>
        <v>0</v>
      </c>
      <c r="AE253" s="47">
        <f t="shared" si="110"/>
        <v>0</v>
      </c>
      <c r="AF253" s="47">
        <f t="shared" si="110"/>
        <v>0</v>
      </c>
      <c r="AG253" s="47">
        <f t="shared" si="110"/>
        <v>0</v>
      </c>
      <c r="AH253" s="47">
        <f t="shared" si="110"/>
        <v>0</v>
      </c>
      <c r="AI253" s="47">
        <f t="shared" si="110"/>
        <v>0</v>
      </c>
      <c r="AJ253" s="47">
        <f t="shared" si="110"/>
        <v>0</v>
      </c>
      <c r="AK253" s="47">
        <f t="shared" si="110"/>
        <v>0</v>
      </c>
      <c r="AL253" s="47">
        <f t="shared" si="110"/>
        <v>0</v>
      </c>
      <c r="AM253" s="47">
        <f t="shared" si="110"/>
        <v>0</v>
      </c>
      <c r="AN253" s="47">
        <f t="shared" si="110"/>
        <v>0</v>
      </c>
      <c r="AO253" s="47">
        <f t="shared" si="110"/>
        <v>0</v>
      </c>
      <c r="AP253" s="47">
        <f t="shared" si="110"/>
        <v>0</v>
      </c>
      <c r="AQ253" s="47">
        <f t="shared" si="110"/>
        <v>0</v>
      </c>
      <c r="AR253" s="47">
        <f t="shared" si="110"/>
        <v>0</v>
      </c>
      <c r="AS253" s="47">
        <f t="shared" si="110"/>
        <v>0</v>
      </c>
      <c r="AT253" s="47">
        <f t="shared" si="110"/>
        <v>0</v>
      </c>
      <c r="AU253" s="47">
        <f t="shared" si="110"/>
        <v>0</v>
      </c>
      <c r="AV253" s="47">
        <f t="shared" si="110"/>
        <v>0</v>
      </c>
      <c r="AW253" s="47">
        <f t="shared" si="110"/>
        <v>0</v>
      </c>
      <c r="AX253" s="47">
        <f t="shared" si="110"/>
        <v>0</v>
      </c>
      <c r="AY253" s="47">
        <f t="shared" si="110"/>
        <v>0</v>
      </c>
      <c r="AZ253" s="47">
        <f t="shared" si="110"/>
        <v>0</v>
      </c>
      <c r="BA253" s="59">
        <f t="shared" si="3"/>
        <v>0</v>
      </c>
      <c r="BB253" s="28">
        <f t="shared" si="4"/>
        <v>1080000000</v>
      </c>
      <c r="BC253" s="61"/>
      <c r="BD253" s="59">
        <f t="shared" si="5"/>
        <v>0</v>
      </c>
      <c r="BE253" s="59">
        <f t="shared" si="6"/>
        <v>0</v>
      </c>
      <c r="BF253" s="59">
        <f t="shared" si="7"/>
        <v>0</v>
      </c>
      <c r="BG253" s="59">
        <f t="shared" si="8"/>
        <v>0</v>
      </c>
      <c r="BH253" s="59">
        <f t="shared" si="9"/>
        <v>0</v>
      </c>
      <c r="BI253" s="59">
        <f t="shared" si="10"/>
        <v>0</v>
      </c>
      <c r="BJ253" s="59">
        <f t="shared" si="11"/>
        <v>0</v>
      </c>
      <c r="BK253" s="59">
        <f t="shared" si="12"/>
        <v>0</v>
      </c>
      <c r="BL253" s="59">
        <f t="shared" si="13"/>
        <v>0</v>
      </c>
      <c r="BM253" s="59">
        <f t="shared" si="14"/>
        <v>0</v>
      </c>
      <c r="BN253" s="59">
        <f t="shared" si="15"/>
        <v>0</v>
      </c>
      <c r="BO253" s="59">
        <f t="shared" si="16"/>
        <v>0</v>
      </c>
      <c r="BP253" s="61"/>
      <c r="BQ253" s="59">
        <f t="shared" si="17"/>
        <v>0</v>
      </c>
      <c r="BR253" s="59">
        <f t="shared" si="18"/>
        <v>0</v>
      </c>
      <c r="BS253" s="59">
        <f t="shared" si="19"/>
        <v>0</v>
      </c>
      <c r="BT253" s="59">
        <f t="shared" si="20"/>
        <v>0</v>
      </c>
    </row>
    <row r="254">
      <c r="A254" s="49"/>
      <c r="B254" s="50" t="s">
        <v>37</v>
      </c>
      <c r="C254" s="6"/>
      <c r="D254" s="51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  <c r="AK254" s="62"/>
      <c r="AL254" s="62"/>
      <c r="AM254" s="62"/>
      <c r="AN254" s="62"/>
      <c r="AO254" s="62"/>
      <c r="AP254" s="62"/>
      <c r="AQ254" s="62"/>
      <c r="AR254" s="62"/>
      <c r="AS254" s="62"/>
      <c r="AT254" s="62"/>
      <c r="AU254" s="62"/>
      <c r="AV254" s="62"/>
      <c r="AW254" s="62"/>
      <c r="AX254" s="62"/>
      <c r="AY254" s="62"/>
      <c r="AZ254" s="62"/>
      <c r="BA254" s="59">
        <f t="shared" si="3"/>
        <v>0</v>
      </c>
      <c r="BB254" s="28">
        <f t="shared" si="4"/>
        <v>0</v>
      </c>
      <c r="BC254" s="64"/>
      <c r="BD254" s="59">
        <f t="shared" si="5"/>
        <v>0</v>
      </c>
      <c r="BE254" s="59">
        <f t="shared" si="6"/>
        <v>0</v>
      </c>
      <c r="BF254" s="59">
        <f t="shared" si="7"/>
        <v>0</v>
      </c>
      <c r="BG254" s="59">
        <f t="shared" si="8"/>
        <v>0</v>
      </c>
      <c r="BH254" s="59">
        <f t="shared" si="9"/>
        <v>0</v>
      </c>
      <c r="BI254" s="59">
        <f t="shared" si="10"/>
        <v>0</v>
      </c>
      <c r="BJ254" s="59">
        <f t="shared" si="11"/>
        <v>0</v>
      </c>
      <c r="BK254" s="59">
        <f t="shared" si="12"/>
        <v>0</v>
      </c>
      <c r="BL254" s="59">
        <f t="shared" si="13"/>
        <v>0</v>
      </c>
      <c r="BM254" s="59">
        <f t="shared" si="14"/>
        <v>0</v>
      </c>
      <c r="BN254" s="59">
        <f t="shared" si="15"/>
        <v>0</v>
      </c>
      <c r="BO254" s="59">
        <f t="shared" si="16"/>
        <v>0</v>
      </c>
      <c r="BP254" s="64"/>
      <c r="BQ254" s="59">
        <f t="shared" si="17"/>
        <v>0</v>
      </c>
      <c r="BR254" s="59">
        <f t="shared" si="18"/>
        <v>0</v>
      </c>
      <c r="BS254" s="59">
        <f t="shared" si="19"/>
        <v>0</v>
      </c>
      <c r="BT254" s="59">
        <f t="shared" si="20"/>
        <v>0</v>
      </c>
    </row>
    <row r="255">
      <c r="A255" s="49"/>
      <c r="B255" s="52" t="s">
        <v>38</v>
      </c>
      <c r="C255" s="52" t="s">
        <v>234</v>
      </c>
      <c r="D255" s="53">
        <v>1.08E9</v>
      </c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  <c r="AT255" s="62"/>
      <c r="AU255" s="62"/>
      <c r="AV255" s="62"/>
      <c r="AW255" s="62"/>
      <c r="AX255" s="62"/>
      <c r="AY255" s="62"/>
      <c r="AZ255" s="62"/>
      <c r="BA255" s="59">
        <f t="shared" si="3"/>
        <v>0</v>
      </c>
      <c r="BB255" s="28">
        <f t="shared" si="4"/>
        <v>1080000000</v>
      </c>
      <c r="BC255" s="64"/>
      <c r="BD255" s="59">
        <f t="shared" si="5"/>
        <v>0</v>
      </c>
      <c r="BE255" s="59">
        <f t="shared" si="6"/>
        <v>0</v>
      </c>
      <c r="BF255" s="59">
        <f t="shared" si="7"/>
        <v>0</v>
      </c>
      <c r="BG255" s="59">
        <f t="shared" si="8"/>
        <v>0</v>
      </c>
      <c r="BH255" s="59">
        <f t="shared" si="9"/>
        <v>0</v>
      </c>
      <c r="BI255" s="59">
        <f t="shared" si="10"/>
        <v>0</v>
      </c>
      <c r="BJ255" s="59">
        <f t="shared" si="11"/>
        <v>0</v>
      </c>
      <c r="BK255" s="59">
        <f t="shared" si="12"/>
        <v>0</v>
      </c>
      <c r="BL255" s="59">
        <f t="shared" si="13"/>
        <v>0</v>
      </c>
      <c r="BM255" s="59">
        <f t="shared" si="14"/>
        <v>0</v>
      </c>
      <c r="BN255" s="59">
        <f t="shared" si="15"/>
        <v>0</v>
      </c>
      <c r="BO255" s="59">
        <f t="shared" si="16"/>
        <v>0</v>
      </c>
      <c r="BP255" s="64"/>
      <c r="BQ255" s="59">
        <f t="shared" si="17"/>
        <v>0</v>
      </c>
      <c r="BR255" s="59">
        <f t="shared" si="18"/>
        <v>0</v>
      </c>
      <c r="BS255" s="59">
        <f t="shared" si="19"/>
        <v>0</v>
      </c>
      <c r="BT255" s="59">
        <f t="shared" si="20"/>
        <v>0</v>
      </c>
    </row>
    <row r="256">
      <c r="A256" s="45">
        <v>522112.0</v>
      </c>
      <c r="B256" s="46" t="s">
        <v>235</v>
      </c>
      <c r="C256" s="6"/>
      <c r="D256" s="47">
        <f t="shared" ref="D256:AZ256" si="111">sum(D258)</f>
        <v>5400000</v>
      </c>
      <c r="E256" s="47">
        <f t="shared" si="111"/>
        <v>0</v>
      </c>
      <c r="F256" s="47">
        <f t="shared" si="111"/>
        <v>0</v>
      </c>
      <c r="G256" s="47">
        <f t="shared" si="111"/>
        <v>0</v>
      </c>
      <c r="H256" s="47">
        <f t="shared" si="111"/>
        <v>0</v>
      </c>
      <c r="I256" s="47">
        <f t="shared" si="111"/>
        <v>0</v>
      </c>
      <c r="J256" s="47">
        <f t="shared" si="111"/>
        <v>0</v>
      </c>
      <c r="K256" s="47">
        <f t="shared" si="111"/>
        <v>0</v>
      </c>
      <c r="L256" s="47">
        <f t="shared" si="111"/>
        <v>0</v>
      </c>
      <c r="M256" s="47">
        <f t="shared" si="111"/>
        <v>0</v>
      </c>
      <c r="N256" s="47">
        <f t="shared" si="111"/>
        <v>0</v>
      </c>
      <c r="O256" s="47">
        <f t="shared" si="111"/>
        <v>0</v>
      </c>
      <c r="P256" s="47">
        <f t="shared" si="111"/>
        <v>0</v>
      </c>
      <c r="Q256" s="47">
        <f t="shared" si="111"/>
        <v>0</v>
      </c>
      <c r="R256" s="47">
        <f t="shared" si="111"/>
        <v>0</v>
      </c>
      <c r="S256" s="47">
        <f t="shared" si="111"/>
        <v>0</v>
      </c>
      <c r="T256" s="47">
        <f t="shared" si="111"/>
        <v>0</v>
      </c>
      <c r="U256" s="47">
        <f t="shared" si="111"/>
        <v>0</v>
      </c>
      <c r="V256" s="47">
        <f t="shared" si="111"/>
        <v>0</v>
      </c>
      <c r="W256" s="47">
        <f t="shared" si="111"/>
        <v>0</v>
      </c>
      <c r="X256" s="47">
        <f t="shared" si="111"/>
        <v>0</v>
      </c>
      <c r="Y256" s="47">
        <f t="shared" si="111"/>
        <v>0</v>
      </c>
      <c r="Z256" s="47">
        <f t="shared" si="111"/>
        <v>0</v>
      </c>
      <c r="AA256" s="47">
        <f t="shared" si="111"/>
        <v>0</v>
      </c>
      <c r="AB256" s="47">
        <f t="shared" si="111"/>
        <v>0</v>
      </c>
      <c r="AC256" s="47">
        <f t="shared" si="111"/>
        <v>0</v>
      </c>
      <c r="AD256" s="47">
        <f t="shared" si="111"/>
        <v>0</v>
      </c>
      <c r="AE256" s="47">
        <f t="shared" si="111"/>
        <v>0</v>
      </c>
      <c r="AF256" s="47">
        <f t="shared" si="111"/>
        <v>0</v>
      </c>
      <c r="AG256" s="47">
        <f t="shared" si="111"/>
        <v>0</v>
      </c>
      <c r="AH256" s="47">
        <f t="shared" si="111"/>
        <v>0</v>
      </c>
      <c r="AI256" s="47">
        <f t="shared" si="111"/>
        <v>0</v>
      </c>
      <c r="AJ256" s="47">
        <f t="shared" si="111"/>
        <v>0</v>
      </c>
      <c r="AK256" s="47">
        <f t="shared" si="111"/>
        <v>0</v>
      </c>
      <c r="AL256" s="47">
        <f t="shared" si="111"/>
        <v>0</v>
      </c>
      <c r="AM256" s="47">
        <f t="shared" si="111"/>
        <v>0</v>
      </c>
      <c r="AN256" s="47">
        <f t="shared" si="111"/>
        <v>0</v>
      </c>
      <c r="AO256" s="47">
        <f t="shared" si="111"/>
        <v>0</v>
      </c>
      <c r="AP256" s="47">
        <f t="shared" si="111"/>
        <v>0</v>
      </c>
      <c r="AQ256" s="47">
        <f t="shared" si="111"/>
        <v>0</v>
      </c>
      <c r="AR256" s="47">
        <f t="shared" si="111"/>
        <v>0</v>
      </c>
      <c r="AS256" s="47">
        <f t="shared" si="111"/>
        <v>0</v>
      </c>
      <c r="AT256" s="47">
        <f t="shared" si="111"/>
        <v>0</v>
      </c>
      <c r="AU256" s="47">
        <f t="shared" si="111"/>
        <v>0</v>
      </c>
      <c r="AV256" s="47">
        <f t="shared" si="111"/>
        <v>0</v>
      </c>
      <c r="AW256" s="47">
        <f t="shared" si="111"/>
        <v>0</v>
      </c>
      <c r="AX256" s="47">
        <f t="shared" si="111"/>
        <v>0</v>
      </c>
      <c r="AY256" s="47">
        <f t="shared" si="111"/>
        <v>0</v>
      </c>
      <c r="AZ256" s="47">
        <f t="shared" si="111"/>
        <v>0</v>
      </c>
      <c r="BA256" s="59">
        <f t="shared" si="3"/>
        <v>0</v>
      </c>
      <c r="BB256" s="28">
        <f t="shared" si="4"/>
        <v>5400000</v>
      </c>
      <c r="BC256" s="61"/>
      <c r="BD256" s="59">
        <f t="shared" si="5"/>
        <v>0</v>
      </c>
      <c r="BE256" s="59">
        <f t="shared" si="6"/>
        <v>0</v>
      </c>
      <c r="BF256" s="59">
        <f t="shared" si="7"/>
        <v>0</v>
      </c>
      <c r="BG256" s="59">
        <f t="shared" si="8"/>
        <v>0</v>
      </c>
      <c r="BH256" s="59">
        <f t="shared" si="9"/>
        <v>0</v>
      </c>
      <c r="BI256" s="59">
        <f t="shared" si="10"/>
        <v>0</v>
      </c>
      <c r="BJ256" s="59">
        <f t="shared" si="11"/>
        <v>0</v>
      </c>
      <c r="BK256" s="59">
        <f t="shared" si="12"/>
        <v>0</v>
      </c>
      <c r="BL256" s="59">
        <f t="shared" si="13"/>
        <v>0</v>
      </c>
      <c r="BM256" s="59">
        <f t="shared" si="14"/>
        <v>0</v>
      </c>
      <c r="BN256" s="59">
        <f t="shared" si="15"/>
        <v>0</v>
      </c>
      <c r="BO256" s="59">
        <f t="shared" si="16"/>
        <v>0</v>
      </c>
      <c r="BP256" s="61"/>
      <c r="BQ256" s="59">
        <f t="shared" si="17"/>
        <v>0</v>
      </c>
      <c r="BR256" s="59">
        <f t="shared" si="18"/>
        <v>0</v>
      </c>
      <c r="BS256" s="59">
        <f t="shared" si="19"/>
        <v>0</v>
      </c>
      <c r="BT256" s="59">
        <f t="shared" si="20"/>
        <v>0</v>
      </c>
    </row>
    <row r="257">
      <c r="A257" s="49"/>
      <c r="B257" s="50" t="s">
        <v>37</v>
      </c>
      <c r="C257" s="6"/>
      <c r="D257" s="51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  <c r="AK257" s="62"/>
      <c r="AL257" s="62"/>
      <c r="AM257" s="62"/>
      <c r="AN257" s="62"/>
      <c r="AO257" s="62"/>
      <c r="AP257" s="62"/>
      <c r="AQ257" s="62"/>
      <c r="AR257" s="62"/>
      <c r="AS257" s="62"/>
      <c r="AT257" s="62"/>
      <c r="AU257" s="62"/>
      <c r="AV257" s="62"/>
      <c r="AW257" s="62"/>
      <c r="AX257" s="62"/>
      <c r="AY257" s="62"/>
      <c r="AZ257" s="62"/>
      <c r="BA257" s="59">
        <f t="shared" si="3"/>
        <v>0</v>
      </c>
      <c r="BB257" s="28">
        <f t="shared" si="4"/>
        <v>0</v>
      </c>
      <c r="BC257" s="64"/>
      <c r="BD257" s="59">
        <f t="shared" si="5"/>
        <v>0</v>
      </c>
      <c r="BE257" s="59">
        <f t="shared" si="6"/>
        <v>0</v>
      </c>
      <c r="BF257" s="59">
        <f t="shared" si="7"/>
        <v>0</v>
      </c>
      <c r="BG257" s="59">
        <f t="shared" si="8"/>
        <v>0</v>
      </c>
      <c r="BH257" s="59">
        <f t="shared" si="9"/>
        <v>0</v>
      </c>
      <c r="BI257" s="59">
        <f t="shared" si="10"/>
        <v>0</v>
      </c>
      <c r="BJ257" s="59">
        <f t="shared" si="11"/>
        <v>0</v>
      </c>
      <c r="BK257" s="59">
        <f t="shared" si="12"/>
        <v>0</v>
      </c>
      <c r="BL257" s="59">
        <f t="shared" si="13"/>
        <v>0</v>
      </c>
      <c r="BM257" s="59">
        <f t="shared" si="14"/>
        <v>0</v>
      </c>
      <c r="BN257" s="59">
        <f t="shared" si="15"/>
        <v>0</v>
      </c>
      <c r="BO257" s="59">
        <f t="shared" si="16"/>
        <v>0</v>
      </c>
      <c r="BP257" s="64"/>
      <c r="BQ257" s="59">
        <f t="shared" si="17"/>
        <v>0</v>
      </c>
      <c r="BR257" s="59">
        <f t="shared" si="18"/>
        <v>0</v>
      </c>
      <c r="BS257" s="59">
        <f t="shared" si="19"/>
        <v>0</v>
      </c>
      <c r="BT257" s="59">
        <f t="shared" si="20"/>
        <v>0</v>
      </c>
    </row>
    <row r="258">
      <c r="A258" s="49"/>
      <c r="B258" s="52" t="s">
        <v>38</v>
      </c>
      <c r="C258" s="52" t="s">
        <v>236</v>
      </c>
      <c r="D258" s="53">
        <v>5400000.0</v>
      </c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  <c r="AT258" s="62"/>
      <c r="AU258" s="62"/>
      <c r="AV258" s="62"/>
      <c r="AW258" s="62"/>
      <c r="AX258" s="62"/>
      <c r="AY258" s="62"/>
      <c r="AZ258" s="62"/>
      <c r="BA258" s="59">
        <f t="shared" si="3"/>
        <v>0</v>
      </c>
      <c r="BB258" s="28">
        <f t="shared" si="4"/>
        <v>5400000</v>
      </c>
      <c r="BC258" s="64"/>
      <c r="BD258" s="59">
        <f t="shared" si="5"/>
        <v>0</v>
      </c>
      <c r="BE258" s="59">
        <f t="shared" si="6"/>
        <v>0</v>
      </c>
      <c r="BF258" s="59">
        <f t="shared" si="7"/>
        <v>0</v>
      </c>
      <c r="BG258" s="59">
        <f t="shared" si="8"/>
        <v>0</v>
      </c>
      <c r="BH258" s="59">
        <f t="shared" si="9"/>
        <v>0</v>
      </c>
      <c r="BI258" s="59">
        <f t="shared" si="10"/>
        <v>0</v>
      </c>
      <c r="BJ258" s="59">
        <f t="shared" si="11"/>
        <v>0</v>
      </c>
      <c r="BK258" s="59">
        <f t="shared" si="12"/>
        <v>0</v>
      </c>
      <c r="BL258" s="59">
        <f t="shared" si="13"/>
        <v>0</v>
      </c>
      <c r="BM258" s="59">
        <f t="shared" si="14"/>
        <v>0</v>
      </c>
      <c r="BN258" s="59">
        <f t="shared" si="15"/>
        <v>0</v>
      </c>
      <c r="BO258" s="59">
        <f t="shared" si="16"/>
        <v>0</v>
      </c>
      <c r="BP258" s="64"/>
      <c r="BQ258" s="59">
        <f t="shared" si="17"/>
        <v>0</v>
      </c>
      <c r="BR258" s="59">
        <f t="shared" si="18"/>
        <v>0</v>
      </c>
      <c r="BS258" s="59">
        <f t="shared" si="19"/>
        <v>0</v>
      </c>
      <c r="BT258" s="59">
        <f t="shared" si="20"/>
        <v>0</v>
      </c>
    </row>
    <row r="259">
      <c r="A259" s="41" t="s">
        <v>237</v>
      </c>
      <c r="B259" s="42" t="s">
        <v>238</v>
      </c>
      <c r="C259" s="6"/>
      <c r="D259" s="43">
        <f t="shared" ref="D259:AZ259" si="112">sum(D260,D263,D266,D272)</f>
        <v>2464896000</v>
      </c>
      <c r="E259" s="43">
        <f t="shared" si="112"/>
        <v>0</v>
      </c>
      <c r="F259" s="43">
        <f t="shared" si="112"/>
        <v>0</v>
      </c>
      <c r="G259" s="43">
        <f t="shared" si="112"/>
        <v>0</v>
      </c>
      <c r="H259" s="43">
        <f t="shared" si="112"/>
        <v>0</v>
      </c>
      <c r="I259" s="43">
        <f t="shared" si="112"/>
        <v>0</v>
      </c>
      <c r="J259" s="43">
        <f t="shared" si="112"/>
        <v>0</v>
      </c>
      <c r="K259" s="43">
        <f t="shared" si="112"/>
        <v>0</v>
      </c>
      <c r="L259" s="43">
        <f t="shared" si="112"/>
        <v>0</v>
      </c>
      <c r="M259" s="43">
        <f t="shared" si="112"/>
        <v>0</v>
      </c>
      <c r="N259" s="43">
        <f t="shared" si="112"/>
        <v>0</v>
      </c>
      <c r="O259" s="43">
        <f t="shared" si="112"/>
        <v>0</v>
      </c>
      <c r="P259" s="43">
        <f t="shared" si="112"/>
        <v>0</v>
      </c>
      <c r="Q259" s="43">
        <f t="shared" si="112"/>
        <v>0</v>
      </c>
      <c r="R259" s="43">
        <f t="shared" si="112"/>
        <v>0</v>
      </c>
      <c r="S259" s="43">
        <f t="shared" si="112"/>
        <v>0</v>
      </c>
      <c r="T259" s="43">
        <f t="shared" si="112"/>
        <v>0</v>
      </c>
      <c r="U259" s="43">
        <f t="shared" si="112"/>
        <v>0</v>
      </c>
      <c r="V259" s="43">
        <f t="shared" si="112"/>
        <v>0</v>
      </c>
      <c r="W259" s="43">
        <f t="shared" si="112"/>
        <v>0</v>
      </c>
      <c r="X259" s="43">
        <f t="shared" si="112"/>
        <v>0</v>
      </c>
      <c r="Y259" s="43">
        <f t="shared" si="112"/>
        <v>0</v>
      </c>
      <c r="Z259" s="43">
        <f t="shared" si="112"/>
        <v>0</v>
      </c>
      <c r="AA259" s="43">
        <f t="shared" si="112"/>
        <v>0</v>
      </c>
      <c r="AB259" s="43">
        <f t="shared" si="112"/>
        <v>0</v>
      </c>
      <c r="AC259" s="43">
        <f t="shared" si="112"/>
        <v>0</v>
      </c>
      <c r="AD259" s="43">
        <f t="shared" si="112"/>
        <v>0</v>
      </c>
      <c r="AE259" s="43">
        <f t="shared" si="112"/>
        <v>0</v>
      </c>
      <c r="AF259" s="43">
        <f t="shared" si="112"/>
        <v>0</v>
      </c>
      <c r="AG259" s="43">
        <f t="shared" si="112"/>
        <v>0</v>
      </c>
      <c r="AH259" s="43">
        <f t="shared" si="112"/>
        <v>0</v>
      </c>
      <c r="AI259" s="43">
        <f t="shared" si="112"/>
        <v>0</v>
      </c>
      <c r="AJ259" s="43">
        <f t="shared" si="112"/>
        <v>0</v>
      </c>
      <c r="AK259" s="43">
        <f t="shared" si="112"/>
        <v>0</v>
      </c>
      <c r="AL259" s="43">
        <f t="shared" si="112"/>
        <v>0</v>
      </c>
      <c r="AM259" s="43">
        <f t="shared" si="112"/>
        <v>0</v>
      </c>
      <c r="AN259" s="43">
        <f t="shared" si="112"/>
        <v>0</v>
      </c>
      <c r="AO259" s="43">
        <f t="shared" si="112"/>
        <v>0</v>
      </c>
      <c r="AP259" s="43">
        <f t="shared" si="112"/>
        <v>0</v>
      </c>
      <c r="AQ259" s="43">
        <f t="shared" si="112"/>
        <v>0</v>
      </c>
      <c r="AR259" s="43">
        <f t="shared" si="112"/>
        <v>0</v>
      </c>
      <c r="AS259" s="43">
        <f t="shared" si="112"/>
        <v>0</v>
      </c>
      <c r="AT259" s="43">
        <f t="shared" si="112"/>
        <v>0</v>
      </c>
      <c r="AU259" s="43">
        <f t="shared" si="112"/>
        <v>0</v>
      </c>
      <c r="AV259" s="43">
        <f t="shared" si="112"/>
        <v>0</v>
      </c>
      <c r="AW259" s="43">
        <f t="shared" si="112"/>
        <v>0</v>
      </c>
      <c r="AX259" s="43">
        <f t="shared" si="112"/>
        <v>0</v>
      </c>
      <c r="AY259" s="43">
        <f t="shared" si="112"/>
        <v>0</v>
      </c>
      <c r="AZ259" s="43">
        <f t="shared" si="112"/>
        <v>0</v>
      </c>
      <c r="BA259" s="59">
        <f t="shared" si="3"/>
        <v>0</v>
      </c>
      <c r="BB259" s="28">
        <f t="shared" si="4"/>
        <v>2464896000</v>
      </c>
      <c r="BC259" s="29"/>
      <c r="BD259" s="59">
        <f t="shared" si="5"/>
        <v>0</v>
      </c>
      <c r="BE259" s="59">
        <f t="shared" si="6"/>
        <v>0</v>
      </c>
      <c r="BF259" s="59">
        <f t="shared" si="7"/>
        <v>0</v>
      </c>
      <c r="BG259" s="59">
        <f t="shared" si="8"/>
        <v>0</v>
      </c>
      <c r="BH259" s="59">
        <f t="shared" si="9"/>
        <v>0</v>
      </c>
      <c r="BI259" s="59">
        <f t="shared" si="10"/>
        <v>0</v>
      </c>
      <c r="BJ259" s="59">
        <f t="shared" si="11"/>
        <v>0</v>
      </c>
      <c r="BK259" s="59">
        <f t="shared" si="12"/>
        <v>0</v>
      </c>
      <c r="BL259" s="59">
        <f t="shared" si="13"/>
        <v>0</v>
      </c>
      <c r="BM259" s="59">
        <f t="shared" si="14"/>
        <v>0</v>
      </c>
      <c r="BN259" s="59">
        <f t="shared" si="15"/>
        <v>0</v>
      </c>
      <c r="BO259" s="59">
        <f t="shared" si="16"/>
        <v>0</v>
      </c>
      <c r="BP259" s="29"/>
      <c r="BQ259" s="59">
        <f t="shared" si="17"/>
        <v>0</v>
      </c>
      <c r="BR259" s="59">
        <f t="shared" si="18"/>
        <v>0</v>
      </c>
      <c r="BS259" s="59">
        <f t="shared" si="19"/>
        <v>0</v>
      </c>
      <c r="BT259" s="59">
        <f t="shared" si="20"/>
        <v>0</v>
      </c>
    </row>
    <row r="260">
      <c r="A260" s="45">
        <v>521111.0</v>
      </c>
      <c r="B260" s="46" t="s">
        <v>229</v>
      </c>
      <c r="C260" s="6"/>
      <c r="D260" s="47">
        <f t="shared" ref="D260:AZ260" si="113">sum(D262)</f>
        <v>141600000</v>
      </c>
      <c r="E260" s="47">
        <f t="shared" si="113"/>
        <v>0</v>
      </c>
      <c r="F260" s="47">
        <f t="shared" si="113"/>
        <v>0</v>
      </c>
      <c r="G260" s="47">
        <f t="shared" si="113"/>
        <v>0</v>
      </c>
      <c r="H260" s="47">
        <f t="shared" si="113"/>
        <v>0</v>
      </c>
      <c r="I260" s="47">
        <f t="shared" si="113"/>
        <v>0</v>
      </c>
      <c r="J260" s="47">
        <f t="shared" si="113"/>
        <v>0</v>
      </c>
      <c r="K260" s="47">
        <f t="shared" si="113"/>
        <v>0</v>
      </c>
      <c r="L260" s="47">
        <f t="shared" si="113"/>
        <v>0</v>
      </c>
      <c r="M260" s="47">
        <f t="shared" si="113"/>
        <v>0</v>
      </c>
      <c r="N260" s="47">
        <f t="shared" si="113"/>
        <v>0</v>
      </c>
      <c r="O260" s="47">
        <f t="shared" si="113"/>
        <v>0</v>
      </c>
      <c r="P260" s="47">
        <f t="shared" si="113"/>
        <v>0</v>
      </c>
      <c r="Q260" s="47">
        <f t="shared" si="113"/>
        <v>0</v>
      </c>
      <c r="R260" s="47">
        <f t="shared" si="113"/>
        <v>0</v>
      </c>
      <c r="S260" s="47">
        <f t="shared" si="113"/>
        <v>0</v>
      </c>
      <c r="T260" s="47">
        <f t="shared" si="113"/>
        <v>0</v>
      </c>
      <c r="U260" s="47">
        <f t="shared" si="113"/>
        <v>0</v>
      </c>
      <c r="V260" s="47">
        <f t="shared" si="113"/>
        <v>0</v>
      </c>
      <c r="W260" s="47">
        <f t="shared" si="113"/>
        <v>0</v>
      </c>
      <c r="X260" s="47">
        <f t="shared" si="113"/>
        <v>0</v>
      </c>
      <c r="Y260" s="47">
        <f t="shared" si="113"/>
        <v>0</v>
      </c>
      <c r="Z260" s="47">
        <f t="shared" si="113"/>
        <v>0</v>
      </c>
      <c r="AA260" s="47">
        <f t="shared" si="113"/>
        <v>0</v>
      </c>
      <c r="AB260" s="47">
        <f t="shared" si="113"/>
        <v>0</v>
      </c>
      <c r="AC260" s="47">
        <f t="shared" si="113"/>
        <v>0</v>
      </c>
      <c r="AD260" s="47">
        <f t="shared" si="113"/>
        <v>0</v>
      </c>
      <c r="AE260" s="47">
        <f t="shared" si="113"/>
        <v>0</v>
      </c>
      <c r="AF260" s="47">
        <f t="shared" si="113"/>
        <v>0</v>
      </c>
      <c r="AG260" s="47">
        <f t="shared" si="113"/>
        <v>0</v>
      </c>
      <c r="AH260" s="47">
        <f t="shared" si="113"/>
        <v>0</v>
      </c>
      <c r="AI260" s="47">
        <f t="shared" si="113"/>
        <v>0</v>
      </c>
      <c r="AJ260" s="47">
        <f t="shared" si="113"/>
        <v>0</v>
      </c>
      <c r="AK260" s="47">
        <f t="shared" si="113"/>
        <v>0</v>
      </c>
      <c r="AL260" s="47">
        <f t="shared" si="113"/>
        <v>0</v>
      </c>
      <c r="AM260" s="47">
        <f t="shared" si="113"/>
        <v>0</v>
      </c>
      <c r="AN260" s="47">
        <f t="shared" si="113"/>
        <v>0</v>
      </c>
      <c r="AO260" s="47">
        <f t="shared" si="113"/>
        <v>0</v>
      </c>
      <c r="AP260" s="47">
        <f t="shared" si="113"/>
        <v>0</v>
      </c>
      <c r="AQ260" s="47">
        <f t="shared" si="113"/>
        <v>0</v>
      </c>
      <c r="AR260" s="47">
        <f t="shared" si="113"/>
        <v>0</v>
      </c>
      <c r="AS260" s="47">
        <f t="shared" si="113"/>
        <v>0</v>
      </c>
      <c r="AT260" s="47">
        <f t="shared" si="113"/>
        <v>0</v>
      </c>
      <c r="AU260" s="47">
        <f t="shared" si="113"/>
        <v>0</v>
      </c>
      <c r="AV260" s="47">
        <f t="shared" si="113"/>
        <v>0</v>
      </c>
      <c r="AW260" s="47">
        <f t="shared" si="113"/>
        <v>0</v>
      </c>
      <c r="AX260" s="47">
        <f t="shared" si="113"/>
        <v>0</v>
      </c>
      <c r="AY260" s="47">
        <f t="shared" si="113"/>
        <v>0</v>
      </c>
      <c r="AZ260" s="47">
        <f t="shared" si="113"/>
        <v>0</v>
      </c>
      <c r="BA260" s="59">
        <f t="shared" si="3"/>
        <v>0</v>
      </c>
      <c r="BB260" s="28">
        <f t="shared" si="4"/>
        <v>141600000</v>
      </c>
      <c r="BC260" s="61"/>
      <c r="BD260" s="59">
        <f t="shared" si="5"/>
        <v>0</v>
      </c>
      <c r="BE260" s="59">
        <f t="shared" si="6"/>
        <v>0</v>
      </c>
      <c r="BF260" s="59">
        <f t="shared" si="7"/>
        <v>0</v>
      </c>
      <c r="BG260" s="59">
        <f t="shared" si="8"/>
        <v>0</v>
      </c>
      <c r="BH260" s="59">
        <f t="shared" si="9"/>
        <v>0</v>
      </c>
      <c r="BI260" s="59">
        <f t="shared" si="10"/>
        <v>0</v>
      </c>
      <c r="BJ260" s="59">
        <f t="shared" si="11"/>
        <v>0</v>
      </c>
      <c r="BK260" s="59">
        <f t="shared" si="12"/>
        <v>0</v>
      </c>
      <c r="BL260" s="59">
        <f t="shared" si="13"/>
        <v>0</v>
      </c>
      <c r="BM260" s="59">
        <f t="shared" si="14"/>
        <v>0</v>
      </c>
      <c r="BN260" s="59">
        <f t="shared" si="15"/>
        <v>0</v>
      </c>
      <c r="BO260" s="59">
        <f t="shared" si="16"/>
        <v>0</v>
      </c>
      <c r="BP260" s="61"/>
      <c r="BQ260" s="59">
        <f t="shared" si="17"/>
        <v>0</v>
      </c>
      <c r="BR260" s="59">
        <f t="shared" si="18"/>
        <v>0</v>
      </c>
      <c r="BS260" s="59">
        <f t="shared" si="19"/>
        <v>0</v>
      </c>
      <c r="BT260" s="59">
        <f t="shared" si="20"/>
        <v>0</v>
      </c>
    </row>
    <row r="261">
      <c r="A261" s="49"/>
      <c r="B261" s="50" t="s">
        <v>37</v>
      </c>
      <c r="C261" s="6"/>
      <c r="D261" s="51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  <c r="AT261" s="62"/>
      <c r="AU261" s="62"/>
      <c r="AV261" s="62"/>
      <c r="AW261" s="62"/>
      <c r="AX261" s="62"/>
      <c r="AY261" s="62"/>
      <c r="AZ261" s="62"/>
      <c r="BA261" s="59">
        <f t="shared" si="3"/>
        <v>0</v>
      </c>
      <c r="BB261" s="28">
        <f t="shared" si="4"/>
        <v>0</v>
      </c>
      <c r="BC261" s="64"/>
      <c r="BD261" s="59">
        <f t="shared" si="5"/>
        <v>0</v>
      </c>
      <c r="BE261" s="59">
        <f t="shared" si="6"/>
        <v>0</v>
      </c>
      <c r="BF261" s="59">
        <f t="shared" si="7"/>
        <v>0</v>
      </c>
      <c r="BG261" s="59">
        <f t="shared" si="8"/>
        <v>0</v>
      </c>
      <c r="BH261" s="59">
        <f t="shared" si="9"/>
        <v>0</v>
      </c>
      <c r="BI261" s="59">
        <f t="shared" si="10"/>
        <v>0</v>
      </c>
      <c r="BJ261" s="59">
        <f t="shared" si="11"/>
        <v>0</v>
      </c>
      <c r="BK261" s="59">
        <f t="shared" si="12"/>
        <v>0</v>
      </c>
      <c r="BL261" s="59">
        <f t="shared" si="13"/>
        <v>0</v>
      </c>
      <c r="BM261" s="59">
        <f t="shared" si="14"/>
        <v>0</v>
      </c>
      <c r="BN261" s="59">
        <f t="shared" si="15"/>
        <v>0</v>
      </c>
      <c r="BO261" s="59">
        <f t="shared" si="16"/>
        <v>0</v>
      </c>
      <c r="BP261" s="64"/>
      <c r="BQ261" s="59">
        <f t="shared" si="17"/>
        <v>0</v>
      </c>
      <c r="BR261" s="59">
        <f t="shared" si="18"/>
        <v>0</v>
      </c>
      <c r="BS261" s="59">
        <f t="shared" si="19"/>
        <v>0</v>
      </c>
      <c r="BT261" s="59">
        <f t="shared" si="20"/>
        <v>0</v>
      </c>
    </row>
    <row r="262">
      <c r="A262" s="49"/>
      <c r="B262" s="52" t="s">
        <v>38</v>
      </c>
      <c r="C262" s="52" t="s">
        <v>239</v>
      </c>
      <c r="D262" s="53">
        <v>1.416E8</v>
      </c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  <c r="AT262" s="62"/>
      <c r="AU262" s="62"/>
      <c r="AV262" s="62"/>
      <c r="AW262" s="62"/>
      <c r="AX262" s="62"/>
      <c r="AY262" s="62"/>
      <c r="AZ262" s="62"/>
      <c r="BA262" s="59">
        <f t="shared" si="3"/>
        <v>0</v>
      </c>
      <c r="BB262" s="28">
        <f t="shared" si="4"/>
        <v>141600000</v>
      </c>
      <c r="BC262" s="64"/>
      <c r="BD262" s="59">
        <f t="shared" si="5"/>
        <v>0</v>
      </c>
      <c r="BE262" s="59">
        <f t="shared" si="6"/>
        <v>0</v>
      </c>
      <c r="BF262" s="59">
        <f t="shared" si="7"/>
        <v>0</v>
      </c>
      <c r="BG262" s="59">
        <f t="shared" si="8"/>
        <v>0</v>
      </c>
      <c r="BH262" s="59">
        <f t="shared" si="9"/>
        <v>0</v>
      </c>
      <c r="BI262" s="59">
        <f t="shared" si="10"/>
        <v>0</v>
      </c>
      <c r="BJ262" s="59">
        <f t="shared" si="11"/>
        <v>0</v>
      </c>
      <c r="BK262" s="59">
        <f t="shared" si="12"/>
        <v>0</v>
      </c>
      <c r="BL262" s="59">
        <f t="shared" si="13"/>
        <v>0</v>
      </c>
      <c r="BM262" s="59">
        <f t="shared" si="14"/>
        <v>0</v>
      </c>
      <c r="BN262" s="59">
        <f t="shared" si="15"/>
        <v>0</v>
      </c>
      <c r="BO262" s="59">
        <f t="shared" si="16"/>
        <v>0</v>
      </c>
      <c r="BP262" s="64"/>
      <c r="BQ262" s="59">
        <f t="shared" si="17"/>
        <v>0</v>
      </c>
      <c r="BR262" s="59">
        <f t="shared" si="18"/>
        <v>0</v>
      </c>
      <c r="BS262" s="59">
        <f t="shared" si="19"/>
        <v>0</v>
      </c>
      <c r="BT262" s="59">
        <f t="shared" si="20"/>
        <v>0</v>
      </c>
    </row>
    <row r="263">
      <c r="A263" s="45">
        <v>521114.0</v>
      </c>
      <c r="B263" s="46" t="s">
        <v>240</v>
      </c>
      <c r="C263" s="6"/>
      <c r="D263" s="47">
        <f t="shared" ref="D263:AZ263" si="114">sum(D265)</f>
        <v>2428000</v>
      </c>
      <c r="E263" s="47">
        <f t="shared" si="114"/>
        <v>0</v>
      </c>
      <c r="F263" s="47">
        <f t="shared" si="114"/>
        <v>0</v>
      </c>
      <c r="G263" s="47">
        <f t="shared" si="114"/>
        <v>0</v>
      </c>
      <c r="H263" s="47">
        <f t="shared" si="114"/>
        <v>0</v>
      </c>
      <c r="I263" s="47">
        <f t="shared" si="114"/>
        <v>0</v>
      </c>
      <c r="J263" s="47">
        <f t="shared" si="114"/>
        <v>0</v>
      </c>
      <c r="K263" s="47">
        <f t="shared" si="114"/>
        <v>0</v>
      </c>
      <c r="L263" s="47">
        <f t="shared" si="114"/>
        <v>0</v>
      </c>
      <c r="M263" s="47">
        <f t="shared" si="114"/>
        <v>0</v>
      </c>
      <c r="N263" s="47">
        <f t="shared" si="114"/>
        <v>0</v>
      </c>
      <c r="O263" s="47">
        <f t="shared" si="114"/>
        <v>0</v>
      </c>
      <c r="P263" s="47">
        <f t="shared" si="114"/>
        <v>0</v>
      </c>
      <c r="Q263" s="47">
        <f t="shared" si="114"/>
        <v>0</v>
      </c>
      <c r="R263" s="47">
        <f t="shared" si="114"/>
        <v>0</v>
      </c>
      <c r="S263" s="47">
        <f t="shared" si="114"/>
        <v>0</v>
      </c>
      <c r="T263" s="47">
        <f t="shared" si="114"/>
        <v>0</v>
      </c>
      <c r="U263" s="47">
        <f t="shared" si="114"/>
        <v>0</v>
      </c>
      <c r="V263" s="47">
        <f t="shared" si="114"/>
        <v>0</v>
      </c>
      <c r="W263" s="47">
        <f t="shared" si="114"/>
        <v>0</v>
      </c>
      <c r="X263" s="47">
        <f t="shared" si="114"/>
        <v>0</v>
      </c>
      <c r="Y263" s="47">
        <f t="shared" si="114"/>
        <v>0</v>
      </c>
      <c r="Z263" s="47">
        <f t="shared" si="114"/>
        <v>0</v>
      </c>
      <c r="AA263" s="47">
        <f t="shared" si="114"/>
        <v>0</v>
      </c>
      <c r="AB263" s="47">
        <f t="shared" si="114"/>
        <v>0</v>
      </c>
      <c r="AC263" s="47">
        <f t="shared" si="114"/>
        <v>0</v>
      </c>
      <c r="AD263" s="47">
        <f t="shared" si="114"/>
        <v>0</v>
      </c>
      <c r="AE263" s="47">
        <f t="shared" si="114"/>
        <v>0</v>
      </c>
      <c r="AF263" s="47">
        <f t="shared" si="114"/>
        <v>0</v>
      </c>
      <c r="AG263" s="47">
        <f t="shared" si="114"/>
        <v>0</v>
      </c>
      <c r="AH263" s="47">
        <f t="shared" si="114"/>
        <v>0</v>
      </c>
      <c r="AI263" s="47">
        <f t="shared" si="114"/>
        <v>0</v>
      </c>
      <c r="AJ263" s="47">
        <f t="shared" si="114"/>
        <v>0</v>
      </c>
      <c r="AK263" s="47">
        <f t="shared" si="114"/>
        <v>0</v>
      </c>
      <c r="AL263" s="47">
        <f t="shared" si="114"/>
        <v>0</v>
      </c>
      <c r="AM263" s="47">
        <f t="shared" si="114"/>
        <v>0</v>
      </c>
      <c r="AN263" s="47">
        <f t="shared" si="114"/>
        <v>0</v>
      </c>
      <c r="AO263" s="47">
        <f t="shared" si="114"/>
        <v>0</v>
      </c>
      <c r="AP263" s="47">
        <f t="shared" si="114"/>
        <v>0</v>
      </c>
      <c r="AQ263" s="47">
        <f t="shared" si="114"/>
        <v>0</v>
      </c>
      <c r="AR263" s="47">
        <f t="shared" si="114"/>
        <v>0</v>
      </c>
      <c r="AS263" s="47">
        <f t="shared" si="114"/>
        <v>0</v>
      </c>
      <c r="AT263" s="47">
        <f t="shared" si="114"/>
        <v>0</v>
      </c>
      <c r="AU263" s="47">
        <f t="shared" si="114"/>
        <v>0</v>
      </c>
      <c r="AV263" s="47">
        <f t="shared" si="114"/>
        <v>0</v>
      </c>
      <c r="AW263" s="47">
        <f t="shared" si="114"/>
        <v>0</v>
      </c>
      <c r="AX263" s="47">
        <f t="shared" si="114"/>
        <v>0</v>
      </c>
      <c r="AY263" s="47">
        <f t="shared" si="114"/>
        <v>0</v>
      </c>
      <c r="AZ263" s="47">
        <f t="shared" si="114"/>
        <v>0</v>
      </c>
      <c r="BA263" s="59">
        <f t="shared" si="3"/>
        <v>0</v>
      </c>
      <c r="BB263" s="28">
        <f t="shared" si="4"/>
        <v>2428000</v>
      </c>
      <c r="BC263" s="61"/>
      <c r="BD263" s="59">
        <f t="shared" si="5"/>
        <v>0</v>
      </c>
      <c r="BE263" s="59">
        <f t="shared" si="6"/>
        <v>0</v>
      </c>
      <c r="BF263" s="59">
        <f t="shared" si="7"/>
        <v>0</v>
      </c>
      <c r="BG263" s="59">
        <f t="shared" si="8"/>
        <v>0</v>
      </c>
      <c r="BH263" s="59">
        <f t="shared" si="9"/>
        <v>0</v>
      </c>
      <c r="BI263" s="59">
        <f t="shared" si="10"/>
        <v>0</v>
      </c>
      <c r="BJ263" s="59">
        <f t="shared" si="11"/>
        <v>0</v>
      </c>
      <c r="BK263" s="59">
        <f t="shared" si="12"/>
        <v>0</v>
      </c>
      <c r="BL263" s="59">
        <f t="shared" si="13"/>
        <v>0</v>
      </c>
      <c r="BM263" s="59">
        <f t="shared" si="14"/>
        <v>0</v>
      </c>
      <c r="BN263" s="59">
        <f t="shared" si="15"/>
        <v>0</v>
      </c>
      <c r="BO263" s="59">
        <f t="shared" si="16"/>
        <v>0</v>
      </c>
      <c r="BP263" s="61"/>
      <c r="BQ263" s="59">
        <f t="shared" si="17"/>
        <v>0</v>
      </c>
      <c r="BR263" s="59">
        <f t="shared" si="18"/>
        <v>0</v>
      </c>
      <c r="BS263" s="59">
        <f t="shared" si="19"/>
        <v>0</v>
      </c>
      <c r="BT263" s="59">
        <f t="shared" si="20"/>
        <v>0</v>
      </c>
    </row>
    <row r="264">
      <c r="A264" s="49"/>
      <c r="B264" s="50" t="s">
        <v>37</v>
      </c>
      <c r="C264" s="6"/>
      <c r="D264" s="51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62"/>
      <c r="AV264" s="62"/>
      <c r="AW264" s="62"/>
      <c r="AX264" s="62"/>
      <c r="AY264" s="62"/>
      <c r="AZ264" s="62"/>
      <c r="BA264" s="59">
        <f t="shared" si="3"/>
        <v>0</v>
      </c>
      <c r="BB264" s="28">
        <f t="shared" si="4"/>
        <v>0</v>
      </c>
      <c r="BC264" s="64"/>
      <c r="BD264" s="59">
        <f t="shared" si="5"/>
        <v>0</v>
      </c>
      <c r="BE264" s="59">
        <f t="shared" si="6"/>
        <v>0</v>
      </c>
      <c r="BF264" s="59">
        <f t="shared" si="7"/>
        <v>0</v>
      </c>
      <c r="BG264" s="59">
        <f t="shared" si="8"/>
        <v>0</v>
      </c>
      <c r="BH264" s="59">
        <f t="shared" si="9"/>
        <v>0</v>
      </c>
      <c r="BI264" s="59">
        <f t="shared" si="10"/>
        <v>0</v>
      </c>
      <c r="BJ264" s="59">
        <f t="shared" si="11"/>
        <v>0</v>
      </c>
      <c r="BK264" s="59">
        <f t="shared" si="12"/>
        <v>0</v>
      </c>
      <c r="BL264" s="59">
        <f t="shared" si="13"/>
        <v>0</v>
      </c>
      <c r="BM264" s="59">
        <f t="shared" si="14"/>
        <v>0</v>
      </c>
      <c r="BN264" s="59">
        <f t="shared" si="15"/>
        <v>0</v>
      </c>
      <c r="BO264" s="59">
        <f t="shared" si="16"/>
        <v>0</v>
      </c>
      <c r="BP264" s="64"/>
      <c r="BQ264" s="59">
        <f t="shared" si="17"/>
        <v>0</v>
      </c>
      <c r="BR264" s="59">
        <f t="shared" si="18"/>
        <v>0</v>
      </c>
      <c r="BS264" s="59">
        <f t="shared" si="19"/>
        <v>0</v>
      </c>
      <c r="BT264" s="59">
        <f t="shared" si="20"/>
        <v>0</v>
      </c>
    </row>
    <row r="265">
      <c r="A265" s="49"/>
      <c r="B265" s="52" t="s">
        <v>38</v>
      </c>
      <c r="C265" s="52" t="s">
        <v>241</v>
      </c>
      <c r="D265" s="53">
        <v>2428000.0</v>
      </c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62"/>
      <c r="AV265" s="62"/>
      <c r="AW265" s="62"/>
      <c r="AX265" s="62"/>
      <c r="AY265" s="62"/>
      <c r="AZ265" s="62"/>
      <c r="BA265" s="59">
        <f t="shared" si="3"/>
        <v>0</v>
      </c>
      <c r="BB265" s="28">
        <f t="shared" si="4"/>
        <v>2428000</v>
      </c>
      <c r="BC265" s="64"/>
      <c r="BD265" s="59">
        <f t="shared" si="5"/>
        <v>0</v>
      </c>
      <c r="BE265" s="59">
        <f t="shared" si="6"/>
        <v>0</v>
      </c>
      <c r="BF265" s="59">
        <f t="shared" si="7"/>
        <v>0</v>
      </c>
      <c r="BG265" s="59">
        <f t="shared" si="8"/>
        <v>0</v>
      </c>
      <c r="BH265" s="59">
        <f t="shared" si="9"/>
        <v>0</v>
      </c>
      <c r="BI265" s="59">
        <f t="shared" si="10"/>
        <v>0</v>
      </c>
      <c r="BJ265" s="59">
        <f t="shared" si="11"/>
        <v>0</v>
      </c>
      <c r="BK265" s="59">
        <f t="shared" si="12"/>
        <v>0</v>
      </c>
      <c r="BL265" s="59">
        <f t="shared" si="13"/>
        <v>0</v>
      </c>
      <c r="BM265" s="59">
        <f t="shared" si="14"/>
        <v>0</v>
      </c>
      <c r="BN265" s="59">
        <f t="shared" si="15"/>
        <v>0</v>
      </c>
      <c r="BO265" s="59">
        <f t="shared" si="16"/>
        <v>0</v>
      </c>
      <c r="BP265" s="64"/>
      <c r="BQ265" s="59">
        <f t="shared" si="17"/>
        <v>0</v>
      </c>
      <c r="BR265" s="59">
        <f t="shared" si="18"/>
        <v>0</v>
      </c>
      <c r="BS265" s="59">
        <f t="shared" si="19"/>
        <v>0</v>
      </c>
      <c r="BT265" s="59">
        <f t="shared" si="20"/>
        <v>0</v>
      </c>
    </row>
    <row r="266">
      <c r="A266" s="45">
        <v>522191.0</v>
      </c>
      <c r="B266" s="46" t="s">
        <v>36</v>
      </c>
      <c r="C266" s="6"/>
      <c r="D266" s="47">
        <f t="shared" ref="D266:AZ266" si="115">sum(D268:D271)</f>
        <v>2311428000</v>
      </c>
      <c r="E266" s="47">
        <f t="shared" si="115"/>
        <v>0</v>
      </c>
      <c r="F266" s="47">
        <f t="shared" si="115"/>
        <v>0</v>
      </c>
      <c r="G266" s="47">
        <f t="shared" si="115"/>
        <v>0</v>
      </c>
      <c r="H266" s="47">
        <f t="shared" si="115"/>
        <v>0</v>
      </c>
      <c r="I266" s="47">
        <f t="shared" si="115"/>
        <v>0</v>
      </c>
      <c r="J266" s="47">
        <f t="shared" si="115"/>
        <v>0</v>
      </c>
      <c r="K266" s="47">
        <f t="shared" si="115"/>
        <v>0</v>
      </c>
      <c r="L266" s="47">
        <f t="shared" si="115"/>
        <v>0</v>
      </c>
      <c r="M266" s="47">
        <f t="shared" si="115"/>
        <v>0</v>
      </c>
      <c r="N266" s="47">
        <f t="shared" si="115"/>
        <v>0</v>
      </c>
      <c r="O266" s="47">
        <f t="shared" si="115"/>
        <v>0</v>
      </c>
      <c r="P266" s="47">
        <f t="shared" si="115"/>
        <v>0</v>
      </c>
      <c r="Q266" s="47">
        <f t="shared" si="115"/>
        <v>0</v>
      </c>
      <c r="R266" s="47">
        <f t="shared" si="115"/>
        <v>0</v>
      </c>
      <c r="S266" s="47">
        <f t="shared" si="115"/>
        <v>0</v>
      </c>
      <c r="T266" s="47">
        <f t="shared" si="115"/>
        <v>0</v>
      </c>
      <c r="U266" s="47">
        <f t="shared" si="115"/>
        <v>0</v>
      </c>
      <c r="V266" s="47">
        <f t="shared" si="115"/>
        <v>0</v>
      </c>
      <c r="W266" s="47">
        <f t="shared" si="115"/>
        <v>0</v>
      </c>
      <c r="X266" s="47">
        <f t="shared" si="115"/>
        <v>0</v>
      </c>
      <c r="Y266" s="47">
        <f t="shared" si="115"/>
        <v>0</v>
      </c>
      <c r="Z266" s="47">
        <f t="shared" si="115"/>
        <v>0</v>
      </c>
      <c r="AA266" s="47">
        <f t="shared" si="115"/>
        <v>0</v>
      </c>
      <c r="AB266" s="47">
        <f t="shared" si="115"/>
        <v>0</v>
      </c>
      <c r="AC266" s="47">
        <f t="shared" si="115"/>
        <v>0</v>
      </c>
      <c r="AD266" s="47">
        <f t="shared" si="115"/>
        <v>0</v>
      </c>
      <c r="AE266" s="47">
        <f t="shared" si="115"/>
        <v>0</v>
      </c>
      <c r="AF266" s="47">
        <f t="shared" si="115"/>
        <v>0</v>
      </c>
      <c r="AG266" s="47">
        <f t="shared" si="115"/>
        <v>0</v>
      </c>
      <c r="AH266" s="47">
        <f t="shared" si="115"/>
        <v>0</v>
      </c>
      <c r="AI266" s="47">
        <f t="shared" si="115"/>
        <v>0</v>
      </c>
      <c r="AJ266" s="47">
        <f t="shared" si="115"/>
        <v>0</v>
      </c>
      <c r="AK266" s="47">
        <f t="shared" si="115"/>
        <v>0</v>
      </c>
      <c r="AL266" s="47">
        <f t="shared" si="115"/>
        <v>0</v>
      </c>
      <c r="AM266" s="47">
        <f t="shared" si="115"/>
        <v>0</v>
      </c>
      <c r="AN266" s="47">
        <f t="shared" si="115"/>
        <v>0</v>
      </c>
      <c r="AO266" s="47">
        <f t="shared" si="115"/>
        <v>0</v>
      </c>
      <c r="AP266" s="47">
        <f t="shared" si="115"/>
        <v>0</v>
      </c>
      <c r="AQ266" s="47">
        <f t="shared" si="115"/>
        <v>0</v>
      </c>
      <c r="AR266" s="47">
        <f t="shared" si="115"/>
        <v>0</v>
      </c>
      <c r="AS266" s="47">
        <f t="shared" si="115"/>
        <v>0</v>
      </c>
      <c r="AT266" s="47">
        <f t="shared" si="115"/>
        <v>0</v>
      </c>
      <c r="AU266" s="47">
        <f t="shared" si="115"/>
        <v>0</v>
      </c>
      <c r="AV266" s="47">
        <f t="shared" si="115"/>
        <v>0</v>
      </c>
      <c r="AW266" s="47">
        <f t="shared" si="115"/>
        <v>0</v>
      </c>
      <c r="AX266" s="47">
        <f t="shared" si="115"/>
        <v>0</v>
      </c>
      <c r="AY266" s="47">
        <f t="shared" si="115"/>
        <v>0</v>
      </c>
      <c r="AZ266" s="47">
        <f t="shared" si="115"/>
        <v>0</v>
      </c>
      <c r="BA266" s="59">
        <f t="shared" si="3"/>
        <v>0</v>
      </c>
      <c r="BB266" s="28">
        <f t="shared" si="4"/>
        <v>2311428000</v>
      </c>
      <c r="BC266" s="61"/>
      <c r="BD266" s="59">
        <f t="shared" si="5"/>
        <v>0</v>
      </c>
      <c r="BE266" s="59">
        <f t="shared" si="6"/>
        <v>0</v>
      </c>
      <c r="BF266" s="59">
        <f t="shared" si="7"/>
        <v>0</v>
      </c>
      <c r="BG266" s="59">
        <f t="shared" si="8"/>
        <v>0</v>
      </c>
      <c r="BH266" s="59">
        <f t="shared" si="9"/>
        <v>0</v>
      </c>
      <c r="BI266" s="59">
        <f t="shared" si="10"/>
        <v>0</v>
      </c>
      <c r="BJ266" s="59">
        <f t="shared" si="11"/>
        <v>0</v>
      </c>
      <c r="BK266" s="59">
        <f t="shared" si="12"/>
        <v>0</v>
      </c>
      <c r="BL266" s="59">
        <f t="shared" si="13"/>
        <v>0</v>
      </c>
      <c r="BM266" s="59">
        <f t="shared" si="14"/>
        <v>0</v>
      </c>
      <c r="BN266" s="59">
        <f t="shared" si="15"/>
        <v>0</v>
      </c>
      <c r="BO266" s="59">
        <f t="shared" si="16"/>
        <v>0</v>
      </c>
      <c r="BP266" s="61"/>
      <c r="BQ266" s="59">
        <f t="shared" si="17"/>
        <v>0</v>
      </c>
      <c r="BR266" s="59">
        <f t="shared" si="18"/>
        <v>0</v>
      </c>
      <c r="BS266" s="59">
        <f t="shared" si="19"/>
        <v>0</v>
      </c>
      <c r="BT266" s="59">
        <f t="shared" si="20"/>
        <v>0</v>
      </c>
    </row>
    <row r="267">
      <c r="A267" s="49"/>
      <c r="B267" s="50" t="s">
        <v>37</v>
      </c>
      <c r="C267" s="6"/>
      <c r="D267" s="51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  <c r="AT267" s="62"/>
      <c r="AU267" s="62"/>
      <c r="AV267" s="62"/>
      <c r="AW267" s="62"/>
      <c r="AX267" s="62"/>
      <c r="AY267" s="62"/>
      <c r="AZ267" s="62"/>
      <c r="BA267" s="59">
        <f t="shared" si="3"/>
        <v>0</v>
      </c>
      <c r="BB267" s="28">
        <f t="shared" si="4"/>
        <v>0</v>
      </c>
      <c r="BC267" s="64"/>
      <c r="BD267" s="59">
        <f t="shared" si="5"/>
        <v>0</v>
      </c>
      <c r="BE267" s="59">
        <f t="shared" si="6"/>
        <v>0</v>
      </c>
      <c r="BF267" s="59">
        <f t="shared" si="7"/>
        <v>0</v>
      </c>
      <c r="BG267" s="59">
        <f t="shared" si="8"/>
        <v>0</v>
      </c>
      <c r="BH267" s="59">
        <f t="shared" si="9"/>
        <v>0</v>
      </c>
      <c r="BI267" s="59">
        <f t="shared" si="10"/>
        <v>0</v>
      </c>
      <c r="BJ267" s="59">
        <f t="shared" si="11"/>
        <v>0</v>
      </c>
      <c r="BK267" s="59">
        <f t="shared" si="12"/>
        <v>0</v>
      </c>
      <c r="BL267" s="59">
        <f t="shared" si="13"/>
        <v>0</v>
      </c>
      <c r="BM267" s="59">
        <f t="shared" si="14"/>
        <v>0</v>
      </c>
      <c r="BN267" s="59">
        <f t="shared" si="15"/>
        <v>0</v>
      </c>
      <c r="BO267" s="59">
        <f t="shared" si="16"/>
        <v>0</v>
      </c>
      <c r="BP267" s="64"/>
      <c r="BQ267" s="59">
        <f t="shared" si="17"/>
        <v>0</v>
      </c>
      <c r="BR267" s="59">
        <f t="shared" si="18"/>
        <v>0</v>
      </c>
      <c r="BS267" s="59">
        <f t="shared" si="19"/>
        <v>0</v>
      </c>
      <c r="BT267" s="59">
        <f t="shared" si="20"/>
        <v>0</v>
      </c>
    </row>
    <row r="268">
      <c r="A268" s="49"/>
      <c r="B268" s="52" t="s">
        <v>38</v>
      </c>
      <c r="C268" s="52" t="s">
        <v>242</v>
      </c>
      <c r="D268" s="53">
        <v>9.9372E8</v>
      </c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59">
        <f t="shared" si="3"/>
        <v>0</v>
      </c>
      <c r="BB268" s="28">
        <f t="shared" si="4"/>
        <v>993720000</v>
      </c>
      <c r="BC268" s="64"/>
      <c r="BD268" s="59">
        <f t="shared" si="5"/>
        <v>0</v>
      </c>
      <c r="BE268" s="59">
        <f t="shared" si="6"/>
        <v>0</v>
      </c>
      <c r="BF268" s="59">
        <f t="shared" si="7"/>
        <v>0</v>
      </c>
      <c r="BG268" s="59">
        <f t="shared" si="8"/>
        <v>0</v>
      </c>
      <c r="BH268" s="59">
        <f t="shared" si="9"/>
        <v>0</v>
      </c>
      <c r="BI268" s="59">
        <f t="shared" si="10"/>
        <v>0</v>
      </c>
      <c r="BJ268" s="59">
        <f t="shared" si="11"/>
        <v>0</v>
      </c>
      <c r="BK268" s="59">
        <f t="shared" si="12"/>
        <v>0</v>
      </c>
      <c r="BL268" s="59">
        <f t="shared" si="13"/>
        <v>0</v>
      </c>
      <c r="BM268" s="59">
        <f t="shared" si="14"/>
        <v>0</v>
      </c>
      <c r="BN268" s="59">
        <f t="shared" si="15"/>
        <v>0</v>
      </c>
      <c r="BO268" s="59">
        <f t="shared" si="16"/>
        <v>0</v>
      </c>
      <c r="BP268" s="64"/>
      <c r="BQ268" s="59">
        <f t="shared" si="17"/>
        <v>0</v>
      </c>
      <c r="BR268" s="59">
        <f t="shared" si="18"/>
        <v>0</v>
      </c>
      <c r="BS268" s="59">
        <f t="shared" si="19"/>
        <v>0</v>
      </c>
      <c r="BT268" s="59">
        <f t="shared" si="20"/>
        <v>0</v>
      </c>
    </row>
    <row r="269">
      <c r="A269" s="49"/>
      <c r="B269" s="52" t="s">
        <v>38</v>
      </c>
      <c r="C269" s="52" t="s">
        <v>243</v>
      </c>
      <c r="D269" s="53">
        <v>4.1405E8</v>
      </c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  <c r="AT269" s="62"/>
      <c r="AU269" s="62"/>
      <c r="AV269" s="62"/>
      <c r="AW269" s="62"/>
      <c r="AX269" s="62"/>
      <c r="AY269" s="62"/>
      <c r="AZ269" s="62"/>
      <c r="BA269" s="59">
        <f t="shared" si="3"/>
        <v>0</v>
      </c>
      <c r="BB269" s="28">
        <f t="shared" si="4"/>
        <v>414050000</v>
      </c>
      <c r="BC269" s="64"/>
      <c r="BD269" s="59">
        <f t="shared" si="5"/>
        <v>0</v>
      </c>
      <c r="BE269" s="59">
        <f t="shared" si="6"/>
        <v>0</v>
      </c>
      <c r="BF269" s="59">
        <f t="shared" si="7"/>
        <v>0</v>
      </c>
      <c r="BG269" s="59">
        <f t="shared" si="8"/>
        <v>0</v>
      </c>
      <c r="BH269" s="59">
        <f t="shared" si="9"/>
        <v>0</v>
      </c>
      <c r="BI269" s="59">
        <f t="shared" si="10"/>
        <v>0</v>
      </c>
      <c r="BJ269" s="59">
        <f t="shared" si="11"/>
        <v>0</v>
      </c>
      <c r="BK269" s="59">
        <f t="shared" si="12"/>
        <v>0</v>
      </c>
      <c r="BL269" s="59">
        <f t="shared" si="13"/>
        <v>0</v>
      </c>
      <c r="BM269" s="59">
        <f t="shared" si="14"/>
        <v>0</v>
      </c>
      <c r="BN269" s="59">
        <f t="shared" si="15"/>
        <v>0</v>
      </c>
      <c r="BO269" s="59">
        <f t="shared" si="16"/>
        <v>0</v>
      </c>
      <c r="BP269" s="64"/>
      <c r="BQ269" s="59">
        <f t="shared" si="17"/>
        <v>0</v>
      </c>
      <c r="BR269" s="59">
        <f t="shared" si="18"/>
        <v>0</v>
      </c>
      <c r="BS269" s="59">
        <f t="shared" si="19"/>
        <v>0</v>
      </c>
      <c r="BT269" s="59">
        <f t="shared" si="20"/>
        <v>0</v>
      </c>
    </row>
    <row r="270">
      <c r="A270" s="49"/>
      <c r="B270" s="52" t="s">
        <v>38</v>
      </c>
      <c r="C270" s="52" t="s">
        <v>244</v>
      </c>
      <c r="D270" s="53">
        <v>8.281E8</v>
      </c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/>
      <c r="AS270" s="62"/>
      <c r="AT270" s="62"/>
      <c r="AU270" s="62"/>
      <c r="AV270" s="62"/>
      <c r="AW270" s="62"/>
      <c r="AX270" s="62"/>
      <c r="AY270" s="62"/>
      <c r="AZ270" s="62"/>
      <c r="BA270" s="59">
        <f t="shared" si="3"/>
        <v>0</v>
      </c>
      <c r="BB270" s="28">
        <f t="shared" si="4"/>
        <v>828100000</v>
      </c>
      <c r="BC270" s="64"/>
      <c r="BD270" s="59">
        <f t="shared" si="5"/>
        <v>0</v>
      </c>
      <c r="BE270" s="59">
        <f t="shared" si="6"/>
        <v>0</v>
      </c>
      <c r="BF270" s="59">
        <f t="shared" si="7"/>
        <v>0</v>
      </c>
      <c r="BG270" s="59">
        <f t="shared" si="8"/>
        <v>0</v>
      </c>
      <c r="BH270" s="59">
        <f t="shared" si="9"/>
        <v>0</v>
      </c>
      <c r="BI270" s="59">
        <f t="shared" si="10"/>
        <v>0</v>
      </c>
      <c r="BJ270" s="59">
        <f t="shared" si="11"/>
        <v>0</v>
      </c>
      <c r="BK270" s="59">
        <f t="shared" si="12"/>
        <v>0</v>
      </c>
      <c r="BL270" s="59">
        <f t="shared" si="13"/>
        <v>0</v>
      </c>
      <c r="BM270" s="59">
        <f t="shared" si="14"/>
        <v>0</v>
      </c>
      <c r="BN270" s="59">
        <f t="shared" si="15"/>
        <v>0</v>
      </c>
      <c r="BO270" s="59">
        <f t="shared" si="16"/>
        <v>0</v>
      </c>
      <c r="BP270" s="64"/>
      <c r="BQ270" s="59">
        <f t="shared" si="17"/>
        <v>0</v>
      </c>
      <c r="BR270" s="59">
        <f t="shared" si="18"/>
        <v>0</v>
      </c>
      <c r="BS270" s="59">
        <f t="shared" si="19"/>
        <v>0</v>
      </c>
      <c r="BT270" s="59">
        <f t="shared" si="20"/>
        <v>0</v>
      </c>
    </row>
    <row r="271">
      <c r="A271" s="49"/>
      <c r="B271" s="52" t="s">
        <v>38</v>
      </c>
      <c r="C271" s="52" t="s">
        <v>245</v>
      </c>
      <c r="D271" s="53">
        <v>7.5558E7</v>
      </c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  <c r="AT271" s="62"/>
      <c r="AU271" s="62"/>
      <c r="AV271" s="62"/>
      <c r="AW271" s="62"/>
      <c r="AX271" s="62"/>
      <c r="AY271" s="62"/>
      <c r="AZ271" s="62"/>
      <c r="BA271" s="59">
        <f t="shared" si="3"/>
        <v>0</v>
      </c>
      <c r="BB271" s="28">
        <f t="shared" si="4"/>
        <v>75558000</v>
      </c>
      <c r="BC271" s="64"/>
      <c r="BD271" s="59">
        <f t="shared" si="5"/>
        <v>0</v>
      </c>
      <c r="BE271" s="59">
        <f t="shared" si="6"/>
        <v>0</v>
      </c>
      <c r="BF271" s="59">
        <f t="shared" si="7"/>
        <v>0</v>
      </c>
      <c r="BG271" s="59">
        <f t="shared" si="8"/>
        <v>0</v>
      </c>
      <c r="BH271" s="59">
        <f t="shared" si="9"/>
        <v>0</v>
      </c>
      <c r="BI271" s="59">
        <f t="shared" si="10"/>
        <v>0</v>
      </c>
      <c r="BJ271" s="59">
        <f t="shared" si="11"/>
        <v>0</v>
      </c>
      <c r="BK271" s="59">
        <f t="shared" si="12"/>
        <v>0</v>
      </c>
      <c r="BL271" s="59">
        <f t="shared" si="13"/>
        <v>0</v>
      </c>
      <c r="BM271" s="59">
        <f t="shared" si="14"/>
        <v>0</v>
      </c>
      <c r="BN271" s="59">
        <f t="shared" si="15"/>
        <v>0</v>
      </c>
      <c r="BO271" s="59">
        <f t="shared" si="16"/>
        <v>0</v>
      </c>
      <c r="BP271" s="64"/>
      <c r="BQ271" s="59">
        <f t="shared" si="17"/>
        <v>0</v>
      </c>
      <c r="BR271" s="59">
        <f t="shared" si="18"/>
        <v>0</v>
      </c>
      <c r="BS271" s="59">
        <f t="shared" si="19"/>
        <v>0</v>
      </c>
      <c r="BT271" s="59">
        <f t="shared" si="20"/>
        <v>0</v>
      </c>
    </row>
    <row r="272">
      <c r="A272" s="45">
        <v>523121.0</v>
      </c>
      <c r="B272" s="46" t="s">
        <v>88</v>
      </c>
      <c r="C272" s="6"/>
      <c r="D272" s="47">
        <f t="shared" ref="D272:AZ272" si="116">sum(D274)</f>
        <v>9440000</v>
      </c>
      <c r="E272" s="47">
        <f t="shared" si="116"/>
        <v>0</v>
      </c>
      <c r="F272" s="47">
        <f t="shared" si="116"/>
        <v>0</v>
      </c>
      <c r="G272" s="47">
        <f t="shared" si="116"/>
        <v>0</v>
      </c>
      <c r="H272" s="47">
        <f t="shared" si="116"/>
        <v>0</v>
      </c>
      <c r="I272" s="47">
        <f t="shared" si="116"/>
        <v>0</v>
      </c>
      <c r="J272" s="47">
        <f t="shared" si="116"/>
        <v>0</v>
      </c>
      <c r="K272" s="47">
        <f t="shared" si="116"/>
        <v>0</v>
      </c>
      <c r="L272" s="47">
        <f t="shared" si="116"/>
        <v>0</v>
      </c>
      <c r="M272" s="47">
        <f t="shared" si="116"/>
        <v>0</v>
      </c>
      <c r="N272" s="47">
        <f t="shared" si="116"/>
        <v>0</v>
      </c>
      <c r="O272" s="47">
        <f t="shared" si="116"/>
        <v>0</v>
      </c>
      <c r="P272" s="47">
        <f t="shared" si="116"/>
        <v>0</v>
      </c>
      <c r="Q272" s="47">
        <f t="shared" si="116"/>
        <v>0</v>
      </c>
      <c r="R272" s="47">
        <f t="shared" si="116"/>
        <v>0</v>
      </c>
      <c r="S272" s="47">
        <f t="shared" si="116"/>
        <v>0</v>
      </c>
      <c r="T272" s="47">
        <f t="shared" si="116"/>
        <v>0</v>
      </c>
      <c r="U272" s="47">
        <f t="shared" si="116"/>
        <v>0</v>
      </c>
      <c r="V272" s="47">
        <f t="shared" si="116"/>
        <v>0</v>
      </c>
      <c r="W272" s="47">
        <f t="shared" si="116"/>
        <v>0</v>
      </c>
      <c r="X272" s="47">
        <f t="shared" si="116"/>
        <v>0</v>
      </c>
      <c r="Y272" s="47">
        <f t="shared" si="116"/>
        <v>0</v>
      </c>
      <c r="Z272" s="47">
        <f t="shared" si="116"/>
        <v>0</v>
      </c>
      <c r="AA272" s="47">
        <f t="shared" si="116"/>
        <v>0</v>
      </c>
      <c r="AB272" s="47">
        <f t="shared" si="116"/>
        <v>0</v>
      </c>
      <c r="AC272" s="47">
        <f t="shared" si="116"/>
        <v>0</v>
      </c>
      <c r="AD272" s="47">
        <f t="shared" si="116"/>
        <v>0</v>
      </c>
      <c r="AE272" s="47">
        <f t="shared" si="116"/>
        <v>0</v>
      </c>
      <c r="AF272" s="47">
        <f t="shared" si="116"/>
        <v>0</v>
      </c>
      <c r="AG272" s="47">
        <f t="shared" si="116"/>
        <v>0</v>
      </c>
      <c r="AH272" s="47">
        <f t="shared" si="116"/>
        <v>0</v>
      </c>
      <c r="AI272" s="47">
        <f t="shared" si="116"/>
        <v>0</v>
      </c>
      <c r="AJ272" s="47">
        <f t="shared" si="116"/>
        <v>0</v>
      </c>
      <c r="AK272" s="47">
        <f t="shared" si="116"/>
        <v>0</v>
      </c>
      <c r="AL272" s="47">
        <f t="shared" si="116"/>
        <v>0</v>
      </c>
      <c r="AM272" s="47">
        <f t="shared" si="116"/>
        <v>0</v>
      </c>
      <c r="AN272" s="47">
        <f t="shared" si="116"/>
        <v>0</v>
      </c>
      <c r="AO272" s="47">
        <f t="shared" si="116"/>
        <v>0</v>
      </c>
      <c r="AP272" s="47">
        <f t="shared" si="116"/>
        <v>0</v>
      </c>
      <c r="AQ272" s="47">
        <f t="shared" si="116"/>
        <v>0</v>
      </c>
      <c r="AR272" s="47">
        <f t="shared" si="116"/>
        <v>0</v>
      </c>
      <c r="AS272" s="47">
        <f t="shared" si="116"/>
        <v>0</v>
      </c>
      <c r="AT272" s="47">
        <f t="shared" si="116"/>
        <v>0</v>
      </c>
      <c r="AU272" s="47">
        <f t="shared" si="116"/>
        <v>0</v>
      </c>
      <c r="AV272" s="47">
        <f t="shared" si="116"/>
        <v>0</v>
      </c>
      <c r="AW272" s="47">
        <f t="shared" si="116"/>
        <v>0</v>
      </c>
      <c r="AX272" s="47">
        <f t="shared" si="116"/>
        <v>0</v>
      </c>
      <c r="AY272" s="47">
        <f t="shared" si="116"/>
        <v>0</v>
      </c>
      <c r="AZ272" s="47">
        <f t="shared" si="116"/>
        <v>0</v>
      </c>
      <c r="BA272" s="59">
        <f t="shared" si="3"/>
        <v>0</v>
      </c>
      <c r="BB272" s="28">
        <f t="shared" si="4"/>
        <v>9440000</v>
      </c>
      <c r="BC272" s="61"/>
      <c r="BD272" s="59">
        <f t="shared" si="5"/>
        <v>0</v>
      </c>
      <c r="BE272" s="59">
        <f t="shared" si="6"/>
        <v>0</v>
      </c>
      <c r="BF272" s="59">
        <f t="shared" si="7"/>
        <v>0</v>
      </c>
      <c r="BG272" s="59">
        <f t="shared" si="8"/>
        <v>0</v>
      </c>
      <c r="BH272" s="59">
        <f t="shared" si="9"/>
        <v>0</v>
      </c>
      <c r="BI272" s="59">
        <f t="shared" si="10"/>
        <v>0</v>
      </c>
      <c r="BJ272" s="59">
        <f t="shared" si="11"/>
        <v>0</v>
      </c>
      <c r="BK272" s="59">
        <f t="shared" si="12"/>
        <v>0</v>
      </c>
      <c r="BL272" s="59">
        <f t="shared" si="13"/>
        <v>0</v>
      </c>
      <c r="BM272" s="59">
        <f t="shared" si="14"/>
        <v>0</v>
      </c>
      <c r="BN272" s="59">
        <f t="shared" si="15"/>
        <v>0</v>
      </c>
      <c r="BO272" s="59">
        <f t="shared" si="16"/>
        <v>0</v>
      </c>
      <c r="BP272" s="61"/>
      <c r="BQ272" s="59">
        <f t="shared" si="17"/>
        <v>0</v>
      </c>
      <c r="BR272" s="59">
        <f t="shared" si="18"/>
        <v>0</v>
      </c>
      <c r="BS272" s="59">
        <f t="shared" si="19"/>
        <v>0</v>
      </c>
      <c r="BT272" s="59">
        <f t="shared" si="20"/>
        <v>0</v>
      </c>
    </row>
    <row r="273">
      <c r="A273" s="49"/>
      <c r="B273" s="50" t="s">
        <v>37</v>
      </c>
      <c r="C273" s="6"/>
      <c r="D273" s="51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/>
      <c r="AS273" s="62"/>
      <c r="AT273" s="62"/>
      <c r="AU273" s="62"/>
      <c r="AV273" s="62"/>
      <c r="AW273" s="62"/>
      <c r="AX273" s="62"/>
      <c r="AY273" s="62"/>
      <c r="AZ273" s="62"/>
      <c r="BA273" s="59">
        <f t="shared" si="3"/>
        <v>0</v>
      </c>
      <c r="BB273" s="28">
        <f t="shared" si="4"/>
        <v>0</v>
      </c>
      <c r="BC273" s="64"/>
      <c r="BD273" s="59">
        <f t="shared" si="5"/>
        <v>0</v>
      </c>
      <c r="BE273" s="59">
        <f t="shared" si="6"/>
        <v>0</v>
      </c>
      <c r="BF273" s="59">
        <f t="shared" si="7"/>
        <v>0</v>
      </c>
      <c r="BG273" s="59">
        <f t="shared" si="8"/>
        <v>0</v>
      </c>
      <c r="BH273" s="59">
        <f t="shared" si="9"/>
        <v>0</v>
      </c>
      <c r="BI273" s="59">
        <f t="shared" si="10"/>
        <v>0</v>
      </c>
      <c r="BJ273" s="59">
        <f t="shared" si="11"/>
        <v>0</v>
      </c>
      <c r="BK273" s="59">
        <f t="shared" si="12"/>
        <v>0</v>
      </c>
      <c r="BL273" s="59">
        <f t="shared" si="13"/>
        <v>0</v>
      </c>
      <c r="BM273" s="59">
        <f t="shared" si="14"/>
        <v>0</v>
      </c>
      <c r="BN273" s="59">
        <f t="shared" si="15"/>
        <v>0</v>
      </c>
      <c r="BO273" s="59">
        <f t="shared" si="16"/>
        <v>0</v>
      </c>
      <c r="BP273" s="64"/>
      <c r="BQ273" s="59">
        <f t="shared" si="17"/>
        <v>0</v>
      </c>
      <c r="BR273" s="59">
        <f t="shared" si="18"/>
        <v>0</v>
      </c>
      <c r="BS273" s="59">
        <f t="shared" si="19"/>
        <v>0</v>
      </c>
      <c r="BT273" s="59">
        <f t="shared" si="20"/>
        <v>0</v>
      </c>
    </row>
    <row r="274">
      <c r="A274" s="49"/>
      <c r="B274" s="52" t="s">
        <v>38</v>
      </c>
      <c r="C274" s="52" t="s">
        <v>246</v>
      </c>
      <c r="D274" s="53">
        <v>9440000.0</v>
      </c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2"/>
      <c r="AZ274" s="62"/>
      <c r="BA274" s="59">
        <f t="shared" si="3"/>
        <v>0</v>
      </c>
      <c r="BB274" s="28">
        <f t="shared" si="4"/>
        <v>9440000</v>
      </c>
      <c r="BC274" s="64"/>
      <c r="BD274" s="59">
        <f t="shared" si="5"/>
        <v>0</v>
      </c>
      <c r="BE274" s="59">
        <f t="shared" si="6"/>
        <v>0</v>
      </c>
      <c r="BF274" s="59">
        <f t="shared" si="7"/>
        <v>0</v>
      </c>
      <c r="BG274" s="59">
        <f t="shared" si="8"/>
        <v>0</v>
      </c>
      <c r="BH274" s="59">
        <f t="shared" si="9"/>
        <v>0</v>
      </c>
      <c r="BI274" s="59">
        <f t="shared" si="10"/>
        <v>0</v>
      </c>
      <c r="BJ274" s="59">
        <f t="shared" si="11"/>
        <v>0</v>
      </c>
      <c r="BK274" s="59">
        <f t="shared" si="12"/>
        <v>0</v>
      </c>
      <c r="BL274" s="59">
        <f t="shared" si="13"/>
        <v>0</v>
      </c>
      <c r="BM274" s="59">
        <f t="shared" si="14"/>
        <v>0</v>
      </c>
      <c r="BN274" s="59">
        <f t="shared" si="15"/>
        <v>0</v>
      </c>
      <c r="BO274" s="59">
        <f t="shared" si="16"/>
        <v>0</v>
      </c>
      <c r="BP274" s="64"/>
      <c r="BQ274" s="59">
        <f t="shared" si="17"/>
        <v>0</v>
      </c>
      <c r="BR274" s="59">
        <f t="shared" si="18"/>
        <v>0</v>
      </c>
      <c r="BS274" s="59">
        <f t="shared" si="19"/>
        <v>0</v>
      </c>
      <c r="BT274" s="59">
        <f t="shared" si="20"/>
        <v>0</v>
      </c>
    </row>
    <row r="275">
      <c r="A275" s="41" t="s">
        <v>247</v>
      </c>
      <c r="B275" s="42" t="s">
        <v>248</v>
      </c>
      <c r="C275" s="6"/>
      <c r="D275" s="43">
        <f t="shared" ref="D275:AZ275" si="117">D276</f>
        <v>463295000</v>
      </c>
      <c r="E275" s="43">
        <f t="shared" si="117"/>
        <v>0</v>
      </c>
      <c r="F275" s="43">
        <f t="shared" si="117"/>
        <v>0</v>
      </c>
      <c r="G275" s="43">
        <f t="shared" si="117"/>
        <v>0</v>
      </c>
      <c r="H275" s="43">
        <f t="shared" si="117"/>
        <v>0</v>
      </c>
      <c r="I275" s="43">
        <f t="shared" si="117"/>
        <v>0</v>
      </c>
      <c r="J275" s="43">
        <f t="shared" si="117"/>
        <v>0</v>
      </c>
      <c r="K275" s="43">
        <f t="shared" si="117"/>
        <v>0</v>
      </c>
      <c r="L275" s="43">
        <f t="shared" si="117"/>
        <v>0</v>
      </c>
      <c r="M275" s="43">
        <f t="shared" si="117"/>
        <v>0</v>
      </c>
      <c r="N275" s="43">
        <f t="shared" si="117"/>
        <v>0</v>
      </c>
      <c r="O275" s="43">
        <f t="shared" si="117"/>
        <v>0</v>
      </c>
      <c r="P275" s="43">
        <f t="shared" si="117"/>
        <v>0</v>
      </c>
      <c r="Q275" s="43">
        <f t="shared" si="117"/>
        <v>0</v>
      </c>
      <c r="R275" s="43">
        <f t="shared" si="117"/>
        <v>0</v>
      </c>
      <c r="S275" s="43">
        <f t="shared" si="117"/>
        <v>0</v>
      </c>
      <c r="T275" s="43">
        <f t="shared" si="117"/>
        <v>0</v>
      </c>
      <c r="U275" s="43">
        <f t="shared" si="117"/>
        <v>0</v>
      </c>
      <c r="V275" s="43">
        <f t="shared" si="117"/>
        <v>0</v>
      </c>
      <c r="W275" s="43">
        <f t="shared" si="117"/>
        <v>0</v>
      </c>
      <c r="X275" s="43">
        <f t="shared" si="117"/>
        <v>0</v>
      </c>
      <c r="Y275" s="43">
        <f t="shared" si="117"/>
        <v>0</v>
      </c>
      <c r="Z275" s="43">
        <f t="shared" si="117"/>
        <v>0</v>
      </c>
      <c r="AA275" s="43">
        <f t="shared" si="117"/>
        <v>0</v>
      </c>
      <c r="AB275" s="43">
        <f t="shared" si="117"/>
        <v>0</v>
      </c>
      <c r="AC275" s="43">
        <f t="shared" si="117"/>
        <v>0</v>
      </c>
      <c r="AD275" s="43">
        <f t="shared" si="117"/>
        <v>0</v>
      </c>
      <c r="AE275" s="43">
        <f t="shared" si="117"/>
        <v>0</v>
      </c>
      <c r="AF275" s="43">
        <f t="shared" si="117"/>
        <v>0</v>
      </c>
      <c r="AG275" s="43">
        <f t="shared" si="117"/>
        <v>0</v>
      </c>
      <c r="AH275" s="43">
        <f t="shared" si="117"/>
        <v>0</v>
      </c>
      <c r="AI275" s="43">
        <f t="shared" si="117"/>
        <v>0</v>
      </c>
      <c r="AJ275" s="43">
        <f t="shared" si="117"/>
        <v>0</v>
      </c>
      <c r="AK275" s="43">
        <f t="shared" si="117"/>
        <v>0</v>
      </c>
      <c r="AL275" s="43">
        <f t="shared" si="117"/>
        <v>0</v>
      </c>
      <c r="AM275" s="43">
        <f t="shared" si="117"/>
        <v>0</v>
      </c>
      <c r="AN275" s="43">
        <f t="shared" si="117"/>
        <v>0</v>
      </c>
      <c r="AO275" s="43">
        <f t="shared" si="117"/>
        <v>0</v>
      </c>
      <c r="AP275" s="43">
        <f t="shared" si="117"/>
        <v>0</v>
      </c>
      <c r="AQ275" s="43">
        <f t="shared" si="117"/>
        <v>0</v>
      </c>
      <c r="AR275" s="43">
        <f t="shared" si="117"/>
        <v>0</v>
      </c>
      <c r="AS275" s="43">
        <f t="shared" si="117"/>
        <v>0</v>
      </c>
      <c r="AT275" s="43">
        <f t="shared" si="117"/>
        <v>0</v>
      </c>
      <c r="AU275" s="43">
        <f t="shared" si="117"/>
        <v>0</v>
      </c>
      <c r="AV275" s="43">
        <f t="shared" si="117"/>
        <v>0</v>
      </c>
      <c r="AW275" s="43">
        <f t="shared" si="117"/>
        <v>0</v>
      </c>
      <c r="AX275" s="43">
        <f t="shared" si="117"/>
        <v>0</v>
      </c>
      <c r="AY275" s="43">
        <f t="shared" si="117"/>
        <v>0</v>
      </c>
      <c r="AZ275" s="43">
        <f t="shared" si="117"/>
        <v>0</v>
      </c>
      <c r="BA275" s="59">
        <f t="shared" si="3"/>
        <v>0</v>
      </c>
      <c r="BB275" s="28">
        <f t="shared" si="4"/>
        <v>463295000</v>
      </c>
      <c r="BC275" s="29"/>
      <c r="BD275" s="59">
        <f t="shared" si="5"/>
        <v>0</v>
      </c>
      <c r="BE275" s="59">
        <f t="shared" si="6"/>
        <v>0</v>
      </c>
      <c r="BF275" s="59">
        <f t="shared" si="7"/>
        <v>0</v>
      </c>
      <c r="BG275" s="59">
        <f t="shared" si="8"/>
        <v>0</v>
      </c>
      <c r="BH275" s="59">
        <f t="shared" si="9"/>
        <v>0</v>
      </c>
      <c r="BI275" s="59">
        <f t="shared" si="10"/>
        <v>0</v>
      </c>
      <c r="BJ275" s="59">
        <f t="shared" si="11"/>
        <v>0</v>
      </c>
      <c r="BK275" s="59">
        <f t="shared" si="12"/>
        <v>0</v>
      </c>
      <c r="BL275" s="59">
        <f t="shared" si="13"/>
        <v>0</v>
      </c>
      <c r="BM275" s="59">
        <f t="shared" si="14"/>
        <v>0</v>
      </c>
      <c r="BN275" s="59">
        <f t="shared" si="15"/>
        <v>0</v>
      </c>
      <c r="BO275" s="59">
        <f t="shared" si="16"/>
        <v>0</v>
      </c>
      <c r="BP275" s="29"/>
      <c r="BQ275" s="59">
        <f t="shared" si="17"/>
        <v>0</v>
      </c>
      <c r="BR275" s="59">
        <f t="shared" si="18"/>
        <v>0</v>
      </c>
      <c r="BS275" s="59">
        <f t="shared" si="19"/>
        <v>0</v>
      </c>
      <c r="BT275" s="59">
        <f t="shared" si="20"/>
        <v>0</v>
      </c>
    </row>
    <row r="276">
      <c r="A276" s="45">
        <v>523111.0</v>
      </c>
      <c r="B276" s="46" t="s">
        <v>249</v>
      </c>
      <c r="C276" s="6"/>
      <c r="D276" s="47">
        <f t="shared" ref="D276:AZ276" si="118">sum(D278:D280)</f>
        <v>463295000</v>
      </c>
      <c r="E276" s="47">
        <f t="shared" si="118"/>
        <v>0</v>
      </c>
      <c r="F276" s="47">
        <f t="shared" si="118"/>
        <v>0</v>
      </c>
      <c r="G276" s="47">
        <f t="shared" si="118"/>
        <v>0</v>
      </c>
      <c r="H276" s="47">
        <f t="shared" si="118"/>
        <v>0</v>
      </c>
      <c r="I276" s="47">
        <f t="shared" si="118"/>
        <v>0</v>
      </c>
      <c r="J276" s="47">
        <f t="shared" si="118"/>
        <v>0</v>
      </c>
      <c r="K276" s="47">
        <f t="shared" si="118"/>
        <v>0</v>
      </c>
      <c r="L276" s="47">
        <f t="shared" si="118"/>
        <v>0</v>
      </c>
      <c r="M276" s="47">
        <f t="shared" si="118"/>
        <v>0</v>
      </c>
      <c r="N276" s="47">
        <f t="shared" si="118"/>
        <v>0</v>
      </c>
      <c r="O276" s="47">
        <f t="shared" si="118"/>
        <v>0</v>
      </c>
      <c r="P276" s="47">
        <f t="shared" si="118"/>
        <v>0</v>
      </c>
      <c r="Q276" s="47">
        <f t="shared" si="118"/>
        <v>0</v>
      </c>
      <c r="R276" s="47">
        <f t="shared" si="118"/>
        <v>0</v>
      </c>
      <c r="S276" s="47">
        <f t="shared" si="118"/>
        <v>0</v>
      </c>
      <c r="T276" s="47">
        <f t="shared" si="118"/>
        <v>0</v>
      </c>
      <c r="U276" s="47">
        <f t="shared" si="118"/>
        <v>0</v>
      </c>
      <c r="V276" s="47">
        <f t="shared" si="118"/>
        <v>0</v>
      </c>
      <c r="W276" s="47">
        <f t="shared" si="118"/>
        <v>0</v>
      </c>
      <c r="X276" s="47">
        <f t="shared" si="118"/>
        <v>0</v>
      </c>
      <c r="Y276" s="47">
        <f t="shared" si="118"/>
        <v>0</v>
      </c>
      <c r="Z276" s="47">
        <f t="shared" si="118"/>
        <v>0</v>
      </c>
      <c r="AA276" s="47">
        <f t="shared" si="118"/>
        <v>0</v>
      </c>
      <c r="AB276" s="47">
        <f t="shared" si="118"/>
        <v>0</v>
      </c>
      <c r="AC276" s="47">
        <f t="shared" si="118"/>
        <v>0</v>
      </c>
      <c r="AD276" s="47">
        <f t="shared" si="118"/>
        <v>0</v>
      </c>
      <c r="AE276" s="47">
        <f t="shared" si="118"/>
        <v>0</v>
      </c>
      <c r="AF276" s="47">
        <f t="shared" si="118"/>
        <v>0</v>
      </c>
      <c r="AG276" s="47">
        <f t="shared" si="118"/>
        <v>0</v>
      </c>
      <c r="AH276" s="47">
        <f t="shared" si="118"/>
        <v>0</v>
      </c>
      <c r="AI276" s="47">
        <f t="shared" si="118"/>
        <v>0</v>
      </c>
      <c r="AJ276" s="47">
        <f t="shared" si="118"/>
        <v>0</v>
      </c>
      <c r="AK276" s="47">
        <f t="shared" si="118"/>
        <v>0</v>
      </c>
      <c r="AL276" s="47">
        <f t="shared" si="118"/>
        <v>0</v>
      </c>
      <c r="AM276" s="47">
        <f t="shared" si="118"/>
        <v>0</v>
      </c>
      <c r="AN276" s="47">
        <f t="shared" si="118"/>
        <v>0</v>
      </c>
      <c r="AO276" s="47">
        <f t="shared" si="118"/>
        <v>0</v>
      </c>
      <c r="AP276" s="47">
        <f t="shared" si="118"/>
        <v>0</v>
      </c>
      <c r="AQ276" s="47">
        <f t="shared" si="118"/>
        <v>0</v>
      </c>
      <c r="AR276" s="47">
        <f t="shared" si="118"/>
        <v>0</v>
      </c>
      <c r="AS276" s="47">
        <f t="shared" si="118"/>
        <v>0</v>
      </c>
      <c r="AT276" s="47">
        <f t="shared" si="118"/>
        <v>0</v>
      </c>
      <c r="AU276" s="47">
        <f t="shared" si="118"/>
        <v>0</v>
      </c>
      <c r="AV276" s="47">
        <f t="shared" si="118"/>
        <v>0</v>
      </c>
      <c r="AW276" s="47">
        <f t="shared" si="118"/>
        <v>0</v>
      </c>
      <c r="AX276" s="47">
        <f t="shared" si="118"/>
        <v>0</v>
      </c>
      <c r="AY276" s="47">
        <f t="shared" si="118"/>
        <v>0</v>
      </c>
      <c r="AZ276" s="47">
        <f t="shared" si="118"/>
        <v>0</v>
      </c>
      <c r="BA276" s="59">
        <f t="shared" si="3"/>
        <v>0</v>
      </c>
      <c r="BB276" s="28">
        <f t="shared" si="4"/>
        <v>463295000</v>
      </c>
      <c r="BC276" s="61"/>
      <c r="BD276" s="59">
        <f t="shared" si="5"/>
        <v>0</v>
      </c>
      <c r="BE276" s="59">
        <f t="shared" si="6"/>
        <v>0</v>
      </c>
      <c r="BF276" s="59">
        <f t="shared" si="7"/>
        <v>0</v>
      </c>
      <c r="BG276" s="59">
        <f t="shared" si="8"/>
        <v>0</v>
      </c>
      <c r="BH276" s="59">
        <f t="shared" si="9"/>
        <v>0</v>
      </c>
      <c r="BI276" s="59">
        <f t="shared" si="10"/>
        <v>0</v>
      </c>
      <c r="BJ276" s="59">
        <f t="shared" si="11"/>
        <v>0</v>
      </c>
      <c r="BK276" s="59">
        <f t="shared" si="12"/>
        <v>0</v>
      </c>
      <c r="BL276" s="59">
        <f t="shared" si="13"/>
        <v>0</v>
      </c>
      <c r="BM276" s="59">
        <f t="shared" si="14"/>
        <v>0</v>
      </c>
      <c r="BN276" s="59">
        <f t="shared" si="15"/>
        <v>0</v>
      </c>
      <c r="BO276" s="59">
        <f t="shared" si="16"/>
        <v>0</v>
      </c>
      <c r="BP276" s="61"/>
      <c r="BQ276" s="59">
        <f t="shared" si="17"/>
        <v>0</v>
      </c>
      <c r="BR276" s="59">
        <f t="shared" si="18"/>
        <v>0</v>
      </c>
      <c r="BS276" s="59">
        <f t="shared" si="19"/>
        <v>0</v>
      </c>
      <c r="BT276" s="59">
        <f t="shared" si="20"/>
        <v>0</v>
      </c>
    </row>
    <row r="277">
      <c r="A277" s="49"/>
      <c r="B277" s="50" t="s">
        <v>37</v>
      </c>
      <c r="C277" s="6"/>
      <c r="D277" s="51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  <c r="AT277" s="62"/>
      <c r="AU277" s="62"/>
      <c r="AV277" s="62"/>
      <c r="AW277" s="62"/>
      <c r="AX277" s="62"/>
      <c r="AY277" s="62"/>
      <c r="AZ277" s="62"/>
      <c r="BA277" s="59">
        <f t="shared" si="3"/>
        <v>0</v>
      </c>
      <c r="BB277" s="28">
        <f t="shared" si="4"/>
        <v>0</v>
      </c>
      <c r="BC277" s="64"/>
      <c r="BD277" s="59">
        <f t="shared" si="5"/>
        <v>0</v>
      </c>
      <c r="BE277" s="59">
        <f t="shared" si="6"/>
        <v>0</v>
      </c>
      <c r="BF277" s="59">
        <f t="shared" si="7"/>
        <v>0</v>
      </c>
      <c r="BG277" s="59">
        <f t="shared" si="8"/>
        <v>0</v>
      </c>
      <c r="BH277" s="59">
        <f t="shared" si="9"/>
        <v>0</v>
      </c>
      <c r="BI277" s="59">
        <f t="shared" si="10"/>
        <v>0</v>
      </c>
      <c r="BJ277" s="59">
        <f t="shared" si="11"/>
        <v>0</v>
      </c>
      <c r="BK277" s="59">
        <f t="shared" si="12"/>
        <v>0</v>
      </c>
      <c r="BL277" s="59">
        <f t="shared" si="13"/>
        <v>0</v>
      </c>
      <c r="BM277" s="59">
        <f t="shared" si="14"/>
        <v>0</v>
      </c>
      <c r="BN277" s="59">
        <f t="shared" si="15"/>
        <v>0</v>
      </c>
      <c r="BO277" s="59">
        <f t="shared" si="16"/>
        <v>0</v>
      </c>
      <c r="BP277" s="64"/>
      <c r="BQ277" s="59">
        <f t="shared" si="17"/>
        <v>0</v>
      </c>
      <c r="BR277" s="59">
        <f t="shared" si="18"/>
        <v>0</v>
      </c>
      <c r="BS277" s="59">
        <f t="shared" si="19"/>
        <v>0</v>
      </c>
      <c r="BT277" s="59">
        <f t="shared" si="20"/>
        <v>0</v>
      </c>
    </row>
    <row r="278">
      <c r="A278" s="49"/>
      <c r="B278" s="52" t="s">
        <v>38</v>
      </c>
      <c r="C278" s="52" t="s">
        <v>250</v>
      </c>
      <c r="D278" s="53">
        <v>3.8913E8</v>
      </c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  <c r="AT278" s="62"/>
      <c r="AU278" s="62"/>
      <c r="AV278" s="62"/>
      <c r="AW278" s="62"/>
      <c r="AX278" s="62"/>
      <c r="AY278" s="62"/>
      <c r="AZ278" s="62"/>
      <c r="BA278" s="59">
        <f t="shared" si="3"/>
        <v>0</v>
      </c>
      <c r="BB278" s="28">
        <f t="shared" si="4"/>
        <v>389130000</v>
      </c>
      <c r="BC278" s="64"/>
      <c r="BD278" s="59">
        <f t="shared" si="5"/>
        <v>0</v>
      </c>
      <c r="BE278" s="59">
        <f t="shared" si="6"/>
        <v>0</v>
      </c>
      <c r="BF278" s="59">
        <f t="shared" si="7"/>
        <v>0</v>
      </c>
      <c r="BG278" s="59">
        <f t="shared" si="8"/>
        <v>0</v>
      </c>
      <c r="BH278" s="59">
        <f t="shared" si="9"/>
        <v>0</v>
      </c>
      <c r="BI278" s="59">
        <f t="shared" si="10"/>
        <v>0</v>
      </c>
      <c r="BJ278" s="59">
        <f t="shared" si="11"/>
        <v>0</v>
      </c>
      <c r="BK278" s="59">
        <f t="shared" si="12"/>
        <v>0</v>
      </c>
      <c r="BL278" s="59">
        <f t="shared" si="13"/>
        <v>0</v>
      </c>
      <c r="BM278" s="59">
        <f t="shared" si="14"/>
        <v>0</v>
      </c>
      <c r="BN278" s="59">
        <f t="shared" si="15"/>
        <v>0</v>
      </c>
      <c r="BO278" s="59">
        <f t="shared" si="16"/>
        <v>0</v>
      </c>
      <c r="BP278" s="64"/>
      <c r="BQ278" s="59">
        <f t="shared" si="17"/>
        <v>0</v>
      </c>
      <c r="BR278" s="59">
        <f t="shared" si="18"/>
        <v>0</v>
      </c>
      <c r="BS278" s="59">
        <f t="shared" si="19"/>
        <v>0</v>
      </c>
      <c r="BT278" s="59">
        <f t="shared" si="20"/>
        <v>0</v>
      </c>
    </row>
    <row r="279">
      <c r="A279" s="49"/>
      <c r="B279" s="52" t="s">
        <v>38</v>
      </c>
      <c r="C279" s="52" t="s">
        <v>251</v>
      </c>
      <c r="D279" s="53">
        <v>4.312E7</v>
      </c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  <c r="AT279" s="62"/>
      <c r="AU279" s="62"/>
      <c r="AV279" s="62"/>
      <c r="AW279" s="62"/>
      <c r="AX279" s="62"/>
      <c r="AY279" s="62"/>
      <c r="AZ279" s="62"/>
      <c r="BA279" s="59">
        <f t="shared" si="3"/>
        <v>0</v>
      </c>
      <c r="BB279" s="28">
        <f t="shared" si="4"/>
        <v>43120000</v>
      </c>
      <c r="BC279" s="64"/>
      <c r="BD279" s="59">
        <f t="shared" si="5"/>
        <v>0</v>
      </c>
      <c r="BE279" s="59">
        <f t="shared" si="6"/>
        <v>0</v>
      </c>
      <c r="BF279" s="59">
        <f t="shared" si="7"/>
        <v>0</v>
      </c>
      <c r="BG279" s="59">
        <f t="shared" si="8"/>
        <v>0</v>
      </c>
      <c r="BH279" s="59">
        <f t="shared" si="9"/>
        <v>0</v>
      </c>
      <c r="BI279" s="59">
        <f t="shared" si="10"/>
        <v>0</v>
      </c>
      <c r="BJ279" s="59">
        <f t="shared" si="11"/>
        <v>0</v>
      </c>
      <c r="BK279" s="59">
        <f t="shared" si="12"/>
        <v>0</v>
      </c>
      <c r="BL279" s="59">
        <f t="shared" si="13"/>
        <v>0</v>
      </c>
      <c r="BM279" s="59">
        <f t="shared" si="14"/>
        <v>0</v>
      </c>
      <c r="BN279" s="59">
        <f t="shared" si="15"/>
        <v>0</v>
      </c>
      <c r="BO279" s="59">
        <f t="shared" si="16"/>
        <v>0</v>
      </c>
      <c r="BP279" s="64"/>
      <c r="BQ279" s="59">
        <f t="shared" si="17"/>
        <v>0</v>
      </c>
      <c r="BR279" s="59">
        <f t="shared" si="18"/>
        <v>0</v>
      </c>
      <c r="BS279" s="59">
        <f t="shared" si="19"/>
        <v>0</v>
      </c>
      <c r="BT279" s="59">
        <f t="shared" si="20"/>
        <v>0</v>
      </c>
    </row>
    <row r="280">
      <c r="A280" s="49"/>
      <c r="B280" s="52" t="s">
        <v>38</v>
      </c>
      <c r="C280" s="52" t="s">
        <v>252</v>
      </c>
      <c r="D280" s="53">
        <v>3.1045E7</v>
      </c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  <c r="AT280" s="62"/>
      <c r="AU280" s="62"/>
      <c r="AV280" s="62"/>
      <c r="AW280" s="62"/>
      <c r="AX280" s="62"/>
      <c r="AY280" s="62"/>
      <c r="AZ280" s="62"/>
      <c r="BA280" s="59">
        <f t="shared" si="3"/>
        <v>0</v>
      </c>
      <c r="BB280" s="28">
        <f t="shared" si="4"/>
        <v>31045000</v>
      </c>
      <c r="BC280" s="64"/>
      <c r="BD280" s="59">
        <f t="shared" si="5"/>
        <v>0</v>
      </c>
      <c r="BE280" s="59">
        <f t="shared" si="6"/>
        <v>0</v>
      </c>
      <c r="BF280" s="59">
        <f t="shared" si="7"/>
        <v>0</v>
      </c>
      <c r="BG280" s="59">
        <f t="shared" si="8"/>
        <v>0</v>
      </c>
      <c r="BH280" s="59">
        <f t="shared" si="9"/>
        <v>0</v>
      </c>
      <c r="BI280" s="59">
        <f t="shared" si="10"/>
        <v>0</v>
      </c>
      <c r="BJ280" s="59">
        <f t="shared" si="11"/>
        <v>0</v>
      </c>
      <c r="BK280" s="59">
        <f t="shared" si="12"/>
        <v>0</v>
      </c>
      <c r="BL280" s="59">
        <f t="shared" si="13"/>
        <v>0</v>
      </c>
      <c r="BM280" s="59">
        <f t="shared" si="14"/>
        <v>0</v>
      </c>
      <c r="BN280" s="59">
        <f t="shared" si="15"/>
        <v>0</v>
      </c>
      <c r="BO280" s="59">
        <f t="shared" si="16"/>
        <v>0</v>
      </c>
      <c r="BP280" s="64"/>
      <c r="BQ280" s="59">
        <f t="shared" si="17"/>
        <v>0</v>
      </c>
      <c r="BR280" s="59">
        <f t="shared" si="18"/>
        <v>0</v>
      </c>
      <c r="BS280" s="59">
        <f t="shared" si="19"/>
        <v>0</v>
      </c>
      <c r="BT280" s="59">
        <f t="shared" si="20"/>
        <v>0</v>
      </c>
    </row>
    <row r="281">
      <c r="A281" s="41" t="s">
        <v>253</v>
      </c>
      <c r="B281" s="42" t="s">
        <v>254</v>
      </c>
      <c r="C281" s="6"/>
      <c r="D281" s="43">
        <f t="shared" ref="D281:AZ281" si="119">sum(D282)</f>
        <v>300304000</v>
      </c>
      <c r="E281" s="43">
        <f t="shared" si="119"/>
        <v>0</v>
      </c>
      <c r="F281" s="43">
        <f t="shared" si="119"/>
        <v>0</v>
      </c>
      <c r="G281" s="43">
        <f t="shared" si="119"/>
        <v>0</v>
      </c>
      <c r="H281" s="43">
        <f t="shared" si="119"/>
        <v>0</v>
      </c>
      <c r="I281" s="43">
        <f t="shared" si="119"/>
        <v>0</v>
      </c>
      <c r="J281" s="43">
        <f t="shared" si="119"/>
        <v>0</v>
      </c>
      <c r="K281" s="43">
        <f t="shared" si="119"/>
        <v>0</v>
      </c>
      <c r="L281" s="43">
        <f t="shared" si="119"/>
        <v>0</v>
      </c>
      <c r="M281" s="43">
        <f t="shared" si="119"/>
        <v>0</v>
      </c>
      <c r="N281" s="43">
        <f t="shared" si="119"/>
        <v>0</v>
      </c>
      <c r="O281" s="43">
        <f t="shared" si="119"/>
        <v>0</v>
      </c>
      <c r="P281" s="43">
        <f t="shared" si="119"/>
        <v>0</v>
      </c>
      <c r="Q281" s="43">
        <f t="shared" si="119"/>
        <v>0</v>
      </c>
      <c r="R281" s="43">
        <f t="shared" si="119"/>
        <v>0</v>
      </c>
      <c r="S281" s="43">
        <f t="shared" si="119"/>
        <v>0</v>
      </c>
      <c r="T281" s="43">
        <f t="shared" si="119"/>
        <v>0</v>
      </c>
      <c r="U281" s="43">
        <f t="shared" si="119"/>
        <v>0</v>
      </c>
      <c r="V281" s="43">
        <f t="shared" si="119"/>
        <v>0</v>
      </c>
      <c r="W281" s="43">
        <f t="shared" si="119"/>
        <v>0</v>
      </c>
      <c r="X281" s="43">
        <f t="shared" si="119"/>
        <v>0</v>
      </c>
      <c r="Y281" s="43">
        <f t="shared" si="119"/>
        <v>0</v>
      </c>
      <c r="Z281" s="43">
        <f t="shared" si="119"/>
        <v>0</v>
      </c>
      <c r="AA281" s="43">
        <f t="shared" si="119"/>
        <v>0</v>
      </c>
      <c r="AB281" s="43">
        <f t="shared" si="119"/>
        <v>0</v>
      </c>
      <c r="AC281" s="43">
        <f t="shared" si="119"/>
        <v>0</v>
      </c>
      <c r="AD281" s="43">
        <f t="shared" si="119"/>
        <v>0</v>
      </c>
      <c r="AE281" s="43">
        <f t="shared" si="119"/>
        <v>0</v>
      </c>
      <c r="AF281" s="43">
        <f t="shared" si="119"/>
        <v>0</v>
      </c>
      <c r="AG281" s="43">
        <f t="shared" si="119"/>
        <v>0</v>
      </c>
      <c r="AH281" s="43">
        <f t="shared" si="119"/>
        <v>0</v>
      </c>
      <c r="AI281" s="43">
        <f t="shared" si="119"/>
        <v>0</v>
      </c>
      <c r="AJ281" s="43">
        <f t="shared" si="119"/>
        <v>0</v>
      </c>
      <c r="AK281" s="43">
        <f t="shared" si="119"/>
        <v>0</v>
      </c>
      <c r="AL281" s="43">
        <f t="shared" si="119"/>
        <v>0</v>
      </c>
      <c r="AM281" s="43">
        <f t="shared" si="119"/>
        <v>0</v>
      </c>
      <c r="AN281" s="43">
        <f t="shared" si="119"/>
        <v>0</v>
      </c>
      <c r="AO281" s="43">
        <f t="shared" si="119"/>
        <v>0</v>
      </c>
      <c r="AP281" s="43">
        <f t="shared" si="119"/>
        <v>0</v>
      </c>
      <c r="AQ281" s="43">
        <f t="shared" si="119"/>
        <v>0</v>
      </c>
      <c r="AR281" s="43">
        <f t="shared" si="119"/>
        <v>0</v>
      </c>
      <c r="AS281" s="43">
        <f t="shared" si="119"/>
        <v>0</v>
      </c>
      <c r="AT281" s="43">
        <f t="shared" si="119"/>
        <v>0</v>
      </c>
      <c r="AU281" s="43">
        <f t="shared" si="119"/>
        <v>0</v>
      </c>
      <c r="AV281" s="43">
        <f t="shared" si="119"/>
        <v>0</v>
      </c>
      <c r="AW281" s="43">
        <f t="shared" si="119"/>
        <v>0</v>
      </c>
      <c r="AX281" s="43">
        <f t="shared" si="119"/>
        <v>0</v>
      </c>
      <c r="AY281" s="43">
        <f t="shared" si="119"/>
        <v>0</v>
      </c>
      <c r="AZ281" s="43">
        <f t="shared" si="119"/>
        <v>0</v>
      </c>
      <c r="BA281" s="59">
        <f t="shared" si="3"/>
        <v>0</v>
      </c>
      <c r="BB281" s="28">
        <f t="shared" si="4"/>
        <v>300304000</v>
      </c>
      <c r="BC281" s="29"/>
      <c r="BD281" s="59">
        <f t="shared" si="5"/>
        <v>0</v>
      </c>
      <c r="BE281" s="59">
        <f t="shared" si="6"/>
        <v>0</v>
      </c>
      <c r="BF281" s="59">
        <f t="shared" si="7"/>
        <v>0</v>
      </c>
      <c r="BG281" s="59">
        <f t="shared" si="8"/>
        <v>0</v>
      </c>
      <c r="BH281" s="59">
        <f t="shared" si="9"/>
        <v>0</v>
      </c>
      <c r="BI281" s="59">
        <f t="shared" si="10"/>
        <v>0</v>
      </c>
      <c r="BJ281" s="59">
        <f t="shared" si="11"/>
        <v>0</v>
      </c>
      <c r="BK281" s="59">
        <f t="shared" si="12"/>
        <v>0</v>
      </c>
      <c r="BL281" s="59">
        <f t="shared" si="13"/>
        <v>0</v>
      </c>
      <c r="BM281" s="59">
        <f t="shared" si="14"/>
        <v>0</v>
      </c>
      <c r="BN281" s="59">
        <f t="shared" si="15"/>
        <v>0</v>
      </c>
      <c r="BO281" s="59">
        <f t="shared" si="16"/>
        <v>0</v>
      </c>
      <c r="BP281" s="29"/>
      <c r="BQ281" s="59">
        <f t="shared" si="17"/>
        <v>0</v>
      </c>
      <c r="BR281" s="59">
        <f t="shared" si="18"/>
        <v>0</v>
      </c>
      <c r="BS281" s="59">
        <f t="shared" si="19"/>
        <v>0</v>
      </c>
      <c r="BT281" s="59">
        <f t="shared" si="20"/>
        <v>0</v>
      </c>
    </row>
    <row r="282">
      <c r="A282" s="45">
        <v>523121.0</v>
      </c>
      <c r="B282" s="46" t="s">
        <v>88</v>
      </c>
      <c r="C282" s="6"/>
      <c r="D282" s="47">
        <f t="shared" ref="D282:AZ282" si="120">sum(D284:D288)</f>
        <v>300304000</v>
      </c>
      <c r="E282" s="47">
        <f t="shared" si="120"/>
        <v>0</v>
      </c>
      <c r="F282" s="47">
        <f t="shared" si="120"/>
        <v>0</v>
      </c>
      <c r="G282" s="47">
        <f t="shared" si="120"/>
        <v>0</v>
      </c>
      <c r="H282" s="47">
        <f t="shared" si="120"/>
        <v>0</v>
      </c>
      <c r="I282" s="47">
        <f t="shared" si="120"/>
        <v>0</v>
      </c>
      <c r="J282" s="47">
        <f t="shared" si="120"/>
        <v>0</v>
      </c>
      <c r="K282" s="47">
        <f t="shared" si="120"/>
        <v>0</v>
      </c>
      <c r="L282" s="47">
        <f t="shared" si="120"/>
        <v>0</v>
      </c>
      <c r="M282" s="47">
        <f t="shared" si="120"/>
        <v>0</v>
      </c>
      <c r="N282" s="47">
        <f t="shared" si="120"/>
        <v>0</v>
      </c>
      <c r="O282" s="47">
        <f t="shared" si="120"/>
        <v>0</v>
      </c>
      <c r="P282" s="47">
        <f t="shared" si="120"/>
        <v>0</v>
      </c>
      <c r="Q282" s="47">
        <f t="shared" si="120"/>
        <v>0</v>
      </c>
      <c r="R282" s="47">
        <f t="shared" si="120"/>
        <v>0</v>
      </c>
      <c r="S282" s="47">
        <f t="shared" si="120"/>
        <v>0</v>
      </c>
      <c r="T282" s="47">
        <f t="shared" si="120"/>
        <v>0</v>
      </c>
      <c r="U282" s="47">
        <f t="shared" si="120"/>
        <v>0</v>
      </c>
      <c r="V282" s="47">
        <f t="shared" si="120"/>
        <v>0</v>
      </c>
      <c r="W282" s="47">
        <f t="shared" si="120"/>
        <v>0</v>
      </c>
      <c r="X282" s="47">
        <f t="shared" si="120"/>
        <v>0</v>
      </c>
      <c r="Y282" s="47">
        <f t="shared" si="120"/>
        <v>0</v>
      </c>
      <c r="Z282" s="47">
        <f t="shared" si="120"/>
        <v>0</v>
      </c>
      <c r="AA282" s="47">
        <f t="shared" si="120"/>
        <v>0</v>
      </c>
      <c r="AB282" s="47">
        <f t="shared" si="120"/>
        <v>0</v>
      </c>
      <c r="AC282" s="47">
        <f t="shared" si="120"/>
        <v>0</v>
      </c>
      <c r="AD282" s="47">
        <f t="shared" si="120"/>
        <v>0</v>
      </c>
      <c r="AE282" s="47">
        <f t="shared" si="120"/>
        <v>0</v>
      </c>
      <c r="AF282" s="47">
        <f t="shared" si="120"/>
        <v>0</v>
      </c>
      <c r="AG282" s="47">
        <f t="shared" si="120"/>
        <v>0</v>
      </c>
      <c r="AH282" s="47">
        <f t="shared" si="120"/>
        <v>0</v>
      </c>
      <c r="AI282" s="47">
        <f t="shared" si="120"/>
        <v>0</v>
      </c>
      <c r="AJ282" s="47">
        <f t="shared" si="120"/>
        <v>0</v>
      </c>
      <c r="AK282" s="47">
        <f t="shared" si="120"/>
        <v>0</v>
      </c>
      <c r="AL282" s="47">
        <f t="shared" si="120"/>
        <v>0</v>
      </c>
      <c r="AM282" s="47">
        <f t="shared" si="120"/>
        <v>0</v>
      </c>
      <c r="AN282" s="47">
        <f t="shared" si="120"/>
        <v>0</v>
      </c>
      <c r="AO282" s="47">
        <f t="shared" si="120"/>
        <v>0</v>
      </c>
      <c r="AP282" s="47">
        <f t="shared" si="120"/>
        <v>0</v>
      </c>
      <c r="AQ282" s="47">
        <f t="shared" si="120"/>
        <v>0</v>
      </c>
      <c r="AR282" s="47">
        <f t="shared" si="120"/>
        <v>0</v>
      </c>
      <c r="AS282" s="47">
        <f t="shared" si="120"/>
        <v>0</v>
      </c>
      <c r="AT282" s="47">
        <f t="shared" si="120"/>
        <v>0</v>
      </c>
      <c r="AU282" s="47">
        <f t="shared" si="120"/>
        <v>0</v>
      </c>
      <c r="AV282" s="47">
        <f t="shared" si="120"/>
        <v>0</v>
      </c>
      <c r="AW282" s="47">
        <f t="shared" si="120"/>
        <v>0</v>
      </c>
      <c r="AX282" s="47">
        <f t="shared" si="120"/>
        <v>0</v>
      </c>
      <c r="AY282" s="47">
        <f t="shared" si="120"/>
        <v>0</v>
      </c>
      <c r="AZ282" s="47">
        <f t="shared" si="120"/>
        <v>0</v>
      </c>
      <c r="BA282" s="59">
        <f t="shared" si="3"/>
        <v>0</v>
      </c>
      <c r="BB282" s="28">
        <f t="shared" si="4"/>
        <v>300304000</v>
      </c>
      <c r="BC282" s="61"/>
      <c r="BD282" s="59">
        <f t="shared" si="5"/>
        <v>0</v>
      </c>
      <c r="BE282" s="59">
        <f t="shared" si="6"/>
        <v>0</v>
      </c>
      <c r="BF282" s="59">
        <f t="shared" si="7"/>
        <v>0</v>
      </c>
      <c r="BG282" s="59">
        <f t="shared" si="8"/>
        <v>0</v>
      </c>
      <c r="BH282" s="59">
        <f t="shared" si="9"/>
        <v>0</v>
      </c>
      <c r="BI282" s="59">
        <f t="shared" si="10"/>
        <v>0</v>
      </c>
      <c r="BJ282" s="59">
        <f t="shared" si="11"/>
        <v>0</v>
      </c>
      <c r="BK282" s="59">
        <f t="shared" si="12"/>
        <v>0</v>
      </c>
      <c r="BL282" s="59">
        <f t="shared" si="13"/>
        <v>0</v>
      </c>
      <c r="BM282" s="59">
        <f t="shared" si="14"/>
        <v>0</v>
      </c>
      <c r="BN282" s="59">
        <f t="shared" si="15"/>
        <v>0</v>
      </c>
      <c r="BO282" s="59">
        <f t="shared" si="16"/>
        <v>0</v>
      </c>
      <c r="BP282" s="61"/>
      <c r="BQ282" s="59">
        <f t="shared" si="17"/>
        <v>0</v>
      </c>
      <c r="BR282" s="59">
        <f t="shared" si="18"/>
        <v>0</v>
      </c>
      <c r="BS282" s="59">
        <f t="shared" si="19"/>
        <v>0</v>
      </c>
      <c r="BT282" s="59">
        <f t="shared" si="20"/>
        <v>0</v>
      </c>
    </row>
    <row r="283">
      <c r="A283" s="49"/>
      <c r="B283" s="50" t="s">
        <v>37</v>
      </c>
      <c r="C283" s="6"/>
      <c r="D283" s="51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  <c r="AY283" s="62"/>
      <c r="AZ283" s="62"/>
      <c r="BA283" s="59">
        <f t="shared" si="3"/>
        <v>0</v>
      </c>
      <c r="BB283" s="28">
        <f t="shared" si="4"/>
        <v>0</v>
      </c>
      <c r="BC283" s="64"/>
      <c r="BD283" s="59">
        <f t="shared" si="5"/>
        <v>0</v>
      </c>
      <c r="BE283" s="59">
        <f t="shared" si="6"/>
        <v>0</v>
      </c>
      <c r="BF283" s="59">
        <f t="shared" si="7"/>
        <v>0</v>
      </c>
      <c r="BG283" s="59">
        <f t="shared" si="8"/>
        <v>0</v>
      </c>
      <c r="BH283" s="59">
        <f t="shared" si="9"/>
        <v>0</v>
      </c>
      <c r="BI283" s="59">
        <f t="shared" si="10"/>
        <v>0</v>
      </c>
      <c r="BJ283" s="59">
        <f t="shared" si="11"/>
        <v>0</v>
      </c>
      <c r="BK283" s="59">
        <f t="shared" si="12"/>
        <v>0</v>
      </c>
      <c r="BL283" s="59">
        <f t="shared" si="13"/>
        <v>0</v>
      </c>
      <c r="BM283" s="59">
        <f t="shared" si="14"/>
        <v>0</v>
      </c>
      <c r="BN283" s="59">
        <f t="shared" si="15"/>
        <v>0</v>
      </c>
      <c r="BO283" s="59">
        <f t="shared" si="16"/>
        <v>0</v>
      </c>
      <c r="BP283" s="64"/>
      <c r="BQ283" s="59">
        <f t="shared" si="17"/>
        <v>0</v>
      </c>
      <c r="BR283" s="59">
        <f t="shared" si="18"/>
        <v>0</v>
      </c>
      <c r="BS283" s="59">
        <f t="shared" si="19"/>
        <v>0</v>
      </c>
      <c r="BT283" s="59">
        <f t="shared" si="20"/>
        <v>0</v>
      </c>
    </row>
    <row r="284">
      <c r="A284" s="49"/>
      <c r="B284" s="52" t="s">
        <v>38</v>
      </c>
      <c r="C284" s="52" t="s">
        <v>255</v>
      </c>
      <c r="D284" s="53">
        <v>3.5E7</v>
      </c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  <c r="AT284" s="62"/>
      <c r="AU284" s="62"/>
      <c r="AV284" s="62"/>
      <c r="AW284" s="62"/>
      <c r="AX284" s="62"/>
      <c r="AY284" s="62"/>
      <c r="AZ284" s="62"/>
      <c r="BA284" s="59">
        <f t="shared" si="3"/>
        <v>0</v>
      </c>
      <c r="BB284" s="28">
        <f t="shared" si="4"/>
        <v>35000000</v>
      </c>
      <c r="BC284" s="64"/>
      <c r="BD284" s="59">
        <f t="shared" si="5"/>
        <v>0</v>
      </c>
      <c r="BE284" s="59">
        <f t="shared" si="6"/>
        <v>0</v>
      </c>
      <c r="BF284" s="59">
        <f t="shared" si="7"/>
        <v>0</v>
      </c>
      <c r="BG284" s="59">
        <f t="shared" si="8"/>
        <v>0</v>
      </c>
      <c r="BH284" s="59">
        <f t="shared" si="9"/>
        <v>0</v>
      </c>
      <c r="BI284" s="59">
        <f t="shared" si="10"/>
        <v>0</v>
      </c>
      <c r="BJ284" s="59">
        <f t="shared" si="11"/>
        <v>0</v>
      </c>
      <c r="BK284" s="59">
        <f t="shared" si="12"/>
        <v>0</v>
      </c>
      <c r="BL284" s="59">
        <f t="shared" si="13"/>
        <v>0</v>
      </c>
      <c r="BM284" s="59">
        <f t="shared" si="14"/>
        <v>0</v>
      </c>
      <c r="BN284" s="59">
        <f t="shared" si="15"/>
        <v>0</v>
      </c>
      <c r="BO284" s="59">
        <f t="shared" si="16"/>
        <v>0</v>
      </c>
      <c r="BP284" s="64"/>
      <c r="BQ284" s="59">
        <f t="shared" si="17"/>
        <v>0</v>
      </c>
      <c r="BR284" s="59">
        <f t="shared" si="18"/>
        <v>0</v>
      </c>
      <c r="BS284" s="59">
        <f t="shared" si="19"/>
        <v>0</v>
      </c>
      <c r="BT284" s="59">
        <f t="shared" si="20"/>
        <v>0</v>
      </c>
    </row>
    <row r="285">
      <c r="A285" s="49"/>
      <c r="B285" s="52" t="s">
        <v>38</v>
      </c>
      <c r="C285" s="52" t="s">
        <v>256</v>
      </c>
      <c r="D285" s="53">
        <v>2.0E8</v>
      </c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62"/>
      <c r="AJ285" s="62"/>
      <c r="AK285" s="62"/>
      <c r="AL285" s="62"/>
      <c r="AM285" s="62"/>
      <c r="AN285" s="62"/>
      <c r="AO285" s="62"/>
      <c r="AP285" s="62"/>
      <c r="AQ285" s="62"/>
      <c r="AR285" s="62"/>
      <c r="AS285" s="62"/>
      <c r="AT285" s="62"/>
      <c r="AU285" s="62"/>
      <c r="AV285" s="62"/>
      <c r="AW285" s="62"/>
      <c r="AX285" s="62"/>
      <c r="AY285" s="62"/>
      <c r="AZ285" s="62"/>
      <c r="BA285" s="59">
        <f t="shared" si="3"/>
        <v>0</v>
      </c>
      <c r="BB285" s="28">
        <f t="shared" si="4"/>
        <v>200000000</v>
      </c>
      <c r="BC285" s="64"/>
      <c r="BD285" s="59">
        <f t="shared" si="5"/>
        <v>0</v>
      </c>
      <c r="BE285" s="59">
        <f t="shared" si="6"/>
        <v>0</v>
      </c>
      <c r="BF285" s="59">
        <f t="shared" si="7"/>
        <v>0</v>
      </c>
      <c r="BG285" s="59">
        <f t="shared" si="8"/>
        <v>0</v>
      </c>
      <c r="BH285" s="59">
        <f t="shared" si="9"/>
        <v>0</v>
      </c>
      <c r="BI285" s="59">
        <f t="shared" si="10"/>
        <v>0</v>
      </c>
      <c r="BJ285" s="59">
        <f t="shared" si="11"/>
        <v>0</v>
      </c>
      <c r="BK285" s="59">
        <f t="shared" si="12"/>
        <v>0</v>
      </c>
      <c r="BL285" s="59">
        <f t="shared" si="13"/>
        <v>0</v>
      </c>
      <c r="BM285" s="59">
        <f t="shared" si="14"/>
        <v>0</v>
      </c>
      <c r="BN285" s="59">
        <f t="shared" si="15"/>
        <v>0</v>
      </c>
      <c r="BO285" s="59">
        <f t="shared" si="16"/>
        <v>0</v>
      </c>
      <c r="BP285" s="64"/>
      <c r="BQ285" s="59">
        <f t="shared" si="17"/>
        <v>0</v>
      </c>
      <c r="BR285" s="59">
        <f t="shared" si="18"/>
        <v>0</v>
      </c>
      <c r="BS285" s="59">
        <f t="shared" si="19"/>
        <v>0</v>
      </c>
      <c r="BT285" s="59">
        <f t="shared" si="20"/>
        <v>0</v>
      </c>
    </row>
    <row r="286">
      <c r="A286" s="49"/>
      <c r="B286" s="52" t="s">
        <v>38</v>
      </c>
      <c r="C286" s="52" t="s">
        <v>257</v>
      </c>
      <c r="D286" s="53">
        <v>2.0E7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  <c r="AY286" s="62"/>
      <c r="AZ286" s="62"/>
      <c r="BA286" s="59">
        <f t="shared" si="3"/>
        <v>0</v>
      </c>
      <c r="BB286" s="28">
        <f t="shared" si="4"/>
        <v>20000000</v>
      </c>
      <c r="BC286" s="64"/>
      <c r="BD286" s="59">
        <f t="shared" si="5"/>
        <v>0</v>
      </c>
      <c r="BE286" s="59">
        <f t="shared" si="6"/>
        <v>0</v>
      </c>
      <c r="BF286" s="59">
        <f t="shared" si="7"/>
        <v>0</v>
      </c>
      <c r="BG286" s="59">
        <f t="shared" si="8"/>
        <v>0</v>
      </c>
      <c r="BH286" s="59">
        <f t="shared" si="9"/>
        <v>0</v>
      </c>
      <c r="BI286" s="59">
        <f t="shared" si="10"/>
        <v>0</v>
      </c>
      <c r="BJ286" s="59">
        <f t="shared" si="11"/>
        <v>0</v>
      </c>
      <c r="BK286" s="59">
        <f t="shared" si="12"/>
        <v>0</v>
      </c>
      <c r="BL286" s="59">
        <f t="shared" si="13"/>
        <v>0</v>
      </c>
      <c r="BM286" s="59">
        <f t="shared" si="14"/>
        <v>0</v>
      </c>
      <c r="BN286" s="59">
        <f t="shared" si="15"/>
        <v>0</v>
      </c>
      <c r="BO286" s="59">
        <f t="shared" si="16"/>
        <v>0</v>
      </c>
      <c r="BP286" s="64"/>
      <c r="BQ286" s="59">
        <f t="shared" si="17"/>
        <v>0</v>
      </c>
      <c r="BR286" s="59">
        <f t="shared" si="18"/>
        <v>0</v>
      </c>
      <c r="BS286" s="59">
        <f t="shared" si="19"/>
        <v>0</v>
      </c>
      <c r="BT286" s="59">
        <f t="shared" si="20"/>
        <v>0</v>
      </c>
    </row>
    <row r="287">
      <c r="A287" s="49"/>
      <c r="B287" s="52" t="s">
        <v>38</v>
      </c>
      <c r="C287" s="52" t="s">
        <v>258</v>
      </c>
      <c r="D287" s="53">
        <v>2.1E7</v>
      </c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  <c r="AK287" s="62"/>
      <c r="AL287" s="62"/>
      <c r="AM287" s="62"/>
      <c r="AN287" s="62"/>
      <c r="AO287" s="62"/>
      <c r="AP287" s="62"/>
      <c r="AQ287" s="62"/>
      <c r="AR287" s="62"/>
      <c r="AS287" s="62"/>
      <c r="AT287" s="62"/>
      <c r="AU287" s="62"/>
      <c r="AV287" s="62"/>
      <c r="AW287" s="62"/>
      <c r="AX287" s="62"/>
      <c r="AY287" s="62"/>
      <c r="AZ287" s="62"/>
      <c r="BA287" s="59">
        <f t="shared" si="3"/>
        <v>0</v>
      </c>
      <c r="BB287" s="28">
        <f t="shared" si="4"/>
        <v>21000000</v>
      </c>
      <c r="BC287" s="64"/>
      <c r="BD287" s="59">
        <f t="shared" si="5"/>
        <v>0</v>
      </c>
      <c r="BE287" s="59">
        <f t="shared" si="6"/>
        <v>0</v>
      </c>
      <c r="BF287" s="59">
        <f t="shared" si="7"/>
        <v>0</v>
      </c>
      <c r="BG287" s="59">
        <f t="shared" si="8"/>
        <v>0</v>
      </c>
      <c r="BH287" s="59">
        <f t="shared" si="9"/>
        <v>0</v>
      </c>
      <c r="BI287" s="59">
        <f t="shared" si="10"/>
        <v>0</v>
      </c>
      <c r="BJ287" s="59">
        <f t="shared" si="11"/>
        <v>0</v>
      </c>
      <c r="BK287" s="59">
        <f t="shared" si="12"/>
        <v>0</v>
      </c>
      <c r="BL287" s="59">
        <f t="shared" si="13"/>
        <v>0</v>
      </c>
      <c r="BM287" s="59">
        <f t="shared" si="14"/>
        <v>0</v>
      </c>
      <c r="BN287" s="59">
        <f t="shared" si="15"/>
        <v>0</v>
      </c>
      <c r="BO287" s="59">
        <f t="shared" si="16"/>
        <v>0</v>
      </c>
      <c r="BP287" s="64"/>
      <c r="BQ287" s="59">
        <f t="shared" si="17"/>
        <v>0</v>
      </c>
      <c r="BR287" s="59">
        <f t="shared" si="18"/>
        <v>0</v>
      </c>
      <c r="BS287" s="59">
        <f t="shared" si="19"/>
        <v>0</v>
      </c>
      <c r="BT287" s="59">
        <f t="shared" si="20"/>
        <v>0</v>
      </c>
    </row>
    <row r="288">
      <c r="A288" s="49"/>
      <c r="B288" s="52" t="s">
        <v>38</v>
      </c>
      <c r="C288" s="52" t="s">
        <v>259</v>
      </c>
      <c r="D288" s="53">
        <v>2.4304E7</v>
      </c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  <c r="AK288" s="62"/>
      <c r="AL288" s="62"/>
      <c r="AM288" s="62"/>
      <c r="AN288" s="62"/>
      <c r="AO288" s="62"/>
      <c r="AP288" s="62"/>
      <c r="AQ288" s="62"/>
      <c r="AR288" s="62"/>
      <c r="AS288" s="62"/>
      <c r="AT288" s="62"/>
      <c r="AU288" s="62"/>
      <c r="AV288" s="62"/>
      <c r="AW288" s="62"/>
      <c r="AX288" s="62"/>
      <c r="AY288" s="62"/>
      <c r="AZ288" s="62"/>
      <c r="BA288" s="59">
        <f t="shared" si="3"/>
        <v>0</v>
      </c>
      <c r="BB288" s="28">
        <f t="shared" si="4"/>
        <v>24304000</v>
      </c>
      <c r="BC288" s="64"/>
      <c r="BD288" s="59">
        <f t="shared" si="5"/>
        <v>0</v>
      </c>
      <c r="BE288" s="59">
        <f t="shared" si="6"/>
        <v>0</v>
      </c>
      <c r="BF288" s="59">
        <f t="shared" si="7"/>
        <v>0</v>
      </c>
      <c r="BG288" s="59">
        <f t="shared" si="8"/>
        <v>0</v>
      </c>
      <c r="BH288" s="59">
        <f t="shared" si="9"/>
        <v>0</v>
      </c>
      <c r="BI288" s="59">
        <f t="shared" si="10"/>
        <v>0</v>
      </c>
      <c r="BJ288" s="59">
        <f t="shared" si="11"/>
        <v>0</v>
      </c>
      <c r="BK288" s="59">
        <f t="shared" si="12"/>
        <v>0</v>
      </c>
      <c r="BL288" s="59">
        <f t="shared" si="13"/>
        <v>0</v>
      </c>
      <c r="BM288" s="59">
        <f t="shared" si="14"/>
        <v>0</v>
      </c>
      <c r="BN288" s="59">
        <f t="shared" si="15"/>
        <v>0</v>
      </c>
      <c r="BO288" s="59">
        <f t="shared" si="16"/>
        <v>0</v>
      </c>
      <c r="BP288" s="64"/>
      <c r="BQ288" s="59">
        <f t="shared" si="17"/>
        <v>0</v>
      </c>
      <c r="BR288" s="59">
        <f t="shared" si="18"/>
        <v>0</v>
      </c>
      <c r="BS288" s="59">
        <f t="shared" si="19"/>
        <v>0</v>
      </c>
      <c r="BT288" s="59">
        <f t="shared" si="20"/>
        <v>0</v>
      </c>
    </row>
    <row r="289">
      <c r="A289" s="41" t="s">
        <v>260</v>
      </c>
      <c r="B289" s="42" t="s">
        <v>261</v>
      </c>
      <c r="C289" s="6"/>
      <c r="D289" s="43">
        <f t="shared" ref="D289:AZ289" si="121">sum(D290)</f>
        <v>144720000</v>
      </c>
      <c r="E289" s="43">
        <f t="shared" si="121"/>
        <v>0</v>
      </c>
      <c r="F289" s="43">
        <f t="shared" si="121"/>
        <v>0</v>
      </c>
      <c r="G289" s="43">
        <f t="shared" si="121"/>
        <v>0</v>
      </c>
      <c r="H289" s="43">
        <f t="shared" si="121"/>
        <v>0</v>
      </c>
      <c r="I289" s="43">
        <f t="shared" si="121"/>
        <v>0</v>
      </c>
      <c r="J289" s="43">
        <f t="shared" si="121"/>
        <v>0</v>
      </c>
      <c r="K289" s="43">
        <f t="shared" si="121"/>
        <v>0</v>
      </c>
      <c r="L289" s="43">
        <f t="shared" si="121"/>
        <v>0</v>
      </c>
      <c r="M289" s="43">
        <f t="shared" si="121"/>
        <v>0</v>
      </c>
      <c r="N289" s="43">
        <f t="shared" si="121"/>
        <v>0</v>
      </c>
      <c r="O289" s="43">
        <f t="shared" si="121"/>
        <v>0</v>
      </c>
      <c r="P289" s="43">
        <f t="shared" si="121"/>
        <v>0</v>
      </c>
      <c r="Q289" s="43">
        <f t="shared" si="121"/>
        <v>0</v>
      </c>
      <c r="R289" s="43">
        <f t="shared" si="121"/>
        <v>0</v>
      </c>
      <c r="S289" s="43">
        <f t="shared" si="121"/>
        <v>0</v>
      </c>
      <c r="T289" s="43">
        <f t="shared" si="121"/>
        <v>0</v>
      </c>
      <c r="U289" s="43">
        <f t="shared" si="121"/>
        <v>0</v>
      </c>
      <c r="V289" s="43">
        <f t="shared" si="121"/>
        <v>0</v>
      </c>
      <c r="W289" s="43">
        <f t="shared" si="121"/>
        <v>0</v>
      </c>
      <c r="X289" s="43">
        <f t="shared" si="121"/>
        <v>0</v>
      </c>
      <c r="Y289" s="43">
        <f t="shared" si="121"/>
        <v>0</v>
      </c>
      <c r="Z289" s="43">
        <f t="shared" si="121"/>
        <v>0</v>
      </c>
      <c r="AA289" s="43">
        <f t="shared" si="121"/>
        <v>0</v>
      </c>
      <c r="AB289" s="43">
        <f t="shared" si="121"/>
        <v>0</v>
      </c>
      <c r="AC289" s="43">
        <f t="shared" si="121"/>
        <v>0</v>
      </c>
      <c r="AD289" s="43">
        <f t="shared" si="121"/>
        <v>0</v>
      </c>
      <c r="AE289" s="43">
        <f t="shared" si="121"/>
        <v>0</v>
      </c>
      <c r="AF289" s="43">
        <f t="shared" si="121"/>
        <v>0</v>
      </c>
      <c r="AG289" s="43">
        <f t="shared" si="121"/>
        <v>0</v>
      </c>
      <c r="AH289" s="43">
        <f t="shared" si="121"/>
        <v>0</v>
      </c>
      <c r="AI289" s="43">
        <f t="shared" si="121"/>
        <v>0</v>
      </c>
      <c r="AJ289" s="43">
        <f t="shared" si="121"/>
        <v>0</v>
      </c>
      <c r="AK289" s="43">
        <f t="shared" si="121"/>
        <v>0</v>
      </c>
      <c r="AL289" s="43">
        <f t="shared" si="121"/>
        <v>0</v>
      </c>
      <c r="AM289" s="43">
        <f t="shared" si="121"/>
        <v>0</v>
      </c>
      <c r="AN289" s="43">
        <f t="shared" si="121"/>
        <v>0</v>
      </c>
      <c r="AO289" s="43">
        <f t="shared" si="121"/>
        <v>0</v>
      </c>
      <c r="AP289" s="43">
        <f t="shared" si="121"/>
        <v>0</v>
      </c>
      <c r="AQ289" s="43">
        <f t="shared" si="121"/>
        <v>0</v>
      </c>
      <c r="AR289" s="43">
        <f t="shared" si="121"/>
        <v>0</v>
      </c>
      <c r="AS289" s="43">
        <f t="shared" si="121"/>
        <v>0</v>
      </c>
      <c r="AT289" s="43">
        <f t="shared" si="121"/>
        <v>0</v>
      </c>
      <c r="AU289" s="43">
        <f t="shared" si="121"/>
        <v>0</v>
      </c>
      <c r="AV289" s="43">
        <f t="shared" si="121"/>
        <v>0</v>
      </c>
      <c r="AW289" s="43">
        <f t="shared" si="121"/>
        <v>0</v>
      </c>
      <c r="AX289" s="43">
        <f t="shared" si="121"/>
        <v>0</v>
      </c>
      <c r="AY289" s="43">
        <f t="shared" si="121"/>
        <v>0</v>
      </c>
      <c r="AZ289" s="43">
        <f t="shared" si="121"/>
        <v>0</v>
      </c>
      <c r="BA289" s="59">
        <f t="shared" si="3"/>
        <v>0</v>
      </c>
      <c r="BB289" s="28">
        <f t="shared" si="4"/>
        <v>144720000</v>
      </c>
      <c r="BC289" s="29"/>
      <c r="BD289" s="59">
        <f t="shared" si="5"/>
        <v>0</v>
      </c>
      <c r="BE289" s="59">
        <f t="shared" si="6"/>
        <v>0</v>
      </c>
      <c r="BF289" s="59">
        <f t="shared" si="7"/>
        <v>0</v>
      </c>
      <c r="BG289" s="59">
        <f t="shared" si="8"/>
        <v>0</v>
      </c>
      <c r="BH289" s="59">
        <f t="shared" si="9"/>
        <v>0</v>
      </c>
      <c r="BI289" s="59">
        <f t="shared" si="10"/>
        <v>0</v>
      </c>
      <c r="BJ289" s="59">
        <f t="shared" si="11"/>
        <v>0</v>
      </c>
      <c r="BK289" s="59">
        <f t="shared" si="12"/>
        <v>0</v>
      </c>
      <c r="BL289" s="59">
        <f t="shared" si="13"/>
        <v>0</v>
      </c>
      <c r="BM289" s="59">
        <f t="shared" si="14"/>
        <v>0</v>
      </c>
      <c r="BN289" s="59">
        <f t="shared" si="15"/>
        <v>0</v>
      </c>
      <c r="BO289" s="59">
        <f t="shared" si="16"/>
        <v>0</v>
      </c>
      <c r="BP289" s="29"/>
      <c r="BQ289" s="59">
        <f t="shared" si="17"/>
        <v>0</v>
      </c>
      <c r="BR289" s="59">
        <f t="shared" si="18"/>
        <v>0</v>
      </c>
      <c r="BS289" s="59">
        <f t="shared" si="19"/>
        <v>0</v>
      </c>
      <c r="BT289" s="59">
        <f t="shared" si="20"/>
        <v>0</v>
      </c>
    </row>
    <row r="290">
      <c r="A290" s="45">
        <v>521115.0</v>
      </c>
      <c r="B290" s="46" t="s">
        <v>262</v>
      </c>
      <c r="C290" s="6"/>
      <c r="D290" s="47">
        <f t="shared" ref="D290:AZ290" si="122">sum(D292,D299,D302,D304,D306)</f>
        <v>144720000</v>
      </c>
      <c r="E290" s="47">
        <f t="shared" si="122"/>
        <v>0</v>
      </c>
      <c r="F290" s="47">
        <f t="shared" si="122"/>
        <v>0</v>
      </c>
      <c r="G290" s="47">
        <f t="shared" si="122"/>
        <v>0</v>
      </c>
      <c r="H290" s="47">
        <f t="shared" si="122"/>
        <v>0</v>
      </c>
      <c r="I290" s="47">
        <f t="shared" si="122"/>
        <v>0</v>
      </c>
      <c r="J290" s="47">
        <f t="shared" si="122"/>
        <v>0</v>
      </c>
      <c r="K290" s="47">
        <f t="shared" si="122"/>
        <v>0</v>
      </c>
      <c r="L290" s="47">
        <f t="shared" si="122"/>
        <v>0</v>
      </c>
      <c r="M290" s="47">
        <f t="shared" si="122"/>
        <v>0</v>
      </c>
      <c r="N290" s="47">
        <f t="shared" si="122"/>
        <v>0</v>
      </c>
      <c r="O290" s="47">
        <f t="shared" si="122"/>
        <v>0</v>
      </c>
      <c r="P290" s="47">
        <f t="shared" si="122"/>
        <v>0</v>
      </c>
      <c r="Q290" s="47">
        <f t="shared" si="122"/>
        <v>0</v>
      </c>
      <c r="R290" s="47">
        <f t="shared" si="122"/>
        <v>0</v>
      </c>
      <c r="S290" s="47">
        <f t="shared" si="122"/>
        <v>0</v>
      </c>
      <c r="T290" s="47">
        <f t="shared" si="122"/>
        <v>0</v>
      </c>
      <c r="U290" s="47">
        <f t="shared" si="122"/>
        <v>0</v>
      </c>
      <c r="V290" s="47">
        <f t="shared" si="122"/>
        <v>0</v>
      </c>
      <c r="W290" s="47">
        <f t="shared" si="122"/>
        <v>0</v>
      </c>
      <c r="X290" s="47">
        <f t="shared" si="122"/>
        <v>0</v>
      </c>
      <c r="Y290" s="47">
        <f t="shared" si="122"/>
        <v>0</v>
      </c>
      <c r="Z290" s="47">
        <f t="shared" si="122"/>
        <v>0</v>
      </c>
      <c r="AA290" s="47">
        <f t="shared" si="122"/>
        <v>0</v>
      </c>
      <c r="AB290" s="47">
        <f t="shared" si="122"/>
        <v>0</v>
      </c>
      <c r="AC290" s="47">
        <f t="shared" si="122"/>
        <v>0</v>
      </c>
      <c r="AD290" s="47">
        <f t="shared" si="122"/>
        <v>0</v>
      </c>
      <c r="AE290" s="47">
        <f t="shared" si="122"/>
        <v>0</v>
      </c>
      <c r="AF290" s="47">
        <f t="shared" si="122"/>
        <v>0</v>
      </c>
      <c r="AG290" s="47">
        <f t="shared" si="122"/>
        <v>0</v>
      </c>
      <c r="AH290" s="47">
        <f t="shared" si="122"/>
        <v>0</v>
      </c>
      <c r="AI290" s="47">
        <f t="shared" si="122"/>
        <v>0</v>
      </c>
      <c r="AJ290" s="47">
        <f t="shared" si="122"/>
        <v>0</v>
      </c>
      <c r="AK290" s="47">
        <f t="shared" si="122"/>
        <v>0</v>
      </c>
      <c r="AL290" s="47">
        <f t="shared" si="122"/>
        <v>0</v>
      </c>
      <c r="AM290" s="47">
        <f t="shared" si="122"/>
        <v>0</v>
      </c>
      <c r="AN290" s="47">
        <f t="shared" si="122"/>
        <v>0</v>
      </c>
      <c r="AO290" s="47">
        <f t="shared" si="122"/>
        <v>0</v>
      </c>
      <c r="AP290" s="47">
        <f t="shared" si="122"/>
        <v>0</v>
      </c>
      <c r="AQ290" s="47">
        <f t="shared" si="122"/>
        <v>0</v>
      </c>
      <c r="AR290" s="47">
        <f t="shared" si="122"/>
        <v>0</v>
      </c>
      <c r="AS290" s="47">
        <f t="shared" si="122"/>
        <v>0</v>
      </c>
      <c r="AT290" s="47">
        <f t="shared" si="122"/>
        <v>0</v>
      </c>
      <c r="AU290" s="47">
        <f t="shared" si="122"/>
        <v>0</v>
      </c>
      <c r="AV290" s="47">
        <f t="shared" si="122"/>
        <v>0</v>
      </c>
      <c r="AW290" s="47">
        <f t="shared" si="122"/>
        <v>0</v>
      </c>
      <c r="AX290" s="47">
        <f t="shared" si="122"/>
        <v>0</v>
      </c>
      <c r="AY290" s="47">
        <f t="shared" si="122"/>
        <v>0</v>
      </c>
      <c r="AZ290" s="47">
        <f t="shared" si="122"/>
        <v>0</v>
      </c>
      <c r="BA290" s="59">
        <f t="shared" si="3"/>
        <v>0</v>
      </c>
      <c r="BB290" s="28">
        <f t="shared" si="4"/>
        <v>144720000</v>
      </c>
      <c r="BC290" s="61"/>
      <c r="BD290" s="59">
        <f t="shared" si="5"/>
        <v>0</v>
      </c>
      <c r="BE290" s="59">
        <f t="shared" si="6"/>
        <v>0</v>
      </c>
      <c r="BF290" s="59">
        <f t="shared" si="7"/>
        <v>0</v>
      </c>
      <c r="BG290" s="59">
        <f t="shared" si="8"/>
        <v>0</v>
      </c>
      <c r="BH290" s="59">
        <f t="shared" si="9"/>
        <v>0</v>
      </c>
      <c r="BI290" s="59">
        <f t="shared" si="10"/>
        <v>0</v>
      </c>
      <c r="BJ290" s="59">
        <f t="shared" si="11"/>
        <v>0</v>
      </c>
      <c r="BK290" s="59">
        <f t="shared" si="12"/>
        <v>0</v>
      </c>
      <c r="BL290" s="59">
        <f t="shared" si="13"/>
        <v>0</v>
      </c>
      <c r="BM290" s="59">
        <f t="shared" si="14"/>
        <v>0</v>
      </c>
      <c r="BN290" s="59">
        <f t="shared" si="15"/>
        <v>0</v>
      </c>
      <c r="BO290" s="59">
        <f t="shared" si="16"/>
        <v>0</v>
      </c>
      <c r="BP290" s="61"/>
      <c r="BQ290" s="59">
        <f t="shared" si="17"/>
        <v>0</v>
      </c>
      <c r="BR290" s="59">
        <f t="shared" si="18"/>
        <v>0</v>
      </c>
      <c r="BS290" s="59">
        <f t="shared" si="19"/>
        <v>0</v>
      </c>
      <c r="BT290" s="59">
        <f t="shared" si="20"/>
        <v>0</v>
      </c>
    </row>
    <row r="291">
      <c r="A291" s="49"/>
      <c r="B291" s="50" t="s">
        <v>37</v>
      </c>
      <c r="C291" s="6"/>
      <c r="D291" s="51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2"/>
      <c r="AH291" s="62"/>
      <c r="AI291" s="62"/>
      <c r="AJ291" s="62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62"/>
      <c r="BA291" s="59">
        <f t="shared" si="3"/>
        <v>0</v>
      </c>
      <c r="BB291" s="28">
        <f t="shared" si="4"/>
        <v>0</v>
      </c>
      <c r="BC291" s="64"/>
      <c r="BD291" s="59">
        <f t="shared" si="5"/>
        <v>0</v>
      </c>
      <c r="BE291" s="59">
        <f t="shared" si="6"/>
        <v>0</v>
      </c>
      <c r="BF291" s="59">
        <f t="shared" si="7"/>
        <v>0</v>
      </c>
      <c r="BG291" s="59">
        <f t="shared" si="8"/>
        <v>0</v>
      </c>
      <c r="BH291" s="59">
        <f t="shared" si="9"/>
        <v>0</v>
      </c>
      <c r="BI291" s="59">
        <f t="shared" si="10"/>
        <v>0</v>
      </c>
      <c r="BJ291" s="59">
        <f t="shared" si="11"/>
        <v>0</v>
      </c>
      <c r="BK291" s="59">
        <f t="shared" si="12"/>
        <v>0</v>
      </c>
      <c r="BL291" s="59">
        <f t="shared" si="13"/>
        <v>0</v>
      </c>
      <c r="BM291" s="59">
        <f t="shared" si="14"/>
        <v>0</v>
      </c>
      <c r="BN291" s="59">
        <f t="shared" si="15"/>
        <v>0</v>
      </c>
      <c r="BO291" s="59">
        <f t="shared" si="16"/>
        <v>0</v>
      </c>
      <c r="BP291" s="64"/>
      <c r="BQ291" s="59">
        <f t="shared" si="17"/>
        <v>0</v>
      </c>
      <c r="BR291" s="59">
        <f t="shared" si="18"/>
        <v>0</v>
      </c>
      <c r="BS291" s="59">
        <f t="shared" si="19"/>
        <v>0</v>
      </c>
      <c r="BT291" s="59">
        <f t="shared" si="20"/>
        <v>0</v>
      </c>
    </row>
    <row r="292">
      <c r="A292" s="49"/>
      <c r="B292" s="52" t="s">
        <v>54</v>
      </c>
      <c r="C292" s="52" t="s">
        <v>263</v>
      </c>
      <c r="D292" s="53">
        <f t="shared" ref="D292:AZ292" si="123">sum(D293:D298)</f>
        <v>83040000</v>
      </c>
      <c r="E292" s="53">
        <f t="shared" si="123"/>
        <v>0</v>
      </c>
      <c r="F292" s="53">
        <f t="shared" si="123"/>
        <v>0</v>
      </c>
      <c r="G292" s="53">
        <f t="shared" si="123"/>
        <v>0</v>
      </c>
      <c r="H292" s="53">
        <f t="shared" si="123"/>
        <v>0</v>
      </c>
      <c r="I292" s="53">
        <f t="shared" si="123"/>
        <v>0</v>
      </c>
      <c r="J292" s="53">
        <f t="shared" si="123"/>
        <v>0</v>
      </c>
      <c r="K292" s="53">
        <f t="shared" si="123"/>
        <v>0</v>
      </c>
      <c r="L292" s="53">
        <f t="shared" si="123"/>
        <v>0</v>
      </c>
      <c r="M292" s="53">
        <f t="shared" si="123"/>
        <v>0</v>
      </c>
      <c r="N292" s="53">
        <f t="shared" si="123"/>
        <v>0</v>
      </c>
      <c r="O292" s="53">
        <f t="shared" si="123"/>
        <v>0</v>
      </c>
      <c r="P292" s="53">
        <f t="shared" si="123"/>
        <v>0</v>
      </c>
      <c r="Q292" s="53">
        <f t="shared" si="123"/>
        <v>0</v>
      </c>
      <c r="R292" s="53">
        <f t="shared" si="123"/>
        <v>0</v>
      </c>
      <c r="S292" s="53">
        <f t="shared" si="123"/>
        <v>0</v>
      </c>
      <c r="T292" s="53">
        <f t="shared" si="123"/>
        <v>0</v>
      </c>
      <c r="U292" s="53">
        <f t="shared" si="123"/>
        <v>0</v>
      </c>
      <c r="V292" s="53">
        <f t="shared" si="123"/>
        <v>0</v>
      </c>
      <c r="W292" s="53">
        <f t="shared" si="123"/>
        <v>0</v>
      </c>
      <c r="X292" s="53">
        <f t="shared" si="123"/>
        <v>0</v>
      </c>
      <c r="Y292" s="53">
        <f t="shared" si="123"/>
        <v>0</v>
      </c>
      <c r="Z292" s="53">
        <f t="shared" si="123"/>
        <v>0</v>
      </c>
      <c r="AA292" s="53">
        <f t="shared" si="123"/>
        <v>0</v>
      </c>
      <c r="AB292" s="53">
        <f t="shared" si="123"/>
        <v>0</v>
      </c>
      <c r="AC292" s="53">
        <f t="shared" si="123"/>
        <v>0</v>
      </c>
      <c r="AD292" s="53">
        <f t="shared" si="123"/>
        <v>0</v>
      </c>
      <c r="AE292" s="53">
        <f t="shared" si="123"/>
        <v>0</v>
      </c>
      <c r="AF292" s="53">
        <f t="shared" si="123"/>
        <v>0</v>
      </c>
      <c r="AG292" s="53">
        <f t="shared" si="123"/>
        <v>0</v>
      </c>
      <c r="AH292" s="53">
        <f t="shared" si="123"/>
        <v>0</v>
      </c>
      <c r="AI292" s="53">
        <f t="shared" si="123"/>
        <v>0</v>
      </c>
      <c r="AJ292" s="53">
        <f t="shared" si="123"/>
        <v>0</v>
      </c>
      <c r="AK292" s="53">
        <f t="shared" si="123"/>
        <v>0</v>
      </c>
      <c r="AL292" s="53">
        <f t="shared" si="123"/>
        <v>0</v>
      </c>
      <c r="AM292" s="53">
        <f t="shared" si="123"/>
        <v>0</v>
      </c>
      <c r="AN292" s="53">
        <f t="shared" si="123"/>
        <v>0</v>
      </c>
      <c r="AO292" s="53">
        <f t="shared" si="123"/>
        <v>0</v>
      </c>
      <c r="AP292" s="53">
        <f t="shared" si="123"/>
        <v>0</v>
      </c>
      <c r="AQ292" s="53">
        <f t="shared" si="123"/>
        <v>0</v>
      </c>
      <c r="AR292" s="53">
        <f t="shared" si="123"/>
        <v>0</v>
      </c>
      <c r="AS292" s="53">
        <f t="shared" si="123"/>
        <v>0</v>
      </c>
      <c r="AT292" s="53">
        <f t="shared" si="123"/>
        <v>0</v>
      </c>
      <c r="AU292" s="53">
        <f t="shared" si="123"/>
        <v>0</v>
      </c>
      <c r="AV292" s="53">
        <f t="shared" si="123"/>
        <v>0</v>
      </c>
      <c r="AW292" s="53">
        <f t="shared" si="123"/>
        <v>0</v>
      </c>
      <c r="AX292" s="53">
        <f t="shared" si="123"/>
        <v>0</v>
      </c>
      <c r="AY292" s="53">
        <f t="shared" si="123"/>
        <v>0</v>
      </c>
      <c r="AZ292" s="53">
        <f t="shared" si="123"/>
        <v>0</v>
      </c>
      <c r="BA292" s="59">
        <f t="shared" si="3"/>
        <v>0</v>
      </c>
      <c r="BB292" s="28">
        <f t="shared" si="4"/>
        <v>83040000</v>
      </c>
      <c r="BC292" s="64"/>
      <c r="BD292" s="59">
        <f t="shared" si="5"/>
        <v>0</v>
      </c>
      <c r="BE292" s="59">
        <f t="shared" si="6"/>
        <v>0</v>
      </c>
      <c r="BF292" s="59">
        <f t="shared" si="7"/>
        <v>0</v>
      </c>
      <c r="BG292" s="59">
        <f t="shared" si="8"/>
        <v>0</v>
      </c>
      <c r="BH292" s="59">
        <f t="shared" si="9"/>
        <v>0</v>
      </c>
      <c r="BI292" s="59">
        <f t="shared" si="10"/>
        <v>0</v>
      </c>
      <c r="BJ292" s="59">
        <f t="shared" si="11"/>
        <v>0</v>
      </c>
      <c r="BK292" s="59">
        <f t="shared" si="12"/>
        <v>0</v>
      </c>
      <c r="BL292" s="59">
        <f t="shared" si="13"/>
        <v>0</v>
      </c>
      <c r="BM292" s="59">
        <f t="shared" si="14"/>
        <v>0</v>
      </c>
      <c r="BN292" s="59">
        <f t="shared" si="15"/>
        <v>0</v>
      </c>
      <c r="BO292" s="59">
        <f t="shared" si="16"/>
        <v>0</v>
      </c>
      <c r="BP292" s="64"/>
      <c r="BQ292" s="59">
        <f t="shared" si="17"/>
        <v>0</v>
      </c>
      <c r="BR292" s="59">
        <f t="shared" si="18"/>
        <v>0</v>
      </c>
      <c r="BS292" s="59">
        <f t="shared" si="19"/>
        <v>0</v>
      </c>
      <c r="BT292" s="59">
        <f t="shared" si="20"/>
        <v>0</v>
      </c>
    </row>
    <row r="293">
      <c r="A293" s="49"/>
      <c r="B293" s="52" t="s">
        <v>38</v>
      </c>
      <c r="C293" s="52" t="s">
        <v>264</v>
      </c>
      <c r="D293" s="53">
        <v>2.16E7</v>
      </c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  <c r="AY293" s="62"/>
      <c r="AZ293" s="62"/>
      <c r="BA293" s="59">
        <f t="shared" si="3"/>
        <v>0</v>
      </c>
      <c r="BB293" s="28">
        <f t="shared" si="4"/>
        <v>21600000</v>
      </c>
      <c r="BC293" s="64"/>
      <c r="BD293" s="59">
        <f t="shared" si="5"/>
        <v>0</v>
      </c>
      <c r="BE293" s="59">
        <f t="shared" si="6"/>
        <v>0</v>
      </c>
      <c r="BF293" s="59">
        <f t="shared" si="7"/>
        <v>0</v>
      </c>
      <c r="BG293" s="59">
        <f t="shared" si="8"/>
        <v>0</v>
      </c>
      <c r="BH293" s="59">
        <f t="shared" si="9"/>
        <v>0</v>
      </c>
      <c r="BI293" s="59">
        <f t="shared" si="10"/>
        <v>0</v>
      </c>
      <c r="BJ293" s="59">
        <f t="shared" si="11"/>
        <v>0</v>
      </c>
      <c r="BK293" s="59">
        <f t="shared" si="12"/>
        <v>0</v>
      </c>
      <c r="BL293" s="59">
        <f t="shared" si="13"/>
        <v>0</v>
      </c>
      <c r="BM293" s="59">
        <f t="shared" si="14"/>
        <v>0</v>
      </c>
      <c r="BN293" s="59">
        <f t="shared" si="15"/>
        <v>0</v>
      </c>
      <c r="BO293" s="59">
        <f t="shared" si="16"/>
        <v>0</v>
      </c>
      <c r="BP293" s="64"/>
      <c r="BQ293" s="59">
        <f t="shared" si="17"/>
        <v>0</v>
      </c>
      <c r="BR293" s="59">
        <f t="shared" si="18"/>
        <v>0</v>
      </c>
      <c r="BS293" s="59">
        <f t="shared" si="19"/>
        <v>0</v>
      </c>
      <c r="BT293" s="59">
        <f t="shared" si="20"/>
        <v>0</v>
      </c>
    </row>
    <row r="294">
      <c r="A294" s="49"/>
      <c r="B294" s="52" t="s">
        <v>38</v>
      </c>
      <c r="C294" s="52" t="s">
        <v>265</v>
      </c>
      <c r="D294" s="53">
        <v>2.1E7</v>
      </c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  <c r="AT294" s="62"/>
      <c r="AU294" s="62"/>
      <c r="AV294" s="62"/>
      <c r="AW294" s="62"/>
      <c r="AX294" s="62"/>
      <c r="AY294" s="62"/>
      <c r="AZ294" s="62"/>
      <c r="BA294" s="59">
        <f t="shared" si="3"/>
        <v>0</v>
      </c>
      <c r="BB294" s="28">
        <f t="shared" si="4"/>
        <v>21000000</v>
      </c>
      <c r="BC294" s="64"/>
      <c r="BD294" s="59">
        <f t="shared" si="5"/>
        <v>0</v>
      </c>
      <c r="BE294" s="59">
        <f t="shared" si="6"/>
        <v>0</v>
      </c>
      <c r="BF294" s="59">
        <f t="shared" si="7"/>
        <v>0</v>
      </c>
      <c r="BG294" s="59">
        <f t="shared" si="8"/>
        <v>0</v>
      </c>
      <c r="BH294" s="59">
        <f t="shared" si="9"/>
        <v>0</v>
      </c>
      <c r="BI294" s="59">
        <f t="shared" si="10"/>
        <v>0</v>
      </c>
      <c r="BJ294" s="59">
        <f t="shared" si="11"/>
        <v>0</v>
      </c>
      <c r="BK294" s="59">
        <f t="shared" si="12"/>
        <v>0</v>
      </c>
      <c r="BL294" s="59">
        <f t="shared" si="13"/>
        <v>0</v>
      </c>
      <c r="BM294" s="59">
        <f t="shared" si="14"/>
        <v>0</v>
      </c>
      <c r="BN294" s="59">
        <f t="shared" si="15"/>
        <v>0</v>
      </c>
      <c r="BO294" s="59">
        <f t="shared" si="16"/>
        <v>0</v>
      </c>
      <c r="BP294" s="64"/>
      <c r="BQ294" s="59">
        <f t="shared" si="17"/>
        <v>0</v>
      </c>
      <c r="BR294" s="59">
        <f t="shared" si="18"/>
        <v>0</v>
      </c>
      <c r="BS294" s="59">
        <f t="shared" si="19"/>
        <v>0</v>
      </c>
      <c r="BT294" s="59">
        <f t="shared" si="20"/>
        <v>0</v>
      </c>
    </row>
    <row r="295">
      <c r="A295" s="49"/>
      <c r="B295" s="52" t="s">
        <v>38</v>
      </c>
      <c r="C295" s="52" t="s">
        <v>266</v>
      </c>
      <c r="D295" s="53">
        <v>9000000.0</v>
      </c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  <c r="AY295" s="62"/>
      <c r="AZ295" s="62"/>
      <c r="BA295" s="59">
        <f t="shared" si="3"/>
        <v>0</v>
      </c>
      <c r="BB295" s="28">
        <f t="shared" si="4"/>
        <v>9000000</v>
      </c>
      <c r="BC295" s="64"/>
      <c r="BD295" s="59">
        <f t="shared" si="5"/>
        <v>0</v>
      </c>
      <c r="BE295" s="59">
        <f t="shared" si="6"/>
        <v>0</v>
      </c>
      <c r="BF295" s="59">
        <f t="shared" si="7"/>
        <v>0</v>
      </c>
      <c r="BG295" s="59">
        <f t="shared" si="8"/>
        <v>0</v>
      </c>
      <c r="BH295" s="59">
        <f t="shared" si="9"/>
        <v>0</v>
      </c>
      <c r="BI295" s="59">
        <f t="shared" si="10"/>
        <v>0</v>
      </c>
      <c r="BJ295" s="59">
        <f t="shared" si="11"/>
        <v>0</v>
      </c>
      <c r="BK295" s="59">
        <f t="shared" si="12"/>
        <v>0</v>
      </c>
      <c r="BL295" s="59">
        <f t="shared" si="13"/>
        <v>0</v>
      </c>
      <c r="BM295" s="59">
        <f t="shared" si="14"/>
        <v>0</v>
      </c>
      <c r="BN295" s="59">
        <f t="shared" si="15"/>
        <v>0</v>
      </c>
      <c r="BO295" s="59">
        <f t="shared" si="16"/>
        <v>0</v>
      </c>
      <c r="BP295" s="64"/>
      <c r="BQ295" s="59">
        <f t="shared" si="17"/>
        <v>0</v>
      </c>
      <c r="BR295" s="59">
        <f t="shared" si="18"/>
        <v>0</v>
      </c>
      <c r="BS295" s="59">
        <f t="shared" si="19"/>
        <v>0</v>
      </c>
      <c r="BT295" s="59">
        <f t="shared" si="20"/>
        <v>0</v>
      </c>
    </row>
    <row r="296">
      <c r="A296" s="49"/>
      <c r="B296" s="52" t="s">
        <v>38</v>
      </c>
      <c r="C296" s="52" t="s">
        <v>267</v>
      </c>
      <c r="D296" s="53">
        <v>7920000.0</v>
      </c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  <c r="AY296" s="62"/>
      <c r="AZ296" s="62"/>
      <c r="BA296" s="59">
        <f t="shared" si="3"/>
        <v>0</v>
      </c>
      <c r="BB296" s="28">
        <f t="shared" si="4"/>
        <v>7920000</v>
      </c>
      <c r="BC296" s="64"/>
      <c r="BD296" s="59">
        <f t="shared" si="5"/>
        <v>0</v>
      </c>
      <c r="BE296" s="59">
        <f t="shared" si="6"/>
        <v>0</v>
      </c>
      <c r="BF296" s="59">
        <f t="shared" si="7"/>
        <v>0</v>
      </c>
      <c r="BG296" s="59">
        <f t="shared" si="8"/>
        <v>0</v>
      </c>
      <c r="BH296" s="59">
        <f t="shared" si="9"/>
        <v>0</v>
      </c>
      <c r="BI296" s="59">
        <f t="shared" si="10"/>
        <v>0</v>
      </c>
      <c r="BJ296" s="59">
        <f t="shared" si="11"/>
        <v>0</v>
      </c>
      <c r="BK296" s="59">
        <f t="shared" si="12"/>
        <v>0</v>
      </c>
      <c r="BL296" s="59">
        <f t="shared" si="13"/>
        <v>0</v>
      </c>
      <c r="BM296" s="59">
        <f t="shared" si="14"/>
        <v>0</v>
      </c>
      <c r="BN296" s="59">
        <f t="shared" si="15"/>
        <v>0</v>
      </c>
      <c r="BO296" s="59">
        <f t="shared" si="16"/>
        <v>0</v>
      </c>
      <c r="BP296" s="64"/>
      <c r="BQ296" s="59">
        <f t="shared" si="17"/>
        <v>0</v>
      </c>
      <c r="BR296" s="59">
        <f t="shared" si="18"/>
        <v>0</v>
      </c>
      <c r="BS296" s="59">
        <f t="shared" si="19"/>
        <v>0</v>
      </c>
      <c r="BT296" s="59">
        <f t="shared" si="20"/>
        <v>0</v>
      </c>
    </row>
    <row r="297">
      <c r="A297" s="49"/>
      <c r="B297" s="52" t="s">
        <v>38</v>
      </c>
      <c r="C297" s="52" t="s">
        <v>310</v>
      </c>
      <c r="D297" s="53">
        <v>1.764E7</v>
      </c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62"/>
      <c r="AJ297" s="62"/>
      <c r="AK297" s="62"/>
      <c r="AL297" s="62"/>
      <c r="AM297" s="62"/>
      <c r="AN297" s="62"/>
      <c r="AO297" s="62"/>
      <c r="AP297" s="62"/>
      <c r="AQ297" s="62"/>
      <c r="AR297" s="62"/>
      <c r="AS297" s="62"/>
      <c r="AT297" s="62"/>
      <c r="AU297" s="62"/>
      <c r="AV297" s="62"/>
      <c r="AW297" s="62"/>
      <c r="AX297" s="62"/>
      <c r="AY297" s="62"/>
      <c r="AZ297" s="62"/>
      <c r="BA297" s="59">
        <f t="shared" si="3"/>
        <v>0</v>
      </c>
      <c r="BB297" s="28">
        <f t="shared" si="4"/>
        <v>17640000</v>
      </c>
      <c r="BC297" s="64"/>
      <c r="BD297" s="59">
        <f t="shared" si="5"/>
        <v>0</v>
      </c>
      <c r="BE297" s="59">
        <f t="shared" si="6"/>
        <v>0</v>
      </c>
      <c r="BF297" s="59">
        <f t="shared" si="7"/>
        <v>0</v>
      </c>
      <c r="BG297" s="59">
        <f t="shared" si="8"/>
        <v>0</v>
      </c>
      <c r="BH297" s="59">
        <f t="shared" si="9"/>
        <v>0</v>
      </c>
      <c r="BI297" s="59">
        <f t="shared" si="10"/>
        <v>0</v>
      </c>
      <c r="BJ297" s="59">
        <f t="shared" si="11"/>
        <v>0</v>
      </c>
      <c r="BK297" s="59">
        <f t="shared" si="12"/>
        <v>0</v>
      </c>
      <c r="BL297" s="59">
        <f t="shared" si="13"/>
        <v>0</v>
      </c>
      <c r="BM297" s="59">
        <f t="shared" si="14"/>
        <v>0</v>
      </c>
      <c r="BN297" s="59">
        <f t="shared" si="15"/>
        <v>0</v>
      </c>
      <c r="BO297" s="59">
        <f t="shared" si="16"/>
        <v>0</v>
      </c>
      <c r="BP297" s="64"/>
      <c r="BQ297" s="59">
        <f t="shared" si="17"/>
        <v>0</v>
      </c>
      <c r="BR297" s="59">
        <f t="shared" si="18"/>
        <v>0</v>
      </c>
      <c r="BS297" s="59">
        <f t="shared" si="19"/>
        <v>0</v>
      </c>
      <c r="BT297" s="59">
        <f t="shared" si="20"/>
        <v>0</v>
      </c>
    </row>
    <row r="298">
      <c r="A298" s="49"/>
      <c r="B298" s="52" t="s">
        <v>38</v>
      </c>
      <c r="C298" s="52" t="s">
        <v>269</v>
      </c>
      <c r="D298" s="53">
        <v>5880000.0</v>
      </c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  <c r="AK298" s="62"/>
      <c r="AL298" s="62"/>
      <c r="AM298" s="62"/>
      <c r="AN298" s="62"/>
      <c r="AO298" s="62"/>
      <c r="AP298" s="62"/>
      <c r="AQ298" s="62"/>
      <c r="AR298" s="62"/>
      <c r="AS298" s="62"/>
      <c r="AT298" s="62"/>
      <c r="AU298" s="62"/>
      <c r="AV298" s="62"/>
      <c r="AW298" s="62"/>
      <c r="AX298" s="62"/>
      <c r="AY298" s="62"/>
      <c r="AZ298" s="62"/>
      <c r="BA298" s="59">
        <f t="shared" si="3"/>
        <v>0</v>
      </c>
      <c r="BB298" s="28">
        <f t="shared" si="4"/>
        <v>5880000</v>
      </c>
      <c r="BC298" s="64"/>
      <c r="BD298" s="59">
        <f t="shared" si="5"/>
        <v>0</v>
      </c>
      <c r="BE298" s="59">
        <f t="shared" si="6"/>
        <v>0</v>
      </c>
      <c r="BF298" s="59">
        <f t="shared" si="7"/>
        <v>0</v>
      </c>
      <c r="BG298" s="59">
        <f t="shared" si="8"/>
        <v>0</v>
      </c>
      <c r="BH298" s="59">
        <f t="shared" si="9"/>
        <v>0</v>
      </c>
      <c r="BI298" s="59">
        <f t="shared" si="10"/>
        <v>0</v>
      </c>
      <c r="BJ298" s="59">
        <f t="shared" si="11"/>
        <v>0</v>
      </c>
      <c r="BK298" s="59">
        <f t="shared" si="12"/>
        <v>0</v>
      </c>
      <c r="BL298" s="59">
        <f t="shared" si="13"/>
        <v>0</v>
      </c>
      <c r="BM298" s="59">
        <f t="shared" si="14"/>
        <v>0</v>
      </c>
      <c r="BN298" s="59">
        <f t="shared" si="15"/>
        <v>0</v>
      </c>
      <c r="BO298" s="59">
        <f t="shared" si="16"/>
        <v>0</v>
      </c>
      <c r="BP298" s="64"/>
      <c r="BQ298" s="59">
        <f t="shared" si="17"/>
        <v>0</v>
      </c>
      <c r="BR298" s="59">
        <f t="shared" si="18"/>
        <v>0</v>
      </c>
      <c r="BS298" s="59">
        <f t="shared" si="19"/>
        <v>0</v>
      </c>
      <c r="BT298" s="59">
        <f t="shared" si="20"/>
        <v>0</v>
      </c>
    </row>
    <row r="299">
      <c r="A299" s="49"/>
      <c r="B299" s="52" t="s">
        <v>54</v>
      </c>
      <c r="C299" s="52" t="s">
        <v>263</v>
      </c>
      <c r="D299" s="53">
        <f t="shared" ref="D299:AZ299" si="124">sum(D300:D301)</f>
        <v>20280000</v>
      </c>
      <c r="E299" s="53">
        <f t="shared" si="124"/>
        <v>0</v>
      </c>
      <c r="F299" s="53">
        <f t="shared" si="124"/>
        <v>0</v>
      </c>
      <c r="G299" s="53">
        <f t="shared" si="124"/>
        <v>0</v>
      </c>
      <c r="H299" s="53">
        <f t="shared" si="124"/>
        <v>0</v>
      </c>
      <c r="I299" s="53">
        <f t="shared" si="124"/>
        <v>0</v>
      </c>
      <c r="J299" s="53">
        <f t="shared" si="124"/>
        <v>0</v>
      </c>
      <c r="K299" s="53">
        <f t="shared" si="124"/>
        <v>0</v>
      </c>
      <c r="L299" s="53">
        <f t="shared" si="124"/>
        <v>0</v>
      </c>
      <c r="M299" s="53">
        <f t="shared" si="124"/>
        <v>0</v>
      </c>
      <c r="N299" s="53">
        <f t="shared" si="124"/>
        <v>0</v>
      </c>
      <c r="O299" s="53">
        <f t="shared" si="124"/>
        <v>0</v>
      </c>
      <c r="P299" s="53">
        <f t="shared" si="124"/>
        <v>0</v>
      </c>
      <c r="Q299" s="53">
        <f t="shared" si="124"/>
        <v>0</v>
      </c>
      <c r="R299" s="53">
        <f t="shared" si="124"/>
        <v>0</v>
      </c>
      <c r="S299" s="53">
        <f t="shared" si="124"/>
        <v>0</v>
      </c>
      <c r="T299" s="53">
        <f t="shared" si="124"/>
        <v>0</v>
      </c>
      <c r="U299" s="53">
        <f t="shared" si="124"/>
        <v>0</v>
      </c>
      <c r="V299" s="53">
        <f t="shared" si="124"/>
        <v>0</v>
      </c>
      <c r="W299" s="53">
        <f t="shared" si="124"/>
        <v>0</v>
      </c>
      <c r="X299" s="53">
        <f t="shared" si="124"/>
        <v>0</v>
      </c>
      <c r="Y299" s="53">
        <f t="shared" si="124"/>
        <v>0</v>
      </c>
      <c r="Z299" s="53">
        <f t="shared" si="124"/>
        <v>0</v>
      </c>
      <c r="AA299" s="53">
        <f t="shared" si="124"/>
        <v>0</v>
      </c>
      <c r="AB299" s="53">
        <f t="shared" si="124"/>
        <v>0</v>
      </c>
      <c r="AC299" s="53">
        <f t="shared" si="124"/>
        <v>0</v>
      </c>
      <c r="AD299" s="53">
        <f t="shared" si="124"/>
        <v>0</v>
      </c>
      <c r="AE299" s="53">
        <f t="shared" si="124"/>
        <v>0</v>
      </c>
      <c r="AF299" s="53">
        <f t="shared" si="124"/>
        <v>0</v>
      </c>
      <c r="AG299" s="53">
        <f t="shared" si="124"/>
        <v>0</v>
      </c>
      <c r="AH299" s="53">
        <f t="shared" si="124"/>
        <v>0</v>
      </c>
      <c r="AI299" s="53">
        <f t="shared" si="124"/>
        <v>0</v>
      </c>
      <c r="AJ299" s="53">
        <f t="shared" si="124"/>
        <v>0</v>
      </c>
      <c r="AK299" s="53">
        <f t="shared" si="124"/>
        <v>0</v>
      </c>
      <c r="AL299" s="53">
        <f t="shared" si="124"/>
        <v>0</v>
      </c>
      <c r="AM299" s="53">
        <f t="shared" si="124"/>
        <v>0</v>
      </c>
      <c r="AN299" s="53">
        <f t="shared" si="124"/>
        <v>0</v>
      </c>
      <c r="AO299" s="53">
        <f t="shared" si="124"/>
        <v>0</v>
      </c>
      <c r="AP299" s="53">
        <f t="shared" si="124"/>
        <v>0</v>
      </c>
      <c r="AQ299" s="53">
        <f t="shared" si="124"/>
        <v>0</v>
      </c>
      <c r="AR299" s="53">
        <f t="shared" si="124"/>
        <v>0</v>
      </c>
      <c r="AS299" s="53">
        <f t="shared" si="124"/>
        <v>0</v>
      </c>
      <c r="AT299" s="53">
        <f t="shared" si="124"/>
        <v>0</v>
      </c>
      <c r="AU299" s="53">
        <f t="shared" si="124"/>
        <v>0</v>
      </c>
      <c r="AV299" s="53">
        <f t="shared" si="124"/>
        <v>0</v>
      </c>
      <c r="AW299" s="53">
        <f t="shared" si="124"/>
        <v>0</v>
      </c>
      <c r="AX299" s="53">
        <f t="shared" si="124"/>
        <v>0</v>
      </c>
      <c r="AY299" s="53">
        <f t="shared" si="124"/>
        <v>0</v>
      </c>
      <c r="AZ299" s="53">
        <f t="shared" si="124"/>
        <v>0</v>
      </c>
      <c r="BA299" s="59">
        <f t="shared" si="3"/>
        <v>0</v>
      </c>
      <c r="BB299" s="28">
        <f t="shared" si="4"/>
        <v>20280000</v>
      </c>
      <c r="BC299" s="64"/>
      <c r="BD299" s="59">
        <f t="shared" si="5"/>
        <v>0</v>
      </c>
      <c r="BE299" s="59">
        <f t="shared" si="6"/>
        <v>0</v>
      </c>
      <c r="BF299" s="59">
        <f t="shared" si="7"/>
        <v>0</v>
      </c>
      <c r="BG299" s="59">
        <f t="shared" si="8"/>
        <v>0</v>
      </c>
      <c r="BH299" s="59">
        <f t="shared" si="9"/>
        <v>0</v>
      </c>
      <c r="BI299" s="59">
        <f t="shared" si="10"/>
        <v>0</v>
      </c>
      <c r="BJ299" s="59">
        <f t="shared" si="11"/>
        <v>0</v>
      </c>
      <c r="BK299" s="59">
        <f t="shared" si="12"/>
        <v>0</v>
      </c>
      <c r="BL299" s="59">
        <f t="shared" si="13"/>
        <v>0</v>
      </c>
      <c r="BM299" s="59">
        <f t="shared" si="14"/>
        <v>0</v>
      </c>
      <c r="BN299" s="59">
        <f t="shared" si="15"/>
        <v>0</v>
      </c>
      <c r="BO299" s="59">
        <f t="shared" si="16"/>
        <v>0</v>
      </c>
      <c r="BP299" s="64"/>
      <c r="BQ299" s="59">
        <f t="shared" si="17"/>
        <v>0</v>
      </c>
      <c r="BR299" s="59">
        <f t="shared" si="18"/>
        <v>0</v>
      </c>
      <c r="BS299" s="59">
        <f t="shared" si="19"/>
        <v>0</v>
      </c>
      <c r="BT299" s="59">
        <f t="shared" si="20"/>
        <v>0</v>
      </c>
    </row>
    <row r="300">
      <c r="A300" s="49"/>
      <c r="B300" s="52" t="s">
        <v>38</v>
      </c>
      <c r="C300" s="52" t="s">
        <v>270</v>
      </c>
      <c r="D300" s="53">
        <v>1.116E7</v>
      </c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62"/>
      <c r="AJ300" s="62"/>
      <c r="AK300" s="62"/>
      <c r="AL300" s="62"/>
      <c r="AM300" s="62"/>
      <c r="AN300" s="62"/>
      <c r="AO300" s="62"/>
      <c r="AP300" s="62"/>
      <c r="AQ300" s="62"/>
      <c r="AR300" s="62"/>
      <c r="AS300" s="62"/>
      <c r="AT300" s="62"/>
      <c r="AU300" s="62"/>
      <c r="AV300" s="62"/>
      <c r="AW300" s="62"/>
      <c r="AX300" s="62"/>
      <c r="AY300" s="62"/>
      <c r="AZ300" s="62"/>
      <c r="BA300" s="59">
        <f t="shared" si="3"/>
        <v>0</v>
      </c>
      <c r="BB300" s="28">
        <f t="shared" si="4"/>
        <v>11160000</v>
      </c>
      <c r="BC300" s="64"/>
      <c r="BD300" s="59">
        <f t="shared" si="5"/>
        <v>0</v>
      </c>
      <c r="BE300" s="59">
        <f t="shared" si="6"/>
        <v>0</v>
      </c>
      <c r="BF300" s="59">
        <f t="shared" si="7"/>
        <v>0</v>
      </c>
      <c r="BG300" s="59">
        <f t="shared" si="8"/>
        <v>0</v>
      </c>
      <c r="BH300" s="59">
        <f t="shared" si="9"/>
        <v>0</v>
      </c>
      <c r="BI300" s="59">
        <f t="shared" si="10"/>
        <v>0</v>
      </c>
      <c r="BJ300" s="59">
        <f t="shared" si="11"/>
        <v>0</v>
      </c>
      <c r="BK300" s="59">
        <f t="shared" si="12"/>
        <v>0</v>
      </c>
      <c r="BL300" s="59">
        <f t="shared" si="13"/>
        <v>0</v>
      </c>
      <c r="BM300" s="59">
        <f t="shared" si="14"/>
        <v>0</v>
      </c>
      <c r="BN300" s="59">
        <f t="shared" si="15"/>
        <v>0</v>
      </c>
      <c r="BO300" s="59">
        <f t="shared" si="16"/>
        <v>0</v>
      </c>
      <c r="BP300" s="64"/>
      <c r="BQ300" s="59">
        <f t="shared" si="17"/>
        <v>0</v>
      </c>
      <c r="BR300" s="59">
        <f t="shared" si="18"/>
        <v>0</v>
      </c>
      <c r="BS300" s="59">
        <f t="shared" si="19"/>
        <v>0</v>
      </c>
      <c r="BT300" s="59">
        <f t="shared" si="20"/>
        <v>0</v>
      </c>
    </row>
    <row r="301">
      <c r="A301" s="49"/>
      <c r="B301" s="52" t="s">
        <v>38</v>
      </c>
      <c r="C301" s="52" t="s">
        <v>271</v>
      </c>
      <c r="D301" s="53">
        <v>9120000.0</v>
      </c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59">
        <f t="shared" si="3"/>
        <v>0</v>
      </c>
      <c r="BB301" s="28">
        <f t="shared" si="4"/>
        <v>9120000</v>
      </c>
      <c r="BC301" s="64"/>
      <c r="BD301" s="59">
        <f t="shared" si="5"/>
        <v>0</v>
      </c>
      <c r="BE301" s="59">
        <f t="shared" si="6"/>
        <v>0</v>
      </c>
      <c r="BF301" s="59">
        <f t="shared" si="7"/>
        <v>0</v>
      </c>
      <c r="BG301" s="59">
        <f t="shared" si="8"/>
        <v>0</v>
      </c>
      <c r="BH301" s="59">
        <f t="shared" si="9"/>
        <v>0</v>
      </c>
      <c r="BI301" s="59">
        <f t="shared" si="10"/>
        <v>0</v>
      </c>
      <c r="BJ301" s="59">
        <f t="shared" si="11"/>
        <v>0</v>
      </c>
      <c r="BK301" s="59">
        <f t="shared" si="12"/>
        <v>0</v>
      </c>
      <c r="BL301" s="59">
        <f t="shared" si="13"/>
        <v>0</v>
      </c>
      <c r="BM301" s="59">
        <f t="shared" si="14"/>
        <v>0</v>
      </c>
      <c r="BN301" s="59">
        <f t="shared" si="15"/>
        <v>0</v>
      </c>
      <c r="BO301" s="59">
        <f t="shared" si="16"/>
        <v>0</v>
      </c>
      <c r="BP301" s="64"/>
      <c r="BQ301" s="59">
        <f t="shared" si="17"/>
        <v>0</v>
      </c>
      <c r="BR301" s="59">
        <f t="shared" si="18"/>
        <v>0</v>
      </c>
      <c r="BS301" s="59">
        <f t="shared" si="19"/>
        <v>0</v>
      </c>
      <c r="BT301" s="59">
        <f t="shared" si="20"/>
        <v>0</v>
      </c>
    </row>
    <row r="302">
      <c r="A302" s="49"/>
      <c r="B302" s="52" t="s">
        <v>54</v>
      </c>
      <c r="C302" s="52" t="s">
        <v>273</v>
      </c>
      <c r="D302" s="53">
        <f t="shared" ref="D302:AZ302" si="125">sum(D303)</f>
        <v>27360000</v>
      </c>
      <c r="E302" s="53">
        <f t="shared" si="125"/>
        <v>0</v>
      </c>
      <c r="F302" s="53">
        <f t="shared" si="125"/>
        <v>0</v>
      </c>
      <c r="G302" s="53">
        <f t="shared" si="125"/>
        <v>0</v>
      </c>
      <c r="H302" s="53">
        <f t="shared" si="125"/>
        <v>0</v>
      </c>
      <c r="I302" s="53">
        <f t="shared" si="125"/>
        <v>0</v>
      </c>
      <c r="J302" s="53">
        <f t="shared" si="125"/>
        <v>0</v>
      </c>
      <c r="K302" s="53">
        <f t="shared" si="125"/>
        <v>0</v>
      </c>
      <c r="L302" s="53">
        <f t="shared" si="125"/>
        <v>0</v>
      </c>
      <c r="M302" s="53">
        <f t="shared" si="125"/>
        <v>0</v>
      </c>
      <c r="N302" s="53">
        <f t="shared" si="125"/>
        <v>0</v>
      </c>
      <c r="O302" s="53">
        <f t="shared" si="125"/>
        <v>0</v>
      </c>
      <c r="P302" s="53">
        <f t="shared" si="125"/>
        <v>0</v>
      </c>
      <c r="Q302" s="53">
        <f t="shared" si="125"/>
        <v>0</v>
      </c>
      <c r="R302" s="53">
        <f t="shared" si="125"/>
        <v>0</v>
      </c>
      <c r="S302" s="53">
        <f t="shared" si="125"/>
        <v>0</v>
      </c>
      <c r="T302" s="53">
        <f t="shared" si="125"/>
        <v>0</v>
      </c>
      <c r="U302" s="53">
        <f t="shared" si="125"/>
        <v>0</v>
      </c>
      <c r="V302" s="53">
        <f t="shared" si="125"/>
        <v>0</v>
      </c>
      <c r="W302" s="53">
        <f t="shared" si="125"/>
        <v>0</v>
      </c>
      <c r="X302" s="53">
        <f t="shared" si="125"/>
        <v>0</v>
      </c>
      <c r="Y302" s="53">
        <f t="shared" si="125"/>
        <v>0</v>
      </c>
      <c r="Z302" s="53">
        <f t="shared" si="125"/>
        <v>0</v>
      </c>
      <c r="AA302" s="53">
        <f t="shared" si="125"/>
        <v>0</v>
      </c>
      <c r="AB302" s="53">
        <f t="shared" si="125"/>
        <v>0</v>
      </c>
      <c r="AC302" s="53">
        <f t="shared" si="125"/>
        <v>0</v>
      </c>
      <c r="AD302" s="53">
        <f t="shared" si="125"/>
        <v>0</v>
      </c>
      <c r="AE302" s="53">
        <f t="shared" si="125"/>
        <v>0</v>
      </c>
      <c r="AF302" s="53">
        <f t="shared" si="125"/>
        <v>0</v>
      </c>
      <c r="AG302" s="53">
        <f t="shared" si="125"/>
        <v>0</v>
      </c>
      <c r="AH302" s="53">
        <f t="shared" si="125"/>
        <v>0</v>
      </c>
      <c r="AI302" s="53">
        <f t="shared" si="125"/>
        <v>0</v>
      </c>
      <c r="AJ302" s="53">
        <f t="shared" si="125"/>
        <v>0</v>
      </c>
      <c r="AK302" s="53">
        <f t="shared" si="125"/>
        <v>0</v>
      </c>
      <c r="AL302" s="53">
        <f t="shared" si="125"/>
        <v>0</v>
      </c>
      <c r="AM302" s="53">
        <f t="shared" si="125"/>
        <v>0</v>
      </c>
      <c r="AN302" s="53">
        <f t="shared" si="125"/>
        <v>0</v>
      </c>
      <c r="AO302" s="53">
        <f t="shared" si="125"/>
        <v>0</v>
      </c>
      <c r="AP302" s="53">
        <f t="shared" si="125"/>
        <v>0</v>
      </c>
      <c r="AQ302" s="53">
        <f t="shared" si="125"/>
        <v>0</v>
      </c>
      <c r="AR302" s="53">
        <f t="shared" si="125"/>
        <v>0</v>
      </c>
      <c r="AS302" s="53">
        <f t="shared" si="125"/>
        <v>0</v>
      </c>
      <c r="AT302" s="53">
        <f t="shared" si="125"/>
        <v>0</v>
      </c>
      <c r="AU302" s="53">
        <f t="shared" si="125"/>
        <v>0</v>
      </c>
      <c r="AV302" s="53">
        <f t="shared" si="125"/>
        <v>0</v>
      </c>
      <c r="AW302" s="53">
        <f t="shared" si="125"/>
        <v>0</v>
      </c>
      <c r="AX302" s="53">
        <f t="shared" si="125"/>
        <v>0</v>
      </c>
      <c r="AY302" s="53">
        <f t="shared" si="125"/>
        <v>0</v>
      </c>
      <c r="AZ302" s="53">
        <f t="shared" si="125"/>
        <v>0</v>
      </c>
      <c r="BA302" s="59">
        <f t="shared" si="3"/>
        <v>0</v>
      </c>
      <c r="BB302" s="28">
        <f t="shared" si="4"/>
        <v>27360000</v>
      </c>
      <c r="BC302" s="64"/>
      <c r="BD302" s="59">
        <f t="shared" si="5"/>
        <v>0</v>
      </c>
      <c r="BE302" s="59">
        <f t="shared" si="6"/>
        <v>0</v>
      </c>
      <c r="BF302" s="59">
        <f t="shared" si="7"/>
        <v>0</v>
      </c>
      <c r="BG302" s="59">
        <f t="shared" si="8"/>
        <v>0</v>
      </c>
      <c r="BH302" s="59">
        <f t="shared" si="9"/>
        <v>0</v>
      </c>
      <c r="BI302" s="59">
        <f t="shared" si="10"/>
        <v>0</v>
      </c>
      <c r="BJ302" s="59">
        <f t="shared" si="11"/>
        <v>0</v>
      </c>
      <c r="BK302" s="59">
        <f t="shared" si="12"/>
        <v>0</v>
      </c>
      <c r="BL302" s="59">
        <f t="shared" si="13"/>
        <v>0</v>
      </c>
      <c r="BM302" s="59">
        <f t="shared" si="14"/>
        <v>0</v>
      </c>
      <c r="BN302" s="59">
        <f t="shared" si="15"/>
        <v>0</v>
      </c>
      <c r="BO302" s="59">
        <f t="shared" si="16"/>
        <v>0</v>
      </c>
      <c r="BP302" s="64"/>
      <c r="BQ302" s="59">
        <f t="shared" si="17"/>
        <v>0</v>
      </c>
      <c r="BR302" s="59">
        <f t="shared" si="18"/>
        <v>0</v>
      </c>
      <c r="BS302" s="59">
        <f t="shared" si="19"/>
        <v>0</v>
      </c>
      <c r="BT302" s="59">
        <f t="shared" si="20"/>
        <v>0</v>
      </c>
    </row>
    <row r="303">
      <c r="A303" s="49"/>
      <c r="B303" s="52" t="s">
        <v>38</v>
      </c>
      <c r="C303" s="52" t="s">
        <v>274</v>
      </c>
      <c r="D303" s="53">
        <v>2.736E7</v>
      </c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  <c r="AK303" s="62"/>
      <c r="AL303" s="62"/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  <c r="AX303" s="62"/>
      <c r="AY303" s="62"/>
      <c r="AZ303" s="62"/>
      <c r="BA303" s="59">
        <f t="shared" si="3"/>
        <v>0</v>
      </c>
      <c r="BB303" s="28">
        <f t="shared" si="4"/>
        <v>27360000</v>
      </c>
      <c r="BC303" s="64"/>
      <c r="BD303" s="59">
        <f t="shared" si="5"/>
        <v>0</v>
      </c>
      <c r="BE303" s="59">
        <f t="shared" si="6"/>
        <v>0</v>
      </c>
      <c r="BF303" s="59">
        <f t="shared" si="7"/>
        <v>0</v>
      </c>
      <c r="BG303" s="59">
        <f t="shared" si="8"/>
        <v>0</v>
      </c>
      <c r="BH303" s="59">
        <f t="shared" si="9"/>
        <v>0</v>
      </c>
      <c r="BI303" s="59">
        <f t="shared" si="10"/>
        <v>0</v>
      </c>
      <c r="BJ303" s="59">
        <f t="shared" si="11"/>
        <v>0</v>
      </c>
      <c r="BK303" s="59">
        <f t="shared" si="12"/>
        <v>0</v>
      </c>
      <c r="BL303" s="59">
        <f t="shared" si="13"/>
        <v>0</v>
      </c>
      <c r="BM303" s="59">
        <f t="shared" si="14"/>
        <v>0</v>
      </c>
      <c r="BN303" s="59">
        <f t="shared" si="15"/>
        <v>0</v>
      </c>
      <c r="BO303" s="59">
        <f t="shared" si="16"/>
        <v>0</v>
      </c>
      <c r="BP303" s="64"/>
      <c r="BQ303" s="59">
        <f t="shared" si="17"/>
        <v>0</v>
      </c>
      <c r="BR303" s="59">
        <f t="shared" si="18"/>
        <v>0</v>
      </c>
      <c r="BS303" s="59">
        <f t="shared" si="19"/>
        <v>0</v>
      </c>
      <c r="BT303" s="59">
        <f t="shared" si="20"/>
        <v>0</v>
      </c>
    </row>
    <row r="304">
      <c r="A304" s="49"/>
      <c r="B304" s="52" t="s">
        <v>54</v>
      </c>
      <c r="C304" s="52" t="s">
        <v>275</v>
      </c>
      <c r="D304" s="53">
        <f t="shared" ref="D304:AZ304" si="126">sum(D305)</f>
        <v>8640000</v>
      </c>
      <c r="E304" s="53">
        <f t="shared" si="126"/>
        <v>0</v>
      </c>
      <c r="F304" s="53">
        <f t="shared" si="126"/>
        <v>0</v>
      </c>
      <c r="G304" s="53">
        <f t="shared" si="126"/>
        <v>0</v>
      </c>
      <c r="H304" s="53">
        <f t="shared" si="126"/>
        <v>0</v>
      </c>
      <c r="I304" s="53">
        <f t="shared" si="126"/>
        <v>0</v>
      </c>
      <c r="J304" s="53">
        <f t="shared" si="126"/>
        <v>0</v>
      </c>
      <c r="K304" s="53">
        <f t="shared" si="126"/>
        <v>0</v>
      </c>
      <c r="L304" s="53">
        <f t="shared" si="126"/>
        <v>0</v>
      </c>
      <c r="M304" s="53">
        <f t="shared" si="126"/>
        <v>0</v>
      </c>
      <c r="N304" s="53">
        <f t="shared" si="126"/>
        <v>0</v>
      </c>
      <c r="O304" s="53">
        <f t="shared" si="126"/>
        <v>0</v>
      </c>
      <c r="P304" s="53">
        <f t="shared" si="126"/>
        <v>0</v>
      </c>
      <c r="Q304" s="53">
        <f t="shared" si="126"/>
        <v>0</v>
      </c>
      <c r="R304" s="53">
        <f t="shared" si="126"/>
        <v>0</v>
      </c>
      <c r="S304" s="53">
        <f t="shared" si="126"/>
        <v>0</v>
      </c>
      <c r="T304" s="53">
        <f t="shared" si="126"/>
        <v>0</v>
      </c>
      <c r="U304" s="53">
        <f t="shared" si="126"/>
        <v>0</v>
      </c>
      <c r="V304" s="53">
        <f t="shared" si="126"/>
        <v>0</v>
      </c>
      <c r="W304" s="53">
        <f t="shared" si="126"/>
        <v>0</v>
      </c>
      <c r="X304" s="53">
        <f t="shared" si="126"/>
        <v>0</v>
      </c>
      <c r="Y304" s="53">
        <f t="shared" si="126"/>
        <v>0</v>
      </c>
      <c r="Z304" s="53">
        <f t="shared" si="126"/>
        <v>0</v>
      </c>
      <c r="AA304" s="53">
        <f t="shared" si="126"/>
        <v>0</v>
      </c>
      <c r="AB304" s="53">
        <f t="shared" si="126"/>
        <v>0</v>
      </c>
      <c r="AC304" s="53">
        <f t="shared" si="126"/>
        <v>0</v>
      </c>
      <c r="AD304" s="53">
        <f t="shared" si="126"/>
        <v>0</v>
      </c>
      <c r="AE304" s="53">
        <f t="shared" si="126"/>
        <v>0</v>
      </c>
      <c r="AF304" s="53">
        <f t="shared" si="126"/>
        <v>0</v>
      </c>
      <c r="AG304" s="53">
        <f t="shared" si="126"/>
        <v>0</v>
      </c>
      <c r="AH304" s="53">
        <f t="shared" si="126"/>
        <v>0</v>
      </c>
      <c r="AI304" s="53">
        <f t="shared" si="126"/>
        <v>0</v>
      </c>
      <c r="AJ304" s="53">
        <f t="shared" si="126"/>
        <v>0</v>
      </c>
      <c r="AK304" s="53">
        <f t="shared" si="126"/>
        <v>0</v>
      </c>
      <c r="AL304" s="53">
        <f t="shared" si="126"/>
        <v>0</v>
      </c>
      <c r="AM304" s="53">
        <f t="shared" si="126"/>
        <v>0</v>
      </c>
      <c r="AN304" s="53">
        <f t="shared" si="126"/>
        <v>0</v>
      </c>
      <c r="AO304" s="53">
        <f t="shared" si="126"/>
        <v>0</v>
      </c>
      <c r="AP304" s="53">
        <f t="shared" si="126"/>
        <v>0</v>
      </c>
      <c r="AQ304" s="53">
        <f t="shared" si="126"/>
        <v>0</v>
      </c>
      <c r="AR304" s="53">
        <f t="shared" si="126"/>
        <v>0</v>
      </c>
      <c r="AS304" s="53">
        <f t="shared" si="126"/>
        <v>0</v>
      </c>
      <c r="AT304" s="53">
        <f t="shared" si="126"/>
        <v>0</v>
      </c>
      <c r="AU304" s="53">
        <f t="shared" si="126"/>
        <v>0</v>
      </c>
      <c r="AV304" s="53">
        <f t="shared" si="126"/>
        <v>0</v>
      </c>
      <c r="AW304" s="53">
        <f t="shared" si="126"/>
        <v>0</v>
      </c>
      <c r="AX304" s="53">
        <f t="shared" si="126"/>
        <v>0</v>
      </c>
      <c r="AY304" s="53">
        <f t="shared" si="126"/>
        <v>0</v>
      </c>
      <c r="AZ304" s="53">
        <f t="shared" si="126"/>
        <v>0</v>
      </c>
      <c r="BA304" s="59">
        <f t="shared" si="3"/>
        <v>0</v>
      </c>
      <c r="BB304" s="28">
        <f t="shared" si="4"/>
        <v>8640000</v>
      </c>
      <c r="BC304" s="64"/>
      <c r="BD304" s="59">
        <f t="shared" si="5"/>
        <v>0</v>
      </c>
      <c r="BE304" s="59">
        <f t="shared" si="6"/>
        <v>0</v>
      </c>
      <c r="BF304" s="59">
        <f t="shared" si="7"/>
        <v>0</v>
      </c>
      <c r="BG304" s="59">
        <f t="shared" si="8"/>
        <v>0</v>
      </c>
      <c r="BH304" s="59">
        <f t="shared" si="9"/>
        <v>0</v>
      </c>
      <c r="BI304" s="59">
        <f t="shared" si="10"/>
        <v>0</v>
      </c>
      <c r="BJ304" s="59">
        <f t="shared" si="11"/>
        <v>0</v>
      </c>
      <c r="BK304" s="59">
        <f t="shared" si="12"/>
        <v>0</v>
      </c>
      <c r="BL304" s="59">
        <f t="shared" si="13"/>
        <v>0</v>
      </c>
      <c r="BM304" s="59">
        <f t="shared" si="14"/>
        <v>0</v>
      </c>
      <c r="BN304" s="59">
        <f t="shared" si="15"/>
        <v>0</v>
      </c>
      <c r="BO304" s="59">
        <f t="shared" si="16"/>
        <v>0</v>
      </c>
      <c r="BP304" s="64"/>
      <c r="BQ304" s="59">
        <f t="shared" si="17"/>
        <v>0</v>
      </c>
      <c r="BR304" s="59">
        <f t="shared" si="18"/>
        <v>0</v>
      </c>
      <c r="BS304" s="59">
        <f t="shared" si="19"/>
        <v>0</v>
      </c>
      <c r="BT304" s="59">
        <f t="shared" si="20"/>
        <v>0</v>
      </c>
    </row>
    <row r="305">
      <c r="A305" s="49"/>
      <c r="B305" s="52" t="s">
        <v>38</v>
      </c>
      <c r="C305" s="52" t="s">
        <v>276</v>
      </c>
      <c r="D305" s="53">
        <v>8640000.0</v>
      </c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  <c r="AK305" s="62"/>
      <c r="AL305" s="62"/>
      <c r="AM305" s="62"/>
      <c r="AN305" s="62"/>
      <c r="AO305" s="62"/>
      <c r="AP305" s="62"/>
      <c r="AQ305" s="62"/>
      <c r="AR305" s="62"/>
      <c r="AS305" s="62"/>
      <c r="AT305" s="62"/>
      <c r="AU305" s="62"/>
      <c r="AV305" s="62"/>
      <c r="AW305" s="62"/>
      <c r="AX305" s="62"/>
      <c r="AY305" s="62"/>
      <c r="AZ305" s="62"/>
      <c r="BA305" s="59">
        <f t="shared" si="3"/>
        <v>0</v>
      </c>
      <c r="BB305" s="28">
        <f t="shared" si="4"/>
        <v>8640000</v>
      </c>
      <c r="BC305" s="64"/>
      <c r="BD305" s="59">
        <f t="shared" si="5"/>
        <v>0</v>
      </c>
      <c r="BE305" s="59">
        <f t="shared" si="6"/>
        <v>0</v>
      </c>
      <c r="BF305" s="59">
        <f t="shared" si="7"/>
        <v>0</v>
      </c>
      <c r="BG305" s="59">
        <f t="shared" si="8"/>
        <v>0</v>
      </c>
      <c r="BH305" s="59">
        <f t="shared" si="9"/>
        <v>0</v>
      </c>
      <c r="BI305" s="59">
        <f t="shared" si="10"/>
        <v>0</v>
      </c>
      <c r="BJ305" s="59">
        <f t="shared" si="11"/>
        <v>0</v>
      </c>
      <c r="BK305" s="59">
        <f t="shared" si="12"/>
        <v>0</v>
      </c>
      <c r="BL305" s="59">
        <f t="shared" si="13"/>
        <v>0</v>
      </c>
      <c r="BM305" s="59">
        <f t="shared" si="14"/>
        <v>0</v>
      </c>
      <c r="BN305" s="59">
        <f t="shared" si="15"/>
        <v>0</v>
      </c>
      <c r="BO305" s="59">
        <f t="shared" si="16"/>
        <v>0</v>
      </c>
      <c r="BP305" s="64"/>
      <c r="BQ305" s="59">
        <f t="shared" si="17"/>
        <v>0</v>
      </c>
      <c r="BR305" s="59">
        <f t="shared" si="18"/>
        <v>0</v>
      </c>
      <c r="BS305" s="59">
        <f t="shared" si="19"/>
        <v>0</v>
      </c>
      <c r="BT305" s="59">
        <f t="shared" si="20"/>
        <v>0</v>
      </c>
    </row>
    <row r="306">
      <c r="A306" s="49"/>
      <c r="B306" s="52" t="s">
        <v>54</v>
      </c>
      <c r="C306" s="52" t="s">
        <v>277</v>
      </c>
      <c r="D306" s="53">
        <f t="shared" ref="D306:AZ306" si="127">sum(D307:D308)</f>
        <v>5400000</v>
      </c>
      <c r="E306" s="53">
        <f t="shared" si="127"/>
        <v>0</v>
      </c>
      <c r="F306" s="53">
        <f t="shared" si="127"/>
        <v>0</v>
      </c>
      <c r="G306" s="53">
        <f t="shared" si="127"/>
        <v>0</v>
      </c>
      <c r="H306" s="53">
        <f t="shared" si="127"/>
        <v>0</v>
      </c>
      <c r="I306" s="53">
        <f t="shared" si="127"/>
        <v>0</v>
      </c>
      <c r="J306" s="53">
        <f t="shared" si="127"/>
        <v>0</v>
      </c>
      <c r="K306" s="53">
        <f t="shared" si="127"/>
        <v>0</v>
      </c>
      <c r="L306" s="53">
        <f t="shared" si="127"/>
        <v>0</v>
      </c>
      <c r="M306" s="53">
        <f t="shared" si="127"/>
        <v>0</v>
      </c>
      <c r="N306" s="53">
        <f t="shared" si="127"/>
        <v>0</v>
      </c>
      <c r="O306" s="53">
        <f t="shared" si="127"/>
        <v>0</v>
      </c>
      <c r="P306" s="53">
        <f t="shared" si="127"/>
        <v>0</v>
      </c>
      <c r="Q306" s="53">
        <f t="shared" si="127"/>
        <v>0</v>
      </c>
      <c r="R306" s="53">
        <f t="shared" si="127"/>
        <v>0</v>
      </c>
      <c r="S306" s="53">
        <f t="shared" si="127"/>
        <v>0</v>
      </c>
      <c r="T306" s="53">
        <f t="shared" si="127"/>
        <v>0</v>
      </c>
      <c r="U306" s="53">
        <f t="shared" si="127"/>
        <v>0</v>
      </c>
      <c r="V306" s="53">
        <f t="shared" si="127"/>
        <v>0</v>
      </c>
      <c r="W306" s="53">
        <f t="shared" si="127"/>
        <v>0</v>
      </c>
      <c r="X306" s="53">
        <f t="shared" si="127"/>
        <v>0</v>
      </c>
      <c r="Y306" s="53">
        <f t="shared" si="127"/>
        <v>0</v>
      </c>
      <c r="Z306" s="53">
        <f t="shared" si="127"/>
        <v>0</v>
      </c>
      <c r="AA306" s="53">
        <f t="shared" si="127"/>
        <v>0</v>
      </c>
      <c r="AB306" s="53">
        <f t="shared" si="127"/>
        <v>0</v>
      </c>
      <c r="AC306" s="53">
        <f t="shared" si="127"/>
        <v>0</v>
      </c>
      <c r="AD306" s="53">
        <f t="shared" si="127"/>
        <v>0</v>
      </c>
      <c r="AE306" s="53">
        <f t="shared" si="127"/>
        <v>0</v>
      </c>
      <c r="AF306" s="53">
        <f t="shared" si="127"/>
        <v>0</v>
      </c>
      <c r="AG306" s="53">
        <f t="shared" si="127"/>
        <v>0</v>
      </c>
      <c r="AH306" s="53">
        <f t="shared" si="127"/>
        <v>0</v>
      </c>
      <c r="AI306" s="53">
        <f t="shared" si="127"/>
        <v>0</v>
      </c>
      <c r="AJ306" s="53">
        <f t="shared" si="127"/>
        <v>0</v>
      </c>
      <c r="AK306" s="53">
        <f t="shared" si="127"/>
        <v>0</v>
      </c>
      <c r="AL306" s="53">
        <f t="shared" si="127"/>
        <v>0</v>
      </c>
      <c r="AM306" s="53">
        <f t="shared" si="127"/>
        <v>0</v>
      </c>
      <c r="AN306" s="53">
        <f t="shared" si="127"/>
        <v>0</v>
      </c>
      <c r="AO306" s="53">
        <f t="shared" si="127"/>
        <v>0</v>
      </c>
      <c r="AP306" s="53">
        <f t="shared" si="127"/>
        <v>0</v>
      </c>
      <c r="AQ306" s="53">
        <f t="shared" si="127"/>
        <v>0</v>
      </c>
      <c r="AR306" s="53">
        <f t="shared" si="127"/>
        <v>0</v>
      </c>
      <c r="AS306" s="53">
        <f t="shared" si="127"/>
        <v>0</v>
      </c>
      <c r="AT306" s="53">
        <f t="shared" si="127"/>
        <v>0</v>
      </c>
      <c r="AU306" s="53">
        <f t="shared" si="127"/>
        <v>0</v>
      </c>
      <c r="AV306" s="53">
        <f t="shared" si="127"/>
        <v>0</v>
      </c>
      <c r="AW306" s="53">
        <f t="shared" si="127"/>
        <v>0</v>
      </c>
      <c r="AX306" s="53">
        <f t="shared" si="127"/>
        <v>0</v>
      </c>
      <c r="AY306" s="53">
        <f t="shared" si="127"/>
        <v>0</v>
      </c>
      <c r="AZ306" s="53">
        <f t="shared" si="127"/>
        <v>0</v>
      </c>
      <c r="BA306" s="59">
        <f t="shared" si="3"/>
        <v>0</v>
      </c>
      <c r="BB306" s="28">
        <f t="shared" si="4"/>
        <v>5400000</v>
      </c>
      <c r="BC306" s="64"/>
      <c r="BD306" s="59">
        <f t="shared" si="5"/>
        <v>0</v>
      </c>
      <c r="BE306" s="59">
        <f t="shared" si="6"/>
        <v>0</v>
      </c>
      <c r="BF306" s="59">
        <f t="shared" si="7"/>
        <v>0</v>
      </c>
      <c r="BG306" s="59">
        <f t="shared" si="8"/>
        <v>0</v>
      </c>
      <c r="BH306" s="59">
        <f t="shared" si="9"/>
        <v>0</v>
      </c>
      <c r="BI306" s="59">
        <f t="shared" si="10"/>
        <v>0</v>
      </c>
      <c r="BJ306" s="59">
        <f t="shared" si="11"/>
        <v>0</v>
      </c>
      <c r="BK306" s="59">
        <f t="shared" si="12"/>
        <v>0</v>
      </c>
      <c r="BL306" s="59">
        <f t="shared" si="13"/>
        <v>0</v>
      </c>
      <c r="BM306" s="59">
        <f t="shared" si="14"/>
        <v>0</v>
      </c>
      <c r="BN306" s="59">
        <f t="shared" si="15"/>
        <v>0</v>
      </c>
      <c r="BO306" s="59">
        <f t="shared" si="16"/>
        <v>0</v>
      </c>
      <c r="BP306" s="64"/>
      <c r="BQ306" s="59">
        <f t="shared" si="17"/>
        <v>0</v>
      </c>
      <c r="BR306" s="59">
        <f t="shared" si="18"/>
        <v>0</v>
      </c>
      <c r="BS306" s="59">
        <f t="shared" si="19"/>
        <v>0</v>
      </c>
      <c r="BT306" s="59">
        <f t="shared" si="20"/>
        <v>0</v>
      </c>
    </row>
    <row r="307">
      <c r="A307" s="49"/>
      <c r="B307" s="52" t="s">
        <v>38</v>
      </c>
      <c r="C307" s="52" t="s">
        <v>278</v>
      </c>
      <c r="D307" s="53">
        <v>1800000.0</v>
      </c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  <c r="AE307" s="62"/>
      <c r="AF307" s="62"/>
      <c r="AG307" s="62"/>
      <c r="AH307" s="62"/>
      <c r="AI307" s="62"/>
      <c r="AJ307" s="62"/>
      <c r="AK307" s="62"/>
      <c r="AL307" s="62"/>
      <c r="AM307" s="62"/>
      <c r="AN307" s="62"/>
      <c r="AO307" s="62"/>
      <c r="AP307" s="62"/>
      <c r="AQ307" s="62"/>
      <c r="AR307" s="62"/>
      <c r="AS307" s="62"/>
      <c r="AT307" s="62"/>
      <c r="AU307" s="62"/>
      <c r="AV307" s="62"/>
      <c r="AW307" s="62"/>
      <c r="AX307" s="62"/>
      <c r="AY307" s="62"/>
      <c r="AZ307" s="62"/>
      <c r="BA307" s="59">
        <f t="shared" si="3"/>
        <v>0</v>
      </c>
      <c r="BB307" s="28">
        <f t="shared" si="4"/>
        <v>1800000</v>
      </c>
      <c r="BC307" s="64"/>
      <c r="BD307" s="59">
        <f t="shared" si="5"/>
        <v>0</v>
      </c>
      <c r="BE307" s="59">
        <f t="shared" si="6"/>
        <v>0</v>
      </c>
      <c r="BF307" s="59">
        <f t="shared" si="7"/>
        <v>0</v>
      </c>
      <c r="BG307" s="59">
        <f t="shared" si="8"/>
        <v>0</v>
      </c>
      <c r="BH307" s="59">
        <f t="shared" si="9"/>
        <v>0</v>
      </c>
      <c r="BI307" s="59">
        <f t="shared" si="10"/>
        <v>0</v>
      </c>
      <c r="BJ307" s="59">
        <f t="shared" si="11"/>
        <v>0</v>
      </c>
      <c r="BK307" s="59">
        <f t="shared" si="12"/>
        <v>0</v>
      </c>
      <c r="BL307" s="59">
        <f t="shared" si="13"/>
        <v>0</v>
      </c>
      <c r="BM307" s="59">
        <f t="shared" si="14"/>
        <v>0</v>
      </c>
      <c r="BN307" s="59">
        <f t="shared" si="15"/>
        <v>0</v>
      </c>
      <c r="BO307" s="59">
        <f t="shared" si="16"/>
        <v>0</v>
      </c>
      <c r="BP307" s="64"/>
      <c r="BQ307" s="59">
        <f t="shared" si="17"/>
        <v>0</v>
      </c>
      <c r="BR307" s="59">
        <f t="shared" si="18"/>
        <v>0</v>
      </c>
      <c r="BS307" s="59">
        <f t="shared" si="19"/>
        <v>0</v>
      </c>
      <c r="BT307" s="59">
        <f t="shared" si="20"/>
        <v>0</v>
      </c>
    </row>
    <row r="308">
      <c r="A308" s="49"/>
      <c r="B308" s="52" t="s">
        <v>38</v>
      </c>
      <c r="C308" s="52" t="s">
        <v>279</v>
      </c>
      <c r="D308" s="53">
        <v>3600000.0</v>
      </c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  <c r="AX308" s="62"/>
      <c r="AY308" s="62"/>
      <c r="AZ308" s="62"/>
      <c r="BA308" s="59">
        <f t="shared" si="3"/>
        <v>0</v>
      </c>
      <c r="BB308" s="28">
        <f t="shared" si="4"/>
        <v>3600000</v>
      </c>
      <c r="BC308" s="64"/>
      <c r="BD308" s="59">
        <f t="shared" si="5"/>
        <v>0</v>
      </c>
      <c r="BE308" s="59">
        <f t="shared" si="6"/>
        <v>0</v>
      </c>
      <c r="BF308" s="59">
        <f t="shared" si="7"/>
        <v>0</v>
      </c>
      <c r="BG308" s="59">
        <f t="shared" si="8"/>
        <v>0</v>
      </c>
      <c r="BH308" s="59">
        <f t="shared" si="9"/>
        <v>0</v>
      </c>
      <c r="BI308" s="59">
        <f t="shared" si="10"/>
        <v>0</v>
      </c>
      <c r="BJ308" s="59">
        <f t="shared" si="11"/>
        <v>0</v>
      </c>
      <c r="BK308" s="59">
        <f t="shared" si="12"/>
        <v>0</v>
      </c>
      <c r="BL308" s="59">
        <f t="shared" si="13"/>
        <v>0</v>
      </c>
      <c r="BM308" s="59">
        <f t="shared" si="14"/>
        <v>0</v>
      </c>
      <c r="BN308" s="59">
        <f t="shared" si="15"/>
        <v>0</v>
      </c>
      <c r="BO308" s="59">
        <f t="shared" si="16"/>
        <v>0</v>
      </c>
      <c r="BP308" s="64"/>
      <c r="BQ308" s="59">
        <f t="shared" si="17"/>
        <v>0</v>
      </c>
      <c r="BR308" s="59">
        <f t="shared" si="18"/>
        <v>0</v>
      </c>
      <c r="BS308" s="59">
        <f t="shared" si="19"/>
        <v>0</v>
      </c>
      <c r="BT308" s="59">
        <f t="shared" si="20"/>
        <v>0</v>
      </c>
    </row>
    <row r="309">
      <c r="A309" s="41" t="s">
        <v>280</v>
      </c>
      <c r="B309" s="42" t="s">
        <v>281</v>
      </c>
      <c r="C309" s="6"/>
      <c r="D309" s="43">
        <f t="shared" ref="D309:AZ309" si="128">sum(D310)</f>
        <v>141800000</v>
      </c>
      <c r="E309" s="43">
        <f t="shared" si="128"/>
        <v>0</v>
      </c>
      <c r="F309" s="43">
        <f t="shared" si="128"/>
        <v>0</v>
      </c>
      <c r="G309" s="43">
        <f t="shared" si="128"/>
        <v>0</v>
      </c>
      <c r="H309" s="43">
        <f t="shared" si="128"/>
        <v>0</v>
      </c>
      <c r="I309" s="43">
        <f t="shared" si="128"/>
        <v>0</v>
      </c>
      <c r="J309" s="43">
        <f t="shared" si="128"/>
        <v>0</v>
      </c>
      <c r="K309" s="43">
        <f t="shared" si="128"/>
        <v>0</v>
      </c>
      <c r="L309" s="43">
        <f t="shared" si="128"/>
        <v>0</v>
      </c>
      <c r="M309" s="43">
        <f t="shared" si="128"/>
        <v>0</v>
      </c>
      <c r="N309" s="43">
        <f t="shared" si="128"/>
        <v>0</v>
      </c>
      <c r="O309" s="43">
        <f t="shared" si="128"/>
        <v>0</v>
      </c>
      <c r="P309" s="43">
        <f t="shared" si="128"/>
        <v>0</v>
      </c>
      <c r="Q309" s="43">
        <f t="shared" si="128"/>
        <v>0</v>
      </c>
      <c r="R309" s="43">
        <f t="shared" si="128"/>
        <v>0</v>
      </c>
      <c r="S309" s="43">
        <f t="shared" si="128"/>
        <v>0</v>
      </c>
      <c r="T309" s="43">
        <f t="shared" si="128"/>
        <v>0</v>
      </c>
      <c r="U309" s="43">
        <f t="shared" si="128"/>
        <v>0</v>
      </c>
      <c r="V309" s="43">
        <f t="shared" si="128"/>
        <v>0</v>
      </c>
      <c r="W309" s="43">
        <f t="shared" si="128"/>
        <v>0</v>
      </c>
      <c r="X309" s="43">
        <f t="shared" si="128"/>
        <v>0</v>
      </c>
      <c r="Y309" s="43">
        <f t="shared" si="128"/>
        <v>0</v>
      </c>
      <c r="Z309" s="43">
        <f t="shared" si="128"/>
        <v>0</v>
      </c>
      <c r="AA309" s="43">
        <f t="shared" si="128"/>
        <v>0</v>
      </c>
      <c r="AB309" s="43">
        <f t="shared" si="128"/>
        <v>0</v>
      </c>
      <c r="AC309" s="43">
        <f t="shared" si="128"/>
        <v>0</v>
      </c>
      <c r="AD309" s="43">
        <f t="shared" si="128"/>
        <v>0</v>
      </c>
      <c r="AE309" s="43">
        <f t="shared" si="128"/>
        <v>0</v>
      </c>
      <c r="AF309" s="43">
        <f t="shared" si="128"/>
        <v>0</v>
      </c>
      <c r="AG309" s="43">
        <f t="shared" si="128"/>
        <v>0</v>
      </c>
      <c r="AH309" s="43">
        <f t="shared" si="128"/>
        <v>0</v>
      </c>
      <c r="AI309" s="43">
        <f t="shared" si="128"/>
        <v>0</v>
      </c>
      <c r="AJ309" s="43">
        <f t="shared" si="128"/>
        <v>0</v>
      </c>
      <c r="AK309" s="43">
        <f t="shared" si="128"/>
        <v>0</v>
      </c>
      <c r="AL309" s="43">
        <f t="shared" si="128"/>
        <v>0</v>
      </c>
      <c r="AM309" s="43">
        <f t="shared" si="128"/>
        <v>0</v>
      </c>
      <c r="AN309" s="43">
        <f t="shared" si="128"/>
        <v>0</v>
      </c>
      <c r="AO309" s="43">
        <f t="shared" si="128"/>
        <v>0</v>
      </c>
      <c r="AP309" s="43">
        <f t="shared" si="128"/>
        <v>0</v>
      </c>
      <c r="AQ309" s="43">
        <f t="shared" si="128"/>
        <v>0</v>
      </c>
      <c r="AR309" s="43">
        <f t="shared" si="128"/>
        <v>0</v>
      </c>
      <c r="AS309" s="43">
        <f t="shared" si="128"/>
        <v>0</v>
      </c>
      <c r="AT309" s="43">
        <f t="shared" si="128"/>
        <v>0</v>
      </c>
      <c r="AU309" s="43">
        <f t="shared" si="128"/>
        <v>0</v>
      </c>
      <c r="AV309" s="43">
        <f t="shared" si="128"/>
        <v>0</v>
      </c>
      <c r="AW309" s="43">
        <f t="shared" si="128"/>
        <v>0</v>
      </c>
      <c r="AX309" s="43">
        <f t="shared" si="128"/>
        <v>0</v>
      </c>
      <c r="AY309" s="43">
        <f t="shared" si="128"/>
        <v>0</v>
      </c>
      <c r="AZ309" s="43">
        <f t="shared" si="128"/>
        <v>0</v>
      </c>
      <c r="BA309" s="59">
        <f t="shared" si="3"/>
        <v>0</v>
      </c>
      <c r="BB309" s="28">
        <f t="shared" si="4"/>
        <v>141800000</v>
      </c>
      <c r="BC309" s="29"/>
      <c r="BD309" s="59">
        <f t="shared" si="5"/>
        <v>0</v>
      </c>
      <c r="BE309" s="59">
        <f t="shared" si="6"/>
        <v>0</v>
      </c>
      <c r="BF309" s="59">
        <f t="shared" si="7"/>
        <v>0</v>
      </c>
      <c r="BG309" s="59">
        <f t="shared" si="8"/>
        <v>0</v>
      </c>
      <c r="BH309" s="59">
        <f t="shared" si="9"/>
        <v>0</v>
      </c>
      <c r="BI309" s="59">
        <f t="shared" si="10"/>
        <v>0</v>
      </c>
      <c r="BJ309" s="59">
        <f t="shared" si="11"/>
        <v>0</v>
      </c>
      <c r="BK309" s="59">
        <f t="shared" si="12"/>
        <v>0</v>
      </c>
      <c r="BL309" s="59">
        <f t="shared" si="13"/>
        <v>0</v>
      </c>
      <c r="BM309" s="59">
        <f t="shared" si="14"/>
        <v>0</v>
      </c>
      <c r="BN309" s="59">
        <f t="shared" si="15"/>
        <v>0</v>
      </c>
      <c r="BO309" s="59">
        <f t="shared" si="16"/>
        <v>0</v>
      </c>
      <c r="BP309" s="29"/>
      <c r="BQ309" s="59">
        <f t="shared" si="17"/>
        <v>0</v>
      </c>
      <c r="BR309" s="59">
        <f t="shared" si="18"/>
        <v>0</v>
      </c>
      <c r="BS309" s="59">
        <f t="shared" si="19"/>
        <v>0</v>
      </c>
      <c r="BT309" s="59">
        <f t="shared" si="20"/>
        <v>0</v>
      </c>
    </row>
    <row r="310">
      <c r="A310" s="45">
        <v>523121.0</v>
      </c>
      <c r="B310" s="46" t="s">
        <v>88</v>
      </c>
      <c r="C310" s="6"/>
      <c r="D310" s="47">
        <f t="shared" ref="D310:AZ310" si="129">sum(D312:D316)</f>
        <v>141800000</v>
      </c>
      <c r="E310" s="47">
        <f t="shared" si="129"/>
        <v>0</v>
      </c>
      <c r="F310" s="47">
        <f t="shared" si="129"/>
        <v>0</v>
      </c>
      <c r="G310" s="47">
        <f t="shared" si="129"/>
        <v>0</v>
      </c>
      <c r="H310" s="47">
        <f t="shared" si="129"/>
        <v>0</v>
      </c>
      <c r="I310" s="47">
        <f t="shared" si="129"/>
        <v>0</v>
      </c>
      <c r="J310" s="47">
        <f t="shared" si="129"/>
        <v>0</v>
      </c>
      <c r="K310" s="47">
        <f t="shared" si="129"/>
        <v>0</v>
      </c>
      <c r="L310" s="47">
        <f t="shared" si="129"/>
        <v>0</v>
      </c>
      <c r="M310" s="47">
        <f t="shared" si="129"/>
        <v>0</v>
      </c>
      <c r="N310" s="47">
        <f t="shared" si="129"/>
        <v>0</v>
      </c>
      <c r="O310" s="47">
        <f t="shared" si="129"/>
        <v>0</v>
      </c>
      <c r="P310" s="47">
        <f t="shared" si="129"/>
        <v>0</v>
      </c>
      <c r="Q310" s="47">
        <f t="shared" si="129"/>
        <v>0</v>
      </c>
      <c r="R310" s="47">
        <f t="shared" si="129"/>
        <v>0</v>
      </c>
      <c r="S310" s="47">
        <f t="shared" si="129"/>
        <v>0</v>
      </c>
      <c r="T310" s="47">
        <f t="shared" si="129"/>
        <v>0</v>
      </c>
      <c r="U310" s="47">
        <f t="shared" si="129"/>
        <v>0</v>
      </c>
      <c r="V310" s="47">
        <f t="shared" si="129"/>
        <v>0</v>
      </c>
      <c r="W310" s="47">
        <f t="shared" si="129"/>
        <v>0</v>
      </c>
      <c r="X310" s="47">
        <f t="shared" si="129"/>
        <v>0</v>
      </c>
      <c r="Y310" s="47">
        <f t="shared" si="129"/>
        <v>0</v>
      </c>
      <c r="Z310" s="47">
        <f t="shared" si="129"/>
        <v>0</v>
      </c>
      <c r="AA310" s="47">
        <f t="shared" si="129"/>
        <v>0</v>
      </c>
      <c r="AB310" s="47">
        <f t="shared" si="129"/>
        <v>0</v>
      </c>
      <c r="AC310" s="47">
        <f t="shared" si="129"/>
        <v>0</v>
      </c>
      <c r="AD310" s="47">
        <f t="shared" si="129"/>
        <v>0</v>
      </c>
      <c r="AE310" s="47">
        <f t="shared" si="129"/>
        <v>0</v>
      </c>
      <c r="AF310" s="47">
        <f t="shared" si="129"/>
        <v>0</v>
      </c>
      <c r="AG310" s="47">
        <f t="shared" si="129"/>
        <v>0</v>
      </c>
      <c r="AH310" s="47">
        <f t="shared" si="129"/>
        <v>0</v>
      </c>
      <c r="AI310" s="47">
        <f t="shared" si="129"/>
        <v>0</v>
      </c>
      <c r="AJ310" s="47">
        <f t="shared" si="129"/>
        <v>0</v>
      </c>
      <c r="AK310" s="47">
        <f t="shared" si="129"/>
        <v>0</v>
      </c>
      <c r="AL310" s="47">
        <f t="shared" si="129"/>
        <v>0</v>
      </c>
      <c r="AM310" s="47">
        <f t="shared" si="129"/>
        <v>0</v>
      </c>
      <c r="AN310" s="47">
        <f t="shared" si="129"/>
        <v>0</v>
      </c>
      <c r="AO310" s="47">
        <f t="shared" si="129"/>
        <v>0</v>
      </c>
      <c r="AP310" s="47">
        <f t="shared" si="129"/>
        <v>0</v>
      </c>
      <c r="AQ310" s="47">
        <f t="shared" si="129"/>
        <v>0</v>
      </c>
      <c r="AR310" s="47">
        <f t="shared" si="129"/>
        <v>0</v>
      </c>
      <c r="AS310" s="47">
        <f t="shared" si="129"/>
        <v>0</v>
      </c>
      <c r="AT310" s="47">
        <f t="shared" si="129"/>
        <v>0</v>
      </c>
      <c r="AU310" s="47">
        <f t="shared" si="129"/>
        <v>0</v>
      </c>
      <c r="AV310" s="47">
        <f t="shared" si="129"/>
        <v>0</v>
      </c>
      <c r="AW310" s="47">
        <f t="shared" si="129"/>
        <v>0</v>
      </c>
      <c r="AX310" s="47">
        <f t="shared" si="129"/>
        <v>0</v>
      </c>
      <c r="AY310" s="47">
        <f t="shared" si="129"/>
        <v>0</v>
      </c>
      <c r="AZ310" s="47">
        <f t="shared" si="129"/>
        <v>0</v>
      </c>
      <c r="BA310" s="59">
        <f t="shared" si="3"/>
        <v>0</v>
      </c>
      <c r="BB310" s="28">
        <f t="shared" si="4"/>
        <v>141800000</v>
      </c>
      <c r="BC310" s="61"/>
      <c r="BD310" s="59">
        <f t="shared" si="5"/>
        <v>0</v>
      </c>
      <c r="BE310" s="59">
        <f t="shared" si="6"/>
        <v>0</v>
      </c>
      <c r="BF310" s="59">
        <f t="shared" si="7"/>
        <v>0</v>
      </c>
      <c r="BG310" s="59">
        <f t="shared" si="8"/>
        <v>0</v>
      </c>
      <c r="BH310" s="59">
        <f t="shared" si="9"/>
        <v>0</v>
      </c>
      <c r="BI310" s="59">
        <f t="shared" si="10"/>
        <v>0</v>
      </c>
      <c r="BJ310" s="59">
        <f t="shared" si="11"/>
        <v>0</v>
      </c>
      <c r="BK310" s="59">
        <f t="shared" si="12"/>
        <v>0</v>
      </c>
      <c r="BL310" s="59">
        <f t="shared" si="13"/>
        <v>0</v>
      </c>
      <c r="BM310" s="59">
        <f t="shared" si="14"/>
        <v>0</v>
      </c>
      <c r="BN310" s="59">
        <f t="shared" si="15"/>
        <v>0</v>
      </c>
      <c r="BO310" s="59">
        <f t="shared" si="16"/>
        <v>0</v>
      </c>
      <c r="BP310" s="61"/>
      <c r="BQ310" s="59">
        <f t="shared" si="17"/>
        <v>0</v>
      </c>
      <c r="BR310" s="59">
        <f t="shared" si="18"/>
        <v>0</v>
      </c>
      <c r="BS310" s="59">
        <f t="shared" si="19"/>
        <v>0</v>
      </c>
      <c r="BT310" s="59">
        <f t="shared" si="20"/>
        <v>0</v>
      </c>
    </row>
    <row r="311">
      <c r="A311" s="49"/>
      <c r="B311" s="50" t="s">
        <v>37</v>
      </c>
      <c r="C311" s="6"/>
      <c r="D311" s="51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  <c r="AX311" s="62"/>
      <c r="AY311" s="62"/>
      <c r="AZ311" s="62"/>
      <c r="BA311" s="59">
        <f t="shared" si="3"/>
        <v>0</v>
      </c>
      <c r="BB311" s="28">
        <f t="shared" si="4"/>
        <v>0</v>
      </c>
      <c r="BC311" s="64"/>
      <c r="BD311" s="59">
        <f t="shared" si="5"/>
        <v>0</v>
      </c>
      <c r="BE311" s="59">
        <f t="shared" si="6"/>
        <v>0</v>
      </c>
      <c r="BF311" s="59">
        <f t="shared" si="7"/>
        <v>0</v>
      </c>
      <c r="BG311" s="59">
        <f t="shared" si="8"/>
        <v>0</v>
      </c>
      <c r="BH311" s="59">
        <f t="shared" si="9"/>
        <v>0</v>
      </c>
      <c r="BI311" s="59">
        <f t="shared" si="10"/>
        <v>0</v>
      </c>
      <c r="BJ311" s="59">
        <f t="shared" si="11"/>
        <v>0</v>
      </c>
      <c r="BK311" s="59">
        <f t="shared" si="12"/>
        <v>0</v>
      </c>
      <c r="BL311" s="59">
        <f t="shared" si="13"/>
        <v>0</v>
      </c>
      <c r="BM311" s="59">
        <f t="shared" si="14"/>
        <v>0</v>
      </c>
      <c r="BN311" s="59">
        <f t="shared" si="15"/>
        <v>0</v>
      </c>
      <c r="BO311" s="59">
        <f t="shared" si="16"/>
        <v>0</v>
      </c>
      <c r="BP311" s="64"/>
      <c r="BQ311" s="59">
        <f t="shared" si="17"/>
        <v>0</v>
      </c>
      <c r="BR311" s="59">
        <f t="shared" si="18"/>
        <v>0</v>
      </c>
      <c r="BS311" s="59">
        <f t="shared" si="19"/>
        <v>0</v>
      </c>
      <c r="BT311" s="59">
        <f t="shared" si="20"/>
        <v>0</v>
      </c>
    </row>
    <row r="312">
      <c r="A312" s="49"/>
      <c r="B312" s="52" t="s">
        <v>38</v>
      </c>
      <c r="C312" s="52" t="s">
        <v>282</v>
      </c>
      <c r="D312" s="53">
        <v>9000000.0</v>
      </c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  <c r="AY312" s="62"/>
      <c r="AZ312" s="62"/>
      <c r="BA312" s="59">
        <f t="shared" si="3"/>
        <v>0</v>
      </c>
      <c r="BB312" s="28">
        <f t="shared" si="4"/>
        <v>9000000</v>
      </c>
      <c r="BC312" s="64"/>
      <c r="BD312" s="59">
        <f t="shared" si="5"/>
        <v>0</v>
      </c>
      <c r="BE312" s="59">
        <f t="shared" si="6"/>
        <v>0</v>
      </c>
      <c r="BF312" s="59">
        <f t="shared" si="7"/>
        <v>0</v>
      </c>
      <c r="BG312" s="59">
        <f t="shared" si="8"/>
        <v>0</v>
      </c>
      <c r="BH312" s="59">
        <f t="shared" si="9"/>
        <v>0</v>
      </c>
      <c r="BI312" s="59">
        <f t="shared" si="10"/>
        <v>0</v>
      </c>
      <c r="BJ312" s="59">
        <f t="shared" si="11"/>
        <v>0</v>
      </c>
      <c r="BK312" s="59">
        <f t="shared" si="12"/>
        <v>0</v>
      </c>
      <c r="BL312" s="59">
        <f t="shared" si="13"/>
        <v>0</v>
      </c>
      <c r="BM312" s="59">
        <f t="shared" si="14"/>
        <v>0</v>
      </c>
      <c r="BN312" s="59">
        <f t="shared" si="15"/>
        <v>0</v>
      </c>
      <c r="BO312" s="59">
        <f t="shared" si="16"/>
        <v>0</v>
      </c>
      <c r="BP312" s="64"/>
      <c r="BQ312" s="59">
        <f t="shared" si="17"/>
        <v>0</v>
      </c>
      <c r="BR312" s="59">
        <f t="shared" si="18"/>
        <v>0</v>
      </c>
      <c r="BS312" s="59">
        <f t="shared" si="19"/>
        <v>0</v>
      </c>
      <c r="BT312" s="59">
        <f t="shared" si="20"/>
        <v>0</v>
      </c>
    </row>
    <row r="313">
      <c r="A313" s="49"/>
      <c r="B313" s="52" t="s">
        <v>38</v>
      </c>
      <c r="C313" s="52" t="s">
        <v>283</v>
      </c>
      <c r="D313" s="53">
        <v>8000000.0</v>
      </c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  <c r="AY313" s="62"/>
      <c r="AZ313" s="62"/>
      <c r="BA313" s="59">
        <f t="shared" si="3"/>
        <v>0</v>
      </c>
      <c r="BB313" s="28">
        <f t="shared" si="4"/>
        <v>8000000</v>
      </c>
      <c r="BC313" s="64"/>
      <c r="BD313" s="59">
        <f t="shared" si="5"/>
        <v>0</v>
      </c>
      <c r="BE313" s="59">
        <f t="shared" si="6"/>
        <v>0</v>
      </c>
      <c r="BF313" s="59">
        <f t="shared" si="7"/>
        <v>0</v>
      </c>
      <c r="BG313" s="59">
        <f t="shared" si="8"/>
        <v>0</v>
      </c>
      <c r="BH313" s="59">
        <f t="shared" si="9"/>
        <v>0</v>
      </c>
      <c r="BI313" s="59">
        <f t="shared" si="10"/>
        <v>0</v>
      </c>
      <c r="BJ313" s="59">
        <f t="shared" si="11"/>
        <v>0</v>
      </c>
      <c r="BK313" s="59">
        <f t="shared" si="12"/>
        <v>0</v>
      </c>
      <c r="BL313" s="59">
        <f t="shared" si="13"/>
        <v>0</v>
      </c>
      <c r="BM313" s="59">
        <f t="shared" si="14"/>
        <v>0</v>
      </c>
      <c r="BN313" s="59">
        <f t="shared" si="15"/>
        <v>0</v>
      </c>
      <c r="BO313" s="59">
        <f t="shared" si="16"/>
        <v>0</v>
      </c>
      <c r="BP313" s="64"/>
      <c r="BQ313" s="59">
        <f t="shared" si="17"/>
        <v>0</v>
      </c>
      <c r="BR313" s="59">
        <f t="shared" si="18"/>
        <v>0</v>
      </c>
      <c r="BS313" s="59">
        <f t="shared" si="19"/>
        <v>0</v>
      </c>
      <c r="BT313" s="59">
        <f t="shared" si="20"/>
        <v>0</v>
      </c>
    </row>
    <row r="314">
      <c r="A314" s="49"/>
      <c r="B314" s="52" t="s">
        <v>38</v>
      </c>
      <c r="C314" s="52" t="s">
        <v>284</v>
      </c>
      <c r="D314" s="53">
        <v>4.4E7</v>
      </c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  <c r="AE314" s="62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2"/>
      <c r="AZ314" s="62"/>
      <c r="BA314" s="59">
        <f t="shared" si="3"/>
        <v>0</v>
      </c>
      <c r="BB314" s="28">
        <f t="shared" si="4"/>
        <v>44000000</v>
      </c>
      <c r="BC314" s="64"/>
      <c r="BD314" s="59">
        <f t="shared" si="5"/>
        <v>0</v>
      </c>
      <c r="BE314" s="59">
        <f t="shared" si="6"/>
        <v>0</v>
      </c>
      <c r="BF314" s="59">
        <f t="shared" si="7"/>
        <v>0</v>
      </c>
      <c r="BG314" s="59">
        <f t="shared" si="8"/>
        <v>0</v>
      </c>
      <c r="BH314" s="59">
        <f t="shared" si="9"/>
        <v>0</v>
      </c>
      <c r="BI314" s="59">
        <f t="shared" si="10"/>
        <v>0</v>
      </c>
      <c r="BJ314" s="59">
        <f t="shared" si="11"/>
        <v>0</v>
      </c>
      <c r="BK314" s="59">
        <f t="shared" si="12"/>
        <v>0</v>
      </c>
      <c r="BL314" s="59">
        <f t="shared" si="13"/>
        <v>0</v>
      </c>
      <c r="BM314" s="59">
        <f t="shared" si="14"/>
        <v>0</v>
      </c>
      <c r="BN314" s="59">
        <f t="shared" si="15"/>
        <v>0</v>
      </c>
      <c r="BO314" s="59">
        <f t="shared" si="16"/>
        <v>0</v>
      </c>
      <c r="BP314" s="64"/>
      <c r="BQ314" s="59">
        <f t="shared" si="17"/>
        <v>0</v>
      </c>
      <c r="BR314" s="59">
        <f t="shared" si="18"/>
        <v>0</v>
      </c>
      <c r="BS314" s="59">
        <f t="shared" si="19"/>
        <v>0</v>
      </c>
      <c r="BT314" s="59">
        <f t="shared" si="20"/>
        <v>0</v>
      </c>
    </row>
    <row r="315">
      <c r="A315" s="49"/>
      <c r="B315" s="52" t="s">
        <v>38</v>
      </c>
      <c r="C315" s="52" t="s">
        <v>285</v>
      </c>
      <c r="D315" s="53">
        <v>6.0E7</v>
      </c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  <c r="AE315" s="62"/>
      <c r="AF315" s="62"/>
      <c r="AG315" s="62"/>
      <c r="AH315" s="62"/>
      <c r="AI315" s="62"/>
      <c r="AJ315" s="62"/>
      <c r="AK315" s="62"/>
      <c r="AL315" s="62"/>
      <c r="AM315" s="62"/>
      <c r="AN315" s="62"/>
      <c r="AO315" s="62"/>
      <c r="AP315" s="62"/>
      <c r="AQ315" s="62"/>
      <c r="AR315" s="62"/>
      <c r="AS315" s="62"/>
      <c r="AT315" s="62"/>
      <c r="AU315" s="62"/>
      <c r="AV315" s="62"/>
      <c r="AW315" s="62"/>
      <c r="AX315" s="62"/>
      <c r="AY315" s="62"/>
      <c r="AZ315" s="62"/>
      <c r="BA315" s="59">
        <f t="shared" si="3"/>
        <v>0</v>
      </c>
      <c r="BB315" s="28">
        <f t="shared" si="4"/>
        <v>60000000</v>
      </c>
      <c r="BC315" s="64"/>
      <c r="BD315" s="59">
        <f t="shared" si="5"/>
        <v>0</v>
      </c>
      <c r="BE315" s="59">
        <f t="shared" si="6"/>
        <v>0</v>
      </c>
      <c r="BF315" s="59">
        <f t="shared" si="7"/>
        <v>0</v>
      </c>
      <c r="BG315" s="59">
        <f t="shared" si="8"/>
        <v>0</v>
      </c>
      <c r="BH315" s="59">
        <f t="shared" si="9"/>
        <v>0</v>
      </c>
      <c r="BI315" s="59">
        <f t="shared" si="10"/>
        <v>0</v>
      </c>
      <c r="BJ315" s="59">
        <f t="shared" si="11"/>
        <v>0</v>
      </c>
      <c r="BK315" s="59">
        <f t="shared" si="12"/>
        <v>0</v>
      </c>
      <c r="BL315" s="59">
        <f t="shared" si="13"/>
        <v>0</v>
      </c>
      <c r="BM315" s="59">
        <f t="shared" si="14"/>
        <v>0</v>
      </c>
      <c r="BN315" s="59">
        <f t="shared" si="15"/>
        <v>0</v>
      </c>
      <c r="BO315" s="59">
        <f t="shared" si="16"/>
        <v>0</v>
      </c>
      <c r="BP315" s="64"/>
      <c r="BQ315" s="59">
        <f t="shared" si="17"/>
        <v>0</v>
      </c>
      <c r="BR315" s="59">
        <f t="shared" si="18"/>
        <v>0</v>
      </c>
      <c r="BS315" s="59">
        <f t="shared" si="19"/>
        <v>0</v>
      </c>
      <c r="BT315" s="59">
        <f t="shared" si="20"/>
        <v>0</v>
      </c>
    </row>
    <row r="316">
      <c r="A316" s="49"/>
      <c r="B316" s="52" t="s">
        <v>38</v>
      </c>
      <c r="C316" s="52" t="s">
        <v>286</v>
      </c>
      <c r="D316" s="53">
        <v>2.08E7</v>
      </c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  <c r="AQ316" s="62"/>
      <c r="AR316" s="62"/>
      <c r="AS316" s="62"/>
      <c r="AT316" s="62"/>
      <c r="AU316" s="62"/>
      <c r="AV316" s="62"/>
      <c r="AW316" s="62"/>
      <c r="AX316" s="62"/>
      <c r="AY316" s="62"/>
      <c r="AZ316" s="62"/>
      <c r="BA316" s="59">
        <f t="shared" si="3"/>
        <v>0</v>
      </c>
      <c r="BB316" s="28">
        <f t="shared" si="4"/>
        <v>20800000</v>
      </c>
      <c r="BC316" s="64"/>
      <c r="BD316" s="59">
        <f t="shared" si="5"/>
        <v>0</v>
      </c>
      <c r="BE316" s="59">
        <f t="shared" si="6"/>
        <v>0</v>
      </c>
      <c r="BF316" s="59">
        <f t="shared" si="7"/>
        <v>0</v>
      </c>
      <c r="BG316" s="59">
        <f t="shared" si="8"/>
        <v>0</v>
      </c>
      <c r="BH316" s="59">
        <f t="shared" si="9"/>
        <v>0</v>
      </c>
      <c r="BI316" s="59">
        <f t="shared" si="10"/>
        <v>0</v>
      </c>
      <c r="BJ316" s="59">
        <f t="shared" si="11"/>
        <v>0</v>
      </c>
      <c r="BK316" s="59">
        <f t="shared" si="12"/>
        <v>0</v>
      </c>
      <c r="BL316" s="59">
        <f t="shared" si="13"/>
        <v>0</v>
      </c>
      <c r="BM316" s="59">
        <f t="shared" si="14"/>
        <v>0</v>
      </c>
      <c r="BN316" s="59">
        <f t="shared" si="15"/>
        <v>0</v>
      </c>
      <c r="BO316" s="59">
        <f t="shared" si="16"/>
        <v>0</v>
      </c>
      <c r="BP316" s="64"/>
      <c r="BQ316" s="59">
        <f t="shared" si="17"/>
        <v>0</v>
      </c>
      <c r="BR316" s="59">
        <f t="shared" si="18"/>
        <v>0</v>
      </c>
      <c r="BS316" s="59">
        <f t="shared" si="19"/>
        <v>0</v>
      </c>
      <c r="BT316" s="59">
        <f t="shared" si="20"/>
        <v>0</v>
      </c>
    </row>
    <row r="317">
      <c r="A317" s="41" t="s">
        <v>287</v>
      </c>
      <c r="B317" s="42" t="s">
        <v>288</v>
      </c>
      <c r="C317" s="6"/>
      <c r="D317" s="43">
        <f t="shared" ref="D317:AZ317" si="130">sum(D318)</f>
        <v>24192000</v>
      </c>
      <c r="E317" s="43">
        <f t="shared" si="130"/>
        <v>0</v>
      </c>
      <c r="F317" s="43">
        <f t="shared" si="130"/>
        <v>0</v>
      </c>
      <c r="G317" s="43">
        <f t="shared" si="130"/>
        <v>0</v>
      </c>
      <c r="H317" s="43">
        <f t="shared" si="130"/>
        <v>0</v>
      </c>
      <c r="I317" s="43">
        <f t="shared" si="130"/>
        <v>0</v>
      </c>
      <c r="J317" s="43">
        <f t="shared" si="130"/>
        <v>0</v>
      </c>
      <c r="K317" s="43">
        <f t="shared" si="130"/>
        <v>0</v>
      </c>
      <c r="L317" s="43">
        <f t="shared" si="130"/>
        <v>0</v>
      </c>
      <c r="M317" s="43">
        <f t="shared" si="130"/>
        <v>0</v>
      </c>
      <c r="N317" s="43">
        <f t="shared" si="130"/>
        <v>0</v>
      </c>
      <c r="O317" s="43">
        <f t="shared" si="130"/>
        <v>0</v>
      </c>
      <c r="P317" s="43">
        <f t="shared" si="130"/>
        <v>0</v>
      </c>
      <c r="Q317" s="43">
        <f t="shared" si="130"/>
        <v>0</v>
      </c>
      <c r="R317" s="43">
        <f t="shared" si="130"/>
        <v>0</v>
      </c>
      <c r="S317" s="43">
        <f t="shared" si="130"/>
        <v>0</v>
      </c>
      <c r="T317" s="43">
        <f t="shared" si="130"/>
        <v>0</v>
      </c>
      <c r="U317" s="43">
        <f t="shared" si="130"/>
        <v>0</v>
      </c>
      <c r="V317" s="43">
        <f t="shared" si="130"/>
        <v>0</v>
      </c>
      <c r="W317" s="43">
        <f t="shared" si="130"/>
        <v>0</v>
      </c>
      <c r="X317" s="43">
        <f t="shared" si="130"/>
        <v>0</v>
      </c>
      <c r="Y317" s="43">
        <f t="shared" si="130"/>
        <v>0</v>
      </c>
      <c r="Z317" s="43">
        <f t="shared" si="130"/>
        <v>0</v>
      </c>
      <c r="AA317" s="43">
        <f t="shared" si="130"/>
        <v>0</v>
      </c>
      <c r="AB317" s="43">
        <f t="shared" si="130"/>
        <v>0</v>
      </c>
      <c r="AC317" s="43">
        <f t="shared" si="130"/>
        <v>0</v>
      </c>
      <c r="AD317" s="43">
        <f t="shared" si="130"/>
        <v>0</v>
      </c>
      <c r="AE317" s="43">
        <f t="shared" si="130"/>
        <v>0</v>
      </c>
      <c r="AF317" s="43">
        <f t="shared" si="130"/>
        <v>0</v>
      </c>
      <c r="AG317" s="43">
        <f t="shared" si="130"/>
        <v>0</v>
      </c>
      <c r="AH317" s="43">
        <f t="shared" si="130"/>
        <v>0</v>
      </c>
      <c r="AI317" s="43">
        <f t="shared" si="130"/>
        <v>0</v>
      </c>
      <c r="AJ317" s="43">
        <f t="shared" si="130"/>
        <v>0</v>
      </c>
      <c r="AK317" s="43">
        <f t="shared" si="130"/>
        <v>0</v>
      </c>
      <c r="AL317" s="43">
        <f t="shared" si="130"/>
        <v>0</v>
      </c>
      <c r="AM317" s="43">
        <f t="shared" si="130"/>
        <v>0</v>
      </c>
      <c r="AN317" s="43">
        <f t="shared" si="130"/>
        <v>0</v>
      </c>
      <c r="AO317" s="43">
        <f t="shared" si="130"/>
        <v>0</v>
      </c>
      <c r="AP317" s="43">
        <f t="shared" si="130"/>
        <v>0</v>
      </c>
      <c r="AQ317" s="43">
        <f t="shared" si="130"/>
        <v>0</v>
      </c>
      <c r="AR317" s="43">
        <f t="shared" si="130"/>
        <v>0</v>
      </c>
      <c r="AS317" s="43">
        <f t="shared" si="130"/>
        <v>0</v>
      </c>
      <c r="AT317" s="43">
        <f t="shared" si="130"/>
        <v>0</v>
      </c>
      <c r="AU317" s="43">
        <f t="shared" si="130"/>
        <v>0</v>
      </c>
      <c r="AV317" s="43">
        <f t="shared" si="130"/>
        <v>0</v>
      </c>
      <c r="AW317" s="43">
        <f t="shared" si="130"/>
        <v>0</v>
      </c>
      <c r="AX317" s="43">
        <f t="shared" si="130"/>
        <v>0</v>
      </c>
      <c r="AY317" s="43">
        <f t="shared" si="130"/>
        <v>0</v>
      </c>
      <c r="AZ317" s="43">
        <f t="shared" si="130"/>
        <v>0</v>
      </c>
      <c r="BA317" s="59">
        <f t="shared" si="3"/>
        <v>0</v>
      </c>
      <c r="BB317" s="28">
        <f t="shared" si="4"/>
        <v>24192000</v>
      </c>
      <c r="BC317" s="29"/>
      <c r="BD317" s="59">
        <f t="shared" si="5"/>
        <v>0</v>
      </c>
      <c r="BE317" s="59">
        <f t="shared" si="6"/>
        <v>0</v>
      </c>
      <c r="BF317" s="59">
        <f t="shared" si="7"/>
        <v>0</v>
      </c>
      <c r="BG317" s="59">
        <f t="shared" si="8"/>
        <v>0</v>
      </c>
      <c r="BH317" s="59">
        <f t="shared" si="9"/>
        <v>0</v>
      </c>
      <c r="BI317" s="59">
        <f t="shared" si="10"/>
        <v>0</v>
      </c>
      <c r="BJ317" s="59">
        <f t="shared" si="11"/>
        <v>0</v>
      </c>
      <c r="BK317" s="59">
        <f t="shared" si="12"/>
        <v>0</v>
      </c>
      <c r="BL317" s="59">
        <f t="shared" si="13"/>
        <v>0</v>
      </c>
      <c r="BM317" s="59">
        <f t="shared" si="14"/>
        <v>0</v>
      </c>
      <c r="BN317" s="59">
        <f t="shared" si="15"/>
        <v>0</v>
      </c>
      <c r="BO317" s="59">
        <f t="shared" si="16"/>
        <v>0</v>
      </c>
      <c r="BP317" s="29"/>
      <c r="BQ317" s="59">
        <f t="shared" si="17"/>
        <v>0</v>
      </c>
      <c r="BR317" s="59">
        <f t="shared" si="18"/>
        <v>0</v>
      </c>
      <c r="BS317" s="59">
        <f t="shared" si="19"/>
        <v>0</v>
      </c>
      <c r="BT317" s="59">
        <f t="shared" si="20"/>
        <v>0</v>
      </c>
    </row>
    <row r="318">
      <c r="A318" s="45">
        <v>523121.0</v>
      </c>
      <c r="B318" s="46" t="s">
        <v>88</v>
      </c>
      <c r="C318" s="6"/>
      <c r="D318" s="47">
        <f t="shared" ref="D318:AZ318" si="131">sum(D320)</f>
        <v>24192000</v>
      </c>
      <c r="E318" s="47">
        <f t="shared" si="131"/>
        <v>0</v>
      </c>
      <c r="F318" s="47">
        <f t="shared" si="131"/>
        <v>0</v>
      </c>
      <c r="G318" s="47">
        <f t="shared" si="131"/>
        <v>0</v>
      </c>
      <c r="H318" s="47">
        <f t="shared" si="131"/>
        <v>0</v>
      </c>
      <c r="I318" s="47">
        <f t="shared" si="131"/>
        <v>0</v>
      </c>
      <c r="J318" s="47">
        <f t="shared" si="131"/>
        <v>0</v>
      </c>
      <c r="K318" s="47">
        <f t="shared" si="131"/>
        <v>0</v>
      </c>
      <c r="L318" s="47">
        <f t="shared" si="131"/>
        <v>0</v>
      </c>
      <c r="M318" s="47">
        <f t="shared" si="131"/>
        <v>0</v>
      </c>
      <c r="N318" s="47">
        <f t="shared" si="131"/>
        <v>0</v>
      </c>
      <c r="O318" s="47">
        <f t="shared" si="131"/>
        <v>0</v>
      </c>
      <c r="P318" s="47">
        <f t="shared" si="131"/>
        <v>0</v>
      </c>
      <c r="Q318" s="47">
        <f t="shared" si="131"/>
        <v>0</v>
      </c>
      <c r="R318" s="47">
        <f t="shared" si="131"/>
        <v>0</v>
      </c>
      <c r="S318" s="47">
        <f t="shared" si="131"/>
        <v>0</v>
      </c>
      <c r="T318" s="47">
        <f t="shared" si="131"/>
        <v>0</v>
      </c>
      <c r="U318" s="47">
        <f t="shared" si="131"/>
        <v>0</v>
      </c>
      <c r="V318" s="47">
        <f t="shared" si="131"/>
        <v>0</v>
      </c>
      <c r="W318" s="47">
        <f t="shared" si="131"/>
        <v>0</v>
      </c>
      <c r="X318" s="47">
        <f t="shared" si="131"/>
        <v>0</v>
      </c>
      <c r="Y318" s="47">
        <f t="shared" si="131"/>
        <v>0</v>
      </c>
      <c r="Z318" s="47">
        <f t="shared" si="131"/>
        <v>0</v>
      </c>
      <c r="AA318" s="47">
        <f t="shared" si="131"/>
        <v>0</v>
      </c>
      <c r="AB318" s="47">
        <f t="shared" si="131"/>
        <v>0</v>
      </c>
      <c r="AC318" s="47">
        <f t="shared" si="131"/>
        <v>0</v>
      </c>
      <c r="AD318" s="47">
        <f t="shared" si="131"/>
        <v>0</v>
      </c>
      <c r="AE318" s="47">
        <f t="shared" si="131"/>
        <v>0</v>
      </c>
      <c r="AF318" s="47">
        <f t="shared" si="131"/>
        <v>0</v>
      </c>
      <c r="AG318" s="47">
        <f t="shared" si="131"/>
        <v>0</v>
      </c>
      <c r="AH318" s="47">
        <f t="shared" si="131"/>
        <v>0</v>
      </c>
      <c r="AI318" s="47">
        <f t="shared" si="131"/>
        <v>0</v>
      </c>
      <c r="AJ318" s="47">
        <f t="shared" si="131"/>
        <v>0</v>
      </c>
      <c r="AK318" s="47">
        <f t="shared" si="131"/>
        <v>0</v>
      </c>
      <c r="AL318" s="47">
        <f t="shared" si="131"/>
        <v>0</v>
      </c>
      <c r="AM318" s="47">
        <f t="shared" si="131"/>
        <v>0</v>
      </c>
      <c r="AN318" s="47">
        <f t="shared" si="131"/>
        <v>0</v>
      </c>
      <c r="AO318" s="47">
        <f t="shared" si="131"/>
        <v>0</v>
      </c>
      <c r="AP318" s="47">
        <f t="shared" si="131"/>
        <v>0</v>
      </c>
      <c r="AQ318" s="47">
        <f t="shared" si="131"/>
        <v>0</v>
      </c>
      <c r="AR318" s="47">
        <f t="shared" si="131"/>
        <v>0</v>
      </c>
      <c r="AS318" s="47">
        <f t="shared" si="131"/>
        <v>0</v>
      </c>
      <c r="AT318" s="47">
        <f t="shared" si="131"/>
        <v>0</v>
      </c>
      <c r="AU318" s="47">
        <f t="shared" si="131"/>
        <v>0</v>
      </c>
      <c r="AV318" s="47">
        <f t="shared" si="131"/>
        <v>0</v>
      </c>
      <c r="AW318" s="47">
        <f t="shared" si="131"/>
        <v>0</v>
      </c>
      <c r="AX318" s="47">
        <f t="shared" si="131"/>
        <v>0</v>
      </c>
      <c r="AY318" s="47">
        <f t="shared" si="131"/>
        <v>0</v>
      </c>
      <c r="AZ318" s="47">
        <f t="shared" si="131"/>
        <v>0</v>
      </c>
      <c r="BA318" s="59">
        <f t="shared" si="3"/>
        <v>0</v>
      </c>
      <c r="BB318" s="28">
        <f t="shared" si="4"/>
        <v>24192000</v>
      </c>
      <c r="BC318" s="61"/>
      <c r="BD318" s="59">
        <f t="shared" si="5"/>
        <v>0</v>
      </c>
      <c r="BE318" s="59">
        <f t="shared" si="6"/>
        <v>0</v>
      </c>
      <c r="BF318" s="59">
        <f t="shared" si="7"/>
        <v>0</v>
      </c>
      <c r="BG318" s="59">
        <f t="shared" si="8"/>
        <v>0</v>
      </c>
      <c r="BH318" s="59">
        <f t="shared" si="9"/>
        <v>0</v>
      </c>
      <c r="BI318" s="59">
        <f t="shared" si="10"/>
        <v>0</v>
      </c>
      <c r="BJ318" s="59">
        <f t="shared" si="11"/>
        <v>0</v>
      </c>
      <c r="BK318" s="59">
        <f t="shared" si="12"/>
        <v>0</v>
      </c>
      <c r="BL318" s="59">
        <f t="shared" si="13"/>
        <v>0</v>
      </c>
      <c r="BM318" s="59">
        <f t="shared" si="14"/>
        <v>0</v>
      </c>
      <c r="BN318" s="59">
        <f t="shared" si="15"/>
        <v>0</v>
      </c>
      <c r="BO318" s="59">
        <f t="shared" si="16"/>
        <v>0</v>
      </c>
      <c r="BP318" s="61"/>
      <c r="BQ318" s="59">
        <f t="shared" si="17"/>
        <v>0</v>
      </c>
      <c r="BR318" s="59">
        <f t="shared" si="18"/>
        <v>0</v>
      </c>
      <c r="BS318" s="59">
        <f t="shared" si="19"/>
        <v>0</v>
      </c>
      <c r="BT318" s="59">
        <f t="shared" si="20"/>
        <v>0</v>
      </c>
    </row>
    <row r="319">
      <c r="A319" s="49"/>
      <c r="B319" s="50" t="s">
        <v>37</v>
      </c>
      <c r="C319" s="6"/>
      <c r="D319" s="51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62"/>
      <c r="AJ319" s="62"/>
      <c r="AK319" s="62"/>
      <c r="AL319" s="62"/>
      <c r="AM319" s="62"/>
      <c r="AN319" s="62"/>
      <c r="AO319" s="62"/>
      <c r="AP319" s="62"/>
      <c r="AQ319" s="62"/>
      <c r="AR319" s="62"/>
      <c r="AS319" s="62"/>
      <c r="AT319" s="62"/>
      <c r="AU319" s="62"/>
      <c r="AV319" s="62"/>
      <c r="AW319" s="62"/>
      <c r="AX319" s="62"/>
      <c r="AY319" s="62"/>
      <c r="AZ319" s="62"/>
      <c r="BA319" s="59">
        <f t="shared" si="3"/>
        <v>0</v>
      </c>
      <c r="BB319" s="28">
        <f t="shared" si="4"/>
        <v>0</v>
      </c>
      <c r="BC319" s="64"/>
      <c r="BD319" s="59">
        <f t="shared" si="5"/>
        <v>0</v>
      </c>
      <c r="BE319" s="59">
        <f t="shared" si="6"/>
        <v>0</v>
      </c>
      <c r="BF319" s="59">
        <f t="shared" si="7"/>
        <v>0</v>
      </c>
      <c r="BG319" s="59">
        <f t="shared" si="8"/>
        <v>0</v>
      </c>
      <c r="BH319" s="59">
        <f t="shared" si="9"/>
        <v>0</v>
      </c>
      <c r="BI319" s="59">
        <f t="shared" si="10"/>
        <v>0</v>
      </c>
      <c r="BJ319" s="59">
        <f t="shared" si="11"/>
        <v>0</v>
      </c>
      <c r="BK319" s="59">
        <f t="shared" si="12"/>
        <v>0</v>
      </c>
      <c r="BL319" s="59">
        <f t="shared" si="13"/>
        <v>0</v>
      </c>
      <c r="BM319" s="59">
        <f t="shared" si="14"/>
        <v>0</v>
      </c>
      <c r="BN319" s="59">
        <f t="shared" si="15"/>
        <v>0</v>
      </c>
      <c r="BO319" s="59">
        <f t="shared" si="16"/>
        <v>0</v>
      </c>
      <c r="BP319" s="64"/>
      <c r="BQ319" s="59">
        <f t="shared" si="17"/>
        <v>0</v>
      </c>
      <c r="BR319" s="59">
        <f t="shared" si="18"/>
        <v>0</v>
      </c>
      <c r="BS319" s="59">
        <f t="shared" si="19"/>
        <v>0</v>
      </c>
      <c r="BT319" s="59">
        <f t="shared" si="20"/>
        <v>0</v>
      </c>
    </row>
    <row r="320">
      <c r="A320" s="49"/>
      <c r="B320" s="52" t="s">
        <v>38</v>
      </c>
      <c r="C320" s="52" t="s">
        <v>289</v>
      </c>
      <c r="D320" s="53">
        <v>2.4192E7</v>
      </c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2"/>
      <c r="AZ320" s="62"/>
      <c r="BA320" s="59">
        <f t="shared" si="3"/>
        <v>0</v>
      </c>
      <c r="BB320" s="28">
        <f t="shared" si="4"/>
        <v>24192000</v>
      </c>
      <c r="BC320" s="64"/>
      <c r="BD320" s="59">
        <f t="shared" si="5"/>
        <v>0</v>
      </c>
      <c r="BE320" s="59">
        <f t="shared" si="6"/>
        <v>0</v>
      </c>
      <c r="BF320" s="59">
        <f t="shared" si="7"/>
        <v>0</v>
      </c>
      <c r="BG320" s="59">
        <f t="shared" si="8"/>
        <v>0</v>
      </c>
      <c r="BH320" s="59">
        <f t="shared" si="9"/>
        <v>0</v>
      </c>
      <c r="BI320" s="59">
        <f t="shared" si="10"/>
        <v>0</v>
      </c>
      <c r="BJ320" s="59">
        <f t="shared" si="11"/>
        <v>0</v>
      </c>
      <c r="BK320" s="59">
        <f t="shared" si="12"/>
        <v>0</v>
      </c>
      <c r="BL320" s="59">
        <f t="shared" si="13"/>
        <v>0</v>
      </c>
      <c r="BM320" s="59">
        <f t="shared" si="14"/>
        <v>0</v>
      </c>
      <c r="BN320" s="59">
        <f t="shared" si="15"/>
        <v>0</v>
      </c>
      <c r="BO320" s="59">
        <f t="shared" si="16"/>
        <v>0</v>
      </c>
      <c r="BP320" s="64"/>
      <c r="BQ320" s="59">
        <f t="shared" si="17"/>
        <v>0</v>
      </c>
      <c r="BR320" s="59">
        <f t="shared" si="18"/>
        <v>0</v>
      </c>
      <c r="BS320" s="59">
        <f t="shared" si="19"/>
        <v>0</v>
      </c>
      <c r="BT320" s="59">
        <f t="shared" si="20"/>
        <v>0</v>
      </c>
    </row>
    <row r="321">
      <c r="A321" s="41" t="s">
        <v>290</v>
      </c>
      <c r="B321" s="42" t="s">
        <v>291</v>
      </c>
      <c r="C321" s="6"/>
      <c r="D321" s="43">
        <f t="shared" ref="D321:AZ321" si="132">sum(D322)</f>
        <v>4320000</v>
      </c>
      <c r="E321" s="43">
        <f t="shared" si="132"/>
        <v>0</v>
      </c>
      <c r="F321" s="43">
        <f t="shared" si="132"/>
        <v>0</v>
      </c>
      <c r="G321" s="43">
        <f t="shared" si="132"/>
        <v>0</v>
      </c>
      <c r="H321" s="43">
        <f t="shared" si="132"/>
        <v>0</v>
      </c>
      <c r="I321" s="43">
        <f t="shared" si="132"/>
        <v>0</v>
      </c>
      <c r="J321" s="43">
        <f t="shared" si="132"/>
        <v>0</v>
      </c>
      <c r="K321" s="43">
        <f t="shared" si="132"/>
        <v>0</v>
      </c>
      <c r="L321" s="43">
        <f t="shared" si="132"/>
        <v>0</v>
      </c>
      <c r="M321" s="43">
        <f t="shared" si="132"/>
        <v>0</v>
      </c>
      <c r="N321" s="43">
        <f t="shared" si="132"/>
        <v>0</v>
      </c>
      <c r="O321" s="43">
        <f t="shared" si="132"/>
        <v>0</v>
      </c>
      <c r="P321" s="43">
        <f t="shared" si="132"/>
        <v>0</v>
      </c>
      <c r="Q321" s="43">
        <f t="shared" si="132"/>
        <v>0</v>
      </c>
      <c r="R321" s="43">
        <f t="shared" si="132"/>
        <v>0</v>
      </c>
      <c r="S321" s="43">
        <f t="shared" si="132"/>
        <v>0</v>
      </c>
      <c r="T321" s="43">
        <f t="shared" si="132"/>
        <v>0</v>
      </c>
      <c r="U321" s="43">
        <f t="shared" si="132"/>
        <v>0</v>
      </c>
      <c r="V321" s="43">
        <f t="shared" si="132"/>
        <v>0</v>
      </c>
      <c r="W321" s="43">
        <f t="shared" si="132"/>
        <v>0</v>
      </c>
      <c r="X321" s="43">
        <f t="shared" si="132"/>
        <v>0</v>
      </c>
      <c r="Y321" s="43">
        <f t="shared" si="132"/>
        <v>0</v>
      </c>
      <c r="Z321" s="43">
        <f t="shared" si="132"/>
        <v>0</v>
      </c>
      <c r="AA321" s="43">
        <f t="shared" si="132"/>
        <v>0</v>
      </c>
      <c r="AB321" s="43">
        <f t="shared" si="132"/>
        <v>0</v>
      </c>
      <c r="AC321" s="43">
        <f t="shared" si="132"/>
        <v>0</v>
      </c>
      <c r="AD321" s="43">
        <f t="shared" si="132"/>
        <v>0</v>
      </c>
      <c r="AE321" s="43">
        <f t="shared" si="132"/>
        <v>0</v>
      </c>
      <c r="AF321" s="43">
        <f t="shared" si="132"/>
        <v>0</v>
      </c>
      <c r="AG321" s="43">
        <f t="shared" si="132"/>
        <v>0</v>
      </c>
      <c r="AH321" s="43">
        <f t="shared" si="132"/>
        <v>0</v>
      </c>
      <c r="AI321" s="43">
        <f t="shared" si="132"/>
        <v>0</v>
      </c>
      <c r="AJ321" s="43">
        <f t="shared" si="132"/>
        <v>0</v>
      </c>
      <c r="AK321" s="43">
        <f t="shared" si="132"/>
        <v>0</v>
      </c>
      <c r="AL321" s="43">
        <f t="shared" si="132"/>
        <v>0</v>
      </c>
      <c r="AM321" s="43">
        <f t="shared" si="132"/>
        <v>0</v>
      </c>
      <c r="AN321" s="43">
        <f t="shared" si="132"/>
        <v>0</v>
      </c>
      <c r="AO321" s="43">
        <f t="shared" si="132"/>
        <v>0</v>
      </c>
      <c r="AP321" s="43">
        <f t="shared" si="132"/>
        <v>0</v>
      </c>
      <c r="AQ321" s="43">
        <f t="shared" si="132"/>
        <v>0</v>
      </c>
      <c r="AR321" s="43">
        <f t="shared" si="132"/>
        <v>0</v>
      </c>
      <c r="AS321" s="43">
        <f t="shared" si="132"/>
        <v>0</v>
      </c>
      <c r="AT321" s="43">
        <f t="shared" si="132"/>
        <v>0</v>
      </c>
      <c r="AU321" s="43">
        <f t="shared" si="132"/>
        <v>0</v>
      </c>
      <c r="AV321" s="43">
        <f t="shared" si="132"/>
        <v>0</v>
      </c>
      <c r="AW321" s="43">
        <f t="shared" si="132"/>
        <v>0</v>
      </c>
      <c r="AX321" s="43">
        <f t="shared" si="132"/>
        <v>0</v>
      </c>
      <c r="AY321" s="43">
        <f t="shared" si="132"/>
        <v>0</v>
      </c>
      <c r="AZ321" s="43">
        <f t="shared" si="132"/>
        <v>0</v>
      </c>
      <c r="BA321" s="59">
        <f t="shared" si="3"/>
        <v>0</v>
      </c>
      <c r="BB321" s="28">
        <f t="shared" si="4"/>
        <v>4320000</v>
      </c>
      <c r="BC321" s="29"/>
      <c r="BD321" s="59">
        <f t="shared" si="5"/>
        <v>0</v>
      </c>
      <c r="BE321" s="59">
        <f t="shared" si="6"/>
        <v>0</v>
      </c>
      <c r="BF321" s="59">
        <f t="shared" si="7"/>
        <v>0</v>
      </c>
      <c r="BG321" s="59">
        <f t="shared" si="8"/>
        <v>0</v>
      </c>
      <c r="BH321" s="59">
        <f t="shared" si="9"/>
        <v>0</v>
      </c>
      <c r="BI321" s="59">
        <f t="shared" si="10"/>
        <v>0</v>
      </c>
      <c r="BJ321" s="59">
        <f t="shared" si="11"/>
        <v>0</v>
      </c>
      <c r="BK321" s="59">
        <f t="shared" si="12"/>
        <v>0</v>
      </c>
      <c r="BL321" s="59">
        <f t="shared" si="13"/>
        <v>0</v>
      </c>
      <c r="BM321" s="59">
        <f t="shared" si="14"/>
        <v>0</v>
      </c>
      <c r="BN321" s="59">
        <f t="shared" si="15"/>
        <v>0</v>
      </c>
      <c r="BO321" s="59">
        <f t="shared" si="16"/>
        <v>0</v>
      </c>
      <c r="BP321" s="29"/>
      <c r="BQ321" s="59">
        <f t="shared" si="17"/>
        <v>0</v>
      </c>
      <c r="BR321" s="59">
        <f t="shared" si="18"/>
        <v>0</v>
      </c>
      <c r="BS321" s="59">
        <f t="shared" si="19"/>
        <v>0</v>
      </c>
      <c r="BT321" s="59">
        <f t="shared" si="20"/>
        <v>0</v>
      </c>
    </row>
    <row r="322">
      <c r="A322" s="45">
        <v>521115.0</v>
      </c>
      <c r="B322" s="46" t="s">
        <v>262</v>
      </c>
      <c r="C322" s="6"/>
      <c r="D322" s="47">
        <f t="shared" ref="D322:AZ322" si="133">sum(D324)</f>
        <v>4320000</v>
      </c>
      <c r="E322" s="47">
        <f t="shared" si="133"/>
        <v>0</v>
      </c>
      <c r="F322" s="47">
        <f t="shared" si="133"/>
        <v>0</v>
      </c>
      <c r="G322" s="47">
        <f t="shared" si="133"/>
        <v>0</v>
      </c>
      <c r="H322" s="47">
        <f t="shared" si="133"/>
        <v>0</v>
      </c>
      <c r="I322" s="47">
        <f t="shared" si="133"/>
        <v>0</v>
      </c>
      <c r="J322" s="47">
        <f t="shared" si="133"/>
        <v>0</v>
      </c>
      <c r="K322" s="47">
        <f t="shared" si="133"/>
        <v>0</v>
      </c>
      <c r="L322" s="47">
        <f t="shared" si="133"/>
        <v>0</v>
      </c>
      <c r="M322" s="47">
        <f t="shared" si="133"/>
        <v>0</v>
      </c>
      <c r="N322" s="47">
        <f t="shared" si="133"/>
        <v>0</v>
      </c>
      <c r="O322" s="47">
        <f t="shared" si="133"/>
        <v>0</v>
      </c>
      <c r="P322" s="47">
        <f t="shared" si="133"/>
        <v>0</v>
      </c>
      <c r="Q322" s="47">
        <f t="shared" si="133"/>
        <v>0</v>
      </c>
      <c r="R322" s="47">
        <f t="shared" si="133"/>
        <v>0</v>
      </c>
      <c r="S322" s="47">
        <f t="shared" si="133"/>
        <v>0</v>
      </c>
      <c r="T322" s="47">
        <f t="shared" si="133"/>
        <v>0</v>
      </c>
      <c r="U322" s="47">
        <f t="shared" si="133"/>
        <v>0</v>
      </c>
      <c r="V322" s="47">
        <f t="shared" si="133"/>
        <v>0</v>
      </c>
      <c r="W322" s="47">
        <f t="shared" si="133"/>
        <v>0</v>
      </c>
      <c r="X322" s="47">
        <f t="shared" si="133"/>
        <v>0</v>
      </c>
      <c r="Y322" s="47">
        <f t="shared" si="133"/>
        <v>0</v>
      </c>
      <c r="Z322" s="47">
        <f t="shared" si="133"/>
        <v>0</v>
      </c>
      <c r="AA322" s="47">
        <f t="shared" si="133"/>
        <v>0</v>
      </c>
      <c r="AB322" s="47">
        <f t="shared" si="133"/>
        <v>0</v>
      </c>
      <c r="AC322" s="47">
        <f t="shared" si="133"/>
        <v>0</v>
      </c>
      <c r="AD322" s="47">
        <f t="shared" si="133"/>
        <v>0</v>
      </c>
      <c r="AE322" s="47">
        <f t="shared" si="133"/>
        <v>0</v>
      </c>
      <c r="AF322" s="47">
        <f t="shared" si="133"/>
        <v>0</v>
      </c>
      <c r="AG322" s="47">
        <f t="shared" si="133"/>
        <v>0</v>
      </c>
      <c r="AH322" s="47">
        <f t="shared" si="133"/>
        <v>0</v>
      </c>
      <c r="AI322" s="47">
        <f t="shared" si="133"/>
        <v>0</v>
      </c>
      <c r="AJ322" s="47">
        <f t="shared" si="133"/>
        <v>0</v>
      </c>
      <c r="AK322" s="47">
        <f t="shared" si="133"/>
        <v>0</v>
      </c>
      <c r="AL322" s="47">
        <f t="shared" si="133"/>
        <v>0</v>
      </c>
      <c r="AM322" s="47">
        <f t="shared" si="133"/>
        <v>0</v>
      </c>
      <c r="AN322" s="47">
        <f t="shared" si="133"/>
        <v>0</v>
      </c>
      <c r="AO322" s="47">
        <f t="shared" si="133"/>
        <v>0</v>
      </c>
      <c r="AP322" s="47">
        <f t="shared" si="133"/>
        <v>0</v>
      </c>
      <c r="AQ322" s="47">
        <f t="shared" si="133"/>
        <v>0</v>
      </c>
      <c r="AR322" s="47">
        <f t="shared" si="133"/>
        <v>0</v>
      </c>
      <c r="AS322" s="47">
        <f t="shared" si="133"/>
        <v>0</v>
      </c>
      <c r="AT322" s="47">
        <f t="shared" si="133"/>
        <v>0</v>
      </c>
      <c r="AU322" s="47">
        <f t="shared" si="133"/>
        <v>0</v>
      </c>
      <c r="AV322" s="47">
        <f t="shared" si="133"/>
        <v>0</v>
      </c>
      <c r="AW322" s="47">
        <f t="shared" si="133"/>
        <v>0</v>
      </c>
      <c r="AX322" s="47">
        <f t="shared" si="133"/>
        <v>0</v>
      </c>
      <c r="AY322" s="47">
        <f t="shared" si="133"/>
        <v>0</v>
      </c>
      <c r="AZ322" s="47">
        <f t="shared" si="133"/>
        <v>0</v>
      </c>
      <c r="BA322" s="59">
        <f t="shared" si="3"/>
        <v>0</v>
      </c>
      <c r="BB322" s="28">
        <f t="shared" si="4"/>
        <v>4320000</v>
      </c>
      <c r="BC322" s="61"/>
      <c r="BD322" s="59">
        <f t="shared" si="5"/>
        <v>0</v>
      </c>
      <c r="BE322" s="59">
        <f t="shared" si="6"/>
        <v>0</v>
      </c>
      <c r="BF322" s="59">
        <f t="shared" si="7"/>
        <v>0</v>
      </c>
      <c r="BG322" s="59">
        <f t="shared" si="8"/>
        <v>0</v>
      </c>
      <c r="BH322" s="59">
        <f t="shared" si="9"/>
        <v>0</v>
      </c>
      <c r="BI322" s="59">
        <f t="shared" si="10"/>
        <v>0</v>
      </c>
      <c r="BJ322" s="59">
        <f t="shared" si="11"/>
        <v>0</v>
      </c>
      <c r="BK322" s="59">
        <f t="shared" si="12"/>
        <v>0</v>
      </c>
      <c r="BL322" s="59">
        <f t="shared" si="13"/>
        <v>0</v>
      </c>
      <c r="BM322" s="59">
        <f t="shared" si="14"/>
        <v>0</v>
      </c>
      <c r="BN322" s="59">
        <f t="shared" si="15"/>
        <v>0</v>
      </c>
      <c r="BO322" s="59">
        <f t="shared" si="16"/>
        <v>0</v>
      </c>
      <c r="BP322" s="61"/>
      <c r="BQ322" s="59">
        <f t="shared" si="17"/>
        <v>0</v>
      </c>
      <c r="BR322" s="59">
        <f t="shared" si="18"/>
        <v>0</v>
      </c>
      <c r="BS322" s="59">
        <f t="shared" si="19"/>
        <v>0</v>
      </c>
      <c r="BT322" s="59">
        <f t="shared" si="20"/>
        <v>0</v>
      </c>
    </row>
    <row r="323">
      <c r="A323" s="49"/>
      <c r="B323" s="50" t="s">
        <v>37</v>
      </c>
      <c r="C323" s="6"/>
      <c r="D323" s="51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2"/>
      <c r="AY323" s="62"/>
      <c r="AZ323" s="62"/>
      <c r="BA323" s="59">
        <f t="shared" si="3"/>
        <v>0</v>
      </c>
      <c r="BB323" s="28">
        <f t="shared" si="4"/>
        <v>0</v>
      </c>
      <c r="BC323" s="64"/>
      <c r="BD323" s="59">
        <f t="shared" si="5"/>
        <v>0</v>
      </c>
      <c r="BE323" s="59">
        <f t="shared" si="6"/>
        <v>0</v>
      </c>
      <c r="BF323" s="59">
        <f t="shared" si="7"/>
        <v>0</v>
      </c>
      <c r="BG323" s="59">
        <f t="shared" si="8"/>
        <v>0</v>
      </c>
      <c r="BH323" s="59">
        <f t="shared" si="9"/>
        <v>0</v>
      </c>
      <c r="BI323" s="59">
        <f t="shared" si="10"/>
        <v>0</v>
      </c>
      <c r="BJ323" s="59">
        <f t="shared" si="11"/>
        <v>0</v>
      </c>
      <c r="BK323" s="59">
        <f t="shared" si="12"/>
        <v>0</v>
      </c>
      <c r="BL323" s="59">
        <f t="shared" si="13"/>
        <v>0</v>
      </c>
      <c r="BM323" s="59">
        <f t="shared" si="14"/>
        <v>0</v>
      </c>
      <c r="BN323" s="59">
        <f t="shared" si="15"/>
        <v>0</v>
      </c>
      <c r="BO323" s="59">
        <f t="shared" si="16"/>
        <v>0</v>
      </c>
      <c r="BP323" s="64"/>
      <c r="BQ323" s="59">
        <f t="shared" si="17"/>
        <v>0</v>
      </c>
      <c r="BR323" s="59">
        <f t="shared" si="18"/>
        <v>0</v>
      </c>
      <c r="BS323" s="59">
        <f t="shared" si="19"/>
        <v>0</v>
      </c>
      <c r="BT323" s="59">
        <f t="shared" si="20"/>
        <v>0</v>
      </c>
    </row>
    <row r="324">
      <c r="A324" s="49"/>
      <c r="B324" s="52" t="s">
        <v>38</v>
      </c>
      <c r="C324" s="52" t="s">
        <v>292</v>
      </c>
      <c r="D324" s="53">
        <v>4320000.0</v>
      </c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  <c r="AE324" s="62"/>
      <c r="AF324" s="62"/>
      <c r="AG324" s="62"/>
      <c r="AH324" s="62"/>
      <c r="AI324" s="62"/>
      <c r="AJ324" s="62"/>
      <c r="AK324" s="62"/>
      <c r="AL324" s="62"/>
      <c r="AM324" s="62"/>
      <c r="AN324" s="62"/>
      <c r="AO324" s="62"/>
      <c r="AP324" s="62"/>
      <c r="AQ324" s="62"/>
      <c r="AR324" s="62"/>
      <c r="AS324" s="62"/>
      <c r="AT324" s="62"/>
      <c r="AU324" s="62"/>
      <c r="AV324" s="62"/>
      <c r="AW324" s="62"/>
      <c r="AX324" s="62"/>
      <c r="AY324" s="62"/>
      <c r="AZ324" s="62"/>
      <c r="BA324" s="59">
        <f t="shared" si="3"/>
        <v>0</v>
      </c>
      <c r="BB324" s="28">
        <f t="shared" si="4"/>
        <v>4320000</v>
      </c>
      <c r="BC324" s="64"/>
      <c r="BD324" s="59">
        <f t="shared" si="5"/>
        <v>0</v>
      </c>
      <c r="BE324" s="59">
        <f t="shared" si="6"/>
        <v>0</v>
      </c>
      <c r="BF324" s="59">
        <f t="shared" si="7"/>
        <v>0</v>
      </c>
      <c r="BG324" s="59">
        <f t="shared" si="8"/>
        <v>0</v>
      </c>
      <c r="BH324" s="59">
        <f t="shared" si="9"/>
        <v>0</v>
      </c>
      <c r="BI324" s="59">
        <f t="shared" si="10"/>
        <v>0</v>
      </c>
      <c r="BJ324" s="59">
        <f t="shared" si="11"/>
        <v>0</v>
      </c>
      <c r="BK324" s="59">
        <f t="shared" si="12"/>
        <v>0</v>
      </c>
      <c r="BL324" s="59">
        <f t="shared" si="13"/>
        <v>0</v>
      </c>
      <c r="BM324" s="59">
        <f t="shared" si="14"/>
        <v>0</v>
      </c>
      <c r="BN324" s="59">
        <f t="shared" si="15"/>
        <v>0</v>
      </c>
      <c r="BO324" s="59">
        <f t="shared" si="16"/>
        <v>0</v>
      </c>
      <c r="BP324" s="64"/>
      <c r="BQ324" s="59">
        <f t="shared" si="17"/>
        <v>0</v>
      </c>
      <c r="BR324" s="59">
        <f t="shared" si="18"/>
        <v>0</v>
      </c>
      <c r="BS324" s="59">
        <f t="shared" si="19"/>
        <v>0</v>
      </c>
      <c r="BT324" s="59">
        <f t="shared" si="20"/>
        <v>0</v>
      </c>
    </row>
    <row r="325">
      <c r="A325" s="41" t="s">
        <v>19</v>
      </c>
      <c r="B325" s="42" t="s">
        <v>293</v>
      </c>
      <c r="C325" s="6"/>
      <c r="D325" s="43">
        <f t="shared" ref="D325:AZ325" si="134">sum(D326)</f>
        <v>76700000</v>
      </c>
      <c r="E325" s="43">
        <f t="shared" si="134"/>
        <v>0</v>
      </c>
      <c r="F325" s="43">
        <f t="shared" si="134"/>
        <v>0</v>
      </c>
      <c r="G325" s="43">
        <f t="shared" si="134"/>
        <v>0</v>
      </c>
      <c r="H325" s="43">
        <f t="shared" si="134"/>
        <v>0</v>
      </c>
      <c r="I325" s="43">
        <f t="shared" si="134"/>
        <v>0</v>
      </c>
      <c r="J325" s="43">
        <f t="shared" si="134"/>
        <v>0</v>
      </c>
      <c r="K325" s="43">
        <f t="shared" si="134"/>
        <v>0</v>
      </c>
      <c r="L325" s="43">
        <f t="shared" si="134"/>
        <v>0</v>
      </c>
      <c r="M325" s="43">
        <f t="shared" si="134"/>
        <v>0</v>
      </c>
      <c r="N325" s="43">
        <f t="shared" si="134"/>
        <v>0</v>
      </c>
      <c r="O325" s="43">
        <f t="shared" si="134"/>
        <v>0</v>
      </c>
      <c r="P325" s="43">
        <f t="shared" si="134"/>
        <v>0</v>
      </c>
      <c r="Q325" s="43">
        <f t="shared" si="134"/>
        <v>0</v>
      </c>
      <c r="R325" s="43">
        <f t="shared" si="134"/>
        <v>0</v>
      </c>
      <c r="S325" s="43">
        <f t="shared" si="134"/>
        <v>0</v>
      </c>
      <c r="T325" s="43">
        <f t="shared" si="134"/>
        <v>0</v>
      </c>
      <c r="U325" s="43">
        <f t="shared" si="134"/>
        <v>0</v>
      </c>
      <c r="V325" s="43">
        <f t="shared" si="134"/>
        <v>0</v>
      </c>
      <c r="W325" s="43">
        <f t="shared" si="134"/>
        <v>0</v>
      </c>
      <c r="X325" s="43">
        <f t="shared" si="134"/>
        <v>0</v>
      </c>
      <c r="Y325" s="43">
        <f t="shared" si="134"/>
        <v>0</v>
      </c>
      <c r="Z325" s="43">
        <f t="shared" si="134"/>
        <v>0</v>
      </c>
      <c r="AA325" s="43">
        <f t="shared" si="134"/>
        <v>0</v>
      </c>
      <c r="AB325" s="43">
        <f t="shared" si="134"/>
        <v>0</v>
      </c>
      <c r="AC325" s="43">
        <f t="shared" si="134"/>
        <v>0</v>
      </c>
      <c r="AD325" s="43">
        <f t="shared" si="134"/>
        <v>0</v>
      </c>
      <c r="AE325" s="43">
        <f t="shared" si="134"/>
        <v>0</v>
      </c>
      <c r="AF325" s="43">
        <f t="shared" si="134"/>
        <v>0</v>
      </c>
      <c r="AG325" s="43">
        <f t="shared" si="134"/>
        <v>0</v>
      </c>
      <c r="AH325" s="43">
        <f t="shared" si="134"/>
        <v>0</v>
      </c>
      <c r="AI325" s="43">
        <f t="shared" si="134"/>
        <v>0</v>
      </c>
      <c r="AJ325" s="43">
        <f t="shared" si="134"/>
        <v>0</v>
      </c>
      <c r="AK325" s="43">
        <f t="shared" si="134"/>
        <v>0</v>
      </c>
      <c r="AL325" s="43">
        <f t="shared" si="134"/>
        <v>0</v>
      </c>
      <c r="AM325" s="43">
        <f t="shared" si="134"/>
        <v>0</v>
      </c>
      <c r="AN325" s="43">
        <f t="shared" si="134"/>
        <v>0</v>
      </c>
      <c r="AO325" s="43">
        <f t="shared" si="134"/>
        <v>0</v>
      </c>
      <c r="AP325" s="43">
        <f t="shared" si="134"/>
        <v>0</v>
      </c>
      <c r="AQ325" s="43">
        <f t="shared" si="134"/>
        <v>0</v>
      </c>
      <c r="AR325" s="43">
        <f t="shared" si="134"/>
        <v>0</v>
      </c>
      <c r="AS325" s="43">
        <f t="shared" si="134"/>
        <v>0</v>
      </c>
      <c r="AT325" s="43">
        <f t="shared" si="134"/>
        <v>0</v>
      </c>
      <c r="AU325" s="43">
        <f t="shared" si="134"/>
        <v>0</v>
      </c>
      <c r="AV325" s="43">
        <f t="shared" si="134"/>
        <v>0</v>
      </c>
      <c r="AW325" s="43">
        <f t="shared" si="134"/>
        <v>0</v>
      </c>
      <c r="AX325" s="43">
        <f t="shared" si="134"/>
        <v>0</v>
      </c>
      <c r="AY325" s="43">
        <f t="shared" si="134"/>
        <v>0</v>
      </c>
      <c r="AZ325" s="43">
        <f t="shared" si="134"/>
        <v>0</v>
      </c>
      <c r="BA325" s="59">
        <f t="shared" si="3"/>
        <v>0</v>
      </c>
      <c r="BB325" s="28">
        <f t="shared" si="4"/>
        <v>76700000</v>
      </c>
      <c r="BC325" s="29"/>
      <c r="BD325" s="59">
        <f t="shared" si="5"/>
        <v>0</v>
      </c>
      <c r="BE325" s="59">
        <f t="shared" si="6"/>
        <v>0</v>
      </c>
      <c r="BF325" s="59">
        <f t="shared" si="7"/>
        <v>0</v>
      </c>
      <c r="BG325" s="59">
        <f t="shared" si="8"/>
        <v>0</v>
      </c>
      <c r="BH325" s="59">
        <f t="shared" si="9"/>
        <v>0</v>
      </c>
      <c r="BI325" s="59">
        <f t="shared" si="10"/>
        <v>0</v>
      </c>
      <c r="BJ325" s="59">
        <f t="shared" si="11"/>
        <v>0</v>
      </c>
      <c r="BK325" s="59">
        <f t="shared" si="12"/>
        <v>0</v>
      </c>
      <c r="BL325" s="59">
        <f t="shared" si="13"/>
        <v>0</v>
      </c>
      <c r="BM325" s="59">
        <f t="shared" si="14"/>
        <v>0</v>
      </c>
      <c r="BN325" s="59">
        <f t="shared" si="15"/>
        <v>0</v>
      </c>
      <c r="BO325" s="59">
        <f t="shared" si="16"/>
        <v>0</v>
      </c>
      <c r="BP325" s="29"/>
      <c r="BQ325" s="59">
        <f t="shared" si="17"/>
        <v>0</v>
      </c>
      <c r="BR325" s="59">
        <f t="shared" si="18"/>
        <v>0</v>
      </c>
      <c r="BS325" s="59">
        <f t="shared" si="19"/>
        <v>0</v>
      </c>
      <c r="BT325" s="59">
        <f t="shared" si="20"/>
        <v>0</v>
      </c>
    </row>
    <row r="326">
      <c r="A326" s="45">
        <v>522191.0</v>
      </c>
      <c r="B326" s="46" t="s">
        <v>36</v>
      </c>
      <c r="C326" s="6"/>
      <c r="D326" s="47">
        <f t="shared" ref="D326:AZ326" si="135">sum(D328)</f>
        <v>76700000</v>
      </c>
      <c r="E326" s="47">
        <f t="shared" si="135"/>
        <v>0</v>
      </c>
      <c r="F326" s="47">
        <f t="shared" si="135"/>
        <v>0</v>
      </c>
      <c r="G326" s="47">
        <f t="shared" si="135"/>
        <v>0</v>
      </c>
      <c r="H326" s="47">
        <f t="shared" si="135"/>
        <v>0</v>
      </c>
      <c r="I326" s="47">
        <f t="shared" si="135"/>
        <v>0</v>
      </c>
      <c r="J326" s="47">
        <f t="shared" si="135"/>
        <v>0</v>
      </c>
      <c r="K326" s="47">
        <f t="shared" si="135"/>
        <v>0</v>
      </c>
      <c r="L326" s="47">
        <f t="shared" si="135"/>
        <v>0</v>
      </c>
      <c r="M326" s="47">
        <f t="shared" si="135"/>
        <v>0</v>
      </c>
      <c r="N326" s="47">
        <f t="shared" si="135"/>
        <v>0</v>
      </c>
      <c r="O326" s="47">
        <f t="shared" si="135"/>
        <v>0</v>
      </c>
      <c r="P326" s="47">
        <f t="shared" si="135"/>
        <v>0</v>
      </c>
      <c r="Q326" s="47">
        <f t="shared" si="135"/>
        <v>0</v>
      </c>
      <c r="R326" s="47">
        <f t="shared" si="135"/>
        <v>0</v>
      </c>
      <c r="S326" s="47">
        <f t="shared" si="135"/>
        <v>0</v>
      </c>
      <c r="T326" s="47">
        <f t="shared" si="135"/>
        <v>0</v>
      </c>
      <c r="U326" s="47">
        <f t="shared" si="135"/>
        <v>0</v>
      </c>
      <c r="V326" s="47">
        <f t="shared" si="135"/>
        <v>0</v>
      </c>
      <c r="W326" s="47">
        <f t="shared" si="135"/>
        <v>0</v>
      </c>
      <c r="X326" s="47">
        <f t="shared" si="135"/>
        <v>0</v>
      </c>
      <c r="Y326" s="47">
        <f t="shared" si="135"/>
        <v>0</v>
      </c>
      <c r="Z326" s="47">
        <f t="shared" si="135"/>
        <v>0</v>
      </c>
      <c r="AA326" s="47">
        <f t="shared" si="135"/>
        <v>0</v>
      </c>
      <c r="AB326" s="47">
        <f t="shared" si="135"/>
        <v>0</v>
      </c>
      <c r="AC326" s="47">
        <f t="shared" si="135"/>
        <v>0</v>
      </c>
      <c r="AD326" s="47">
        <f t="shared" si="135"/>
        <v>0</v>
      </c>
      <c r="AE326" s="47">
        <f t="shared" si="135"/>
        <v>0</v>
      </c>
      <c r="AF326" s="47">
        <f t="shared" si="135"/>
        <v>0</v>
      </c>
      <c r="AG326" s="47">
        <f t="shared" si="135"/>
        <v>0</v>
      </c>
      <c r="AH326" s="47">
        <f t="shared" si="135"/>
        <v>0</v>
      </c>
      <c r="AI326" s="47">
        <f t="shared" si="135"/>
        <v>0</v>
      </c>
      <c r="AJ326" s="47">
        <f t="shared" si="135"/>
        <v>0</v>
      </c>
      <c r="AK326" s="47">
        <f t="shared" si="135"/>
        <v>0</v>
      </c>
      <c r="AL326" s="47">
        <f t="shared" si="135"/>
        <v>0</v>
      </c>
      <c r="AM326" s="47">
        <f t="shared" si="135"/>
        <v>0</v>
      </c>
      <c r="AN326" s="47">
        <f t="shared" si="135"/>
        <v>0</v>
      </c>
      <c r="AO326" s="47">
        <f t="shared" si="135"/>
        <v>0</v>
      </c>
      <c r="AP326" s="47">
        <f t="shared" si="135"/>
        <v>0</v>
      </c>
      <c r="AQ326" s="47">
        <f t="shared" si="135"/>
        <v>0</v>
      </c>
      <c r="AR326" s="47">
        <f t="shared" si="135"/>
        <v>0</v>
      </c>
      <c r="AS326" s="47">
        <f t="shared" si="135"/>
        <v>0</v>
      </c>
      <c r="AT326" s="47">
        <f t="shared" si="135"/>
        <v>0</v>
      </c>
      <c r="AU326" s="47">
        <f t="shared" si="135"/>
        <v>0</v>
      </c>
      <c r="AV326" s="47">
        <f t="shared" si="135"/>
        <v>0</v>
      </c>
      <c r="AW326" s="47">
        <f t="shared" si="135"/>
        <v>0</v>
      </c>
      <c r="AX326" s="47">
        <f t="shared" si="135"/>
        <v>0</v>
      </c>
      <c r="AY326" s="47">
        <f t="shared" si="135"/>
        <v>0</v>
      </c>
      <c r="AZ326" s="47">
        <f t="shared" si="135"/>
        <v>0</v>
      </c>
      <c r="BA326" s="59">
        <f t="shared" si="3"/>
        <v>0</v>
      </c>
      <c r="BB326" s="28">
        <f t="shared" si="4"/>
        <v>76700000</v>
      </c>
      <c r="BC326" s="61"/>
      <c r="BD326" s="59">
        <f t="shared" si="5"/>
        <v>0</v>
      </c>
      <c r="BE326" s="59">
        <f t="shared" si="6"/>
        <v>0</v>
      </c>
      <c r="BF326" s="59">
        <f t="shared" si="7"/>
        <v>0</v>
      </c>
      <c r="BG326" s="59">
        <f t="shared" si="8"/>
        <v>0</v>
      </c>
      <c r="BH326" s="59">
        <f t="shared" si="9"/>
        <v>0</v>
      </c>
      <c r="BI326" s="59">
        <f t="shared" si="10"/>
        <v>0</v>
      </c>
      <c r="BJ326" s="59">
        <f t="shared" si="11"/>
        <v>0</v>
      </c>
      <c r="BK326" s="59">
        <f t="shared" si="12"/>
        <v>0</v>
      </c>
      <c r="BL326" s="59">
        <f t="shared" si="13"/>
        <v>0</v>
      </c>
      <c r="BM326" s="59">
        <f t="shared" si="14"/>
        <v>0</v>
      </c>
      <c r="BN326" s="59">
        <f t="shared" si="15"/>
        <v>0</v>
      </c>
      <c r="BO326" s="59">
        <f t="shared" si="16"/>
        <v>0</v>
      </c>
      <c r="BP326" s="61"/>
      <c r="BQ326" s="59">
        <f t="shared" si="17"/>
        <v>0</v>
      </c>
      <c r="BR326" s="59">
        <f t="shared" si="18"/>
        <v>0</v>
      </c>
      <c r="BS326" s="59">
        <f t="shared" si="19"/>
        <v>0</v>
      </c>
      <c r="BT326" s="59">
        <f t="shared" si="20"/>
        <v>0</v>
      </c>
    </row>
    <row r="327">
      <c r="A327" s="49"/>
      <c r="B327" s="50" t="s">
        <v>37</v>
      </c>
      <c r="C327" s="6"/>
      <c r="D327" s="51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  <c r="AY327" s="62"/>
      <c r="AZ327" s="62"/>
      <c r="BA327" s="59">
        <f t="shared" si="3"/>
        <v>0</v>
      </c>
      <c r="BB327" s="28">
        <f t="shared" si="4"/>
        <v>0</v>
      </c>
      <c r="BC327" s="64"/>
      <c r="BD327" s="59">
        <f t="shared" si="5"/>
        <v>0</v>
      </c>
      <c r="BE327" s="59">
        <f t="shared" si="6"/>
        <v>0</v>
      </c>
      <c r="BF327" s="59">
        <f t="shared" si="7"/>
        <v>0</v>
      </c>
      <c r="BG327" s="59">
        <f t="shared" si="8"/>
        <v>0</v>
      </c>
      <c r="BH327" s="59">
        <f t="shared" si="9"/>
        <v>0</v>
      </c>
      <c r="BI327" s="59">
        <f t="shared" si="10"/>
        <v>0</v>
      </c>
      <c r="BJ327" s="59">
        <f t="shared" si="11"/>
        <v>0</v>
      </c>
      <c r="BK327" s="59">
        <f t="shared" si="12"/>
        <v>0</v>
      </c>
      <c r="BL327" s="59">
        <f t="shared" si="13"/>
        <v>0</v>
      </c>
      <c r="BM327" s="59">
        <f t="shared" si="14"/>
        <v>0</v>
      </c>
      <c r="BN327" s="59">
        <f t="shared" si="15"/>
        <v>0</v>
      </c>
      <c r="BO327" s="59">
        <f t="shared" si="16"/>
        <v>0</v>
      </c>
      <c r="BP327" s="64"/>
      <c r="BQ327" s="59">
        <f t="shared" si="17"/>
        <v>0</v>
      </c>
      <c r="BR327" s="59">
        <f t="shared" si="18"/>
        <v>0</v>
      </c>
      <c r="BS327" s="59">
        <f t="shared" si="19"/>
        <v>0</v>
      </c>
      <c r="BT327" s="59">
        <f t="shared" si="20"/>
        <v>0</v>
      </c>
    </row>
    <row r="328">
      <c r="A328" s="49"/>
      <c r="B328" s="52" t="s">
        <v>38</v>
      </c>
      <c r="C328" s="52" t="s">
        <v>293</v>
      </c>
      <c r="D328" s="53">
        <v>7.67E7</v>
      </c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  <c r="AR328" s="62"/>
      <c r="AS328" s="62"/>
      <c r="AT328" s="62"/>
      <c r="AU328" s="62"/>
      <c r="AV328" s="62"/>
      <c r="AW328" s="62"/>
      <c r="AX328" s="62"/>
      <c r="AY328" s="62"/>
      <c r="AZ328" s="62"/>
      <c r="BA328" s="59">
        <f t="shared" si="3"/>
        <v>0</v>
      </c>
      <c r="BB328" s="28">
        <f t="shared" si="4"/>
        <v>76700000</v>
      </c>
      <c r="BC328" s="64"/>
      <c r="BD328" s="59">
        <f t="shared" si="5"/>
        <v>0</v>
      </c>
      <c r="BE328" s="59">
        <f t="shared" si="6"/>
        <v>0</v>
      </c>
      <c r="BF328" s="59">
        <f t="shared" si="7"/>
        <v>0</v>
      </c>
      <c r="BG328" s="59">
        <f t="shared" si="8"/>
        <v>0</v>
      </c>
      <c r="BH328" s="59">
        <f t="shared" si="9"/>
        <v>0</v>
      </c>
      <c r="BI328" s="59">
        <f t="shared" si="10"/>
        <v>0</v>
      </c>
      <c r="BJ328" s="59">
        <f t="shared" si="11"/>
        <v>0</v>
      </c>
      <c r="BK328" s="59">
        <f t="shared" si="12"/>
        <v>0</v>
      </c>
      <c r="BL328" s="59">
        <f t="shared" si="13"/>
        <v>0</v>
      </c>
      <c r="BM328" s="59">
        <f t="shared" si="14"/>
        <v>0</v>
      </c>
      <c r="BN328" s="59">
        <f t="shared" si="15"/>
        <v>0</v>
      </c>
      <c r="BO328" s="59">
        <f t="shared" si="16"/>
        <v>0</v>
      </c>
      <c r="BP328" s="64"/>
      <c r="BQ328" s="59">
        <f t="shared" si="17"/>
        <v>0</v>
      </c>
      <c r="BR328" s="59">
        <f t="shared" si="18"/>
        <v>0</v>
      </c>
      <c r="BS328" s="59">
        <f t="shared" si="19"/>
        <v>0</v>
      </c>
      <c r="BT328" s="59">
        <f t="shared" si="20"/>
        <v>0</v>
      </c>
    </row>
    <row r="329">
      <c r="A329" s="41" t="s">
        <v>294</v>
      </c>
      <c r="B329" s="42" t="s">
        <v>295</v>
      </c>
      <c r="C329" s="6"/>
      <c r="D329" s="43">
        <f t="shared" ref="D329:AZ329" si="136">sum(D330)</f>
        <v>44650000</v>
      </c>
      <c r="E329" s="43">
        <f t="shared" si="136"/>
        <v>0</v>
      </c>
      <c r="F329" s="43">
        <f t="shared" si="136"/>
        <v>0</v>
      </c>
      <c r="G329" s="43">
        <f t="shared" si="136"/>
        <v>0</v>
      </c>
      <c r="H329" s="43">
        <f t="shared" si="136"/>
        <v>0</v>
      </c>
      <c r="I329" s="43">
        <f t="shared" si="136"/>
        <v>0</v>
      </c>
      <c r="J329" s="43">
        <f t="shared" si="136"/>
        <v>0</v>
      </c>
      <c r="K329" s="43">
        <f t="shared" si="136"/>
        <v>0</v>
      </c>
      <c r="L329" s="43">
        <f t="shared" si="136"/>
        <v>0</v>
      </c>
      <c r="M329" s="43">
        <f t="shared" si="136"/>
        <v>0</v>
      </c>
      <c r="N329" s="43">
        <f t="shared" si="136"/>
        <v>0</v>
      </c>
      <c r="O329" s="43">
        <f t="shared" si="136"/>
        <v>0</v>
      </c>
      <c r="P329" s="43">
        <f t="shared" si="136"/>
        <v>0</v>
      </c>
      <c r="Q329" s="43">
        <f t="shared" si="136"/>
        <v>0</v>
      </c>
      <c r="R329" s="43">
        <f t="shared" si="136"/>
        <v>0</v>
      </c>
      <c r="S329" s="43">
        <f t="shared" si="136"/>
        <v>0</v>
      </c>
      <c r="T329" s="43">
        <f t="shared" si="136"/>
        <v>0</v>
      </c>
      <c r="U329" s="43">
        <f t="shared" si="136"/>
        <v>0</v>
      </c>
      <c r="V329" s="43">
        <f t="shared" si="136"/>
        <v>0</v>
      </c>
      <c r="W329" s="43">
        <f t="shared" si="136"/>
        <v>0</v>
      </c>
      <c r="X329" s="43">
        <f t="shared" si="136"/>
        <v>0</v>
      </c>
      <c r="Y329" s="43">
        <f t="shared" si="136"/>
        <v>0</v>
      </c>
      <c r="Z329" s="43">
        <f t="shared" si="136"/>
        <v>0</v>
      </c>
      <c r="AA329" s="43">
        <f t="shared" si="136"/>
        <v>0</v>
      </c>
      <c r="AB329" s="43">
        <f t="shared" si="136"/>
        <v>0</v>
      </c>
      <c r="AC329" s="43">
        <f t="shared" si="136"/>
        <v>0</v>
      </c>
      <c r="AD329" s="43">
        <f t="shared" si="136"/>
        <v>0</v>
      </c>
      <c r="AE329" s="43">
        <f t="shared" si="136"/>
        <v>0</v>
      </c>
      <c r="AF329" s="43">
        <f t="shared" si="136"/>
        <v>0</v>
      </c>
      <c r="AG329" s="43">
        <f t="shared" si="136"/>
        <v>0</v>
      </c>
      <c r="AH329" s="43">
        <f t="shared" si="136"/>
        <v>0</v>
      </c>
      <c r="AI329" s="43">
        <f t="shared" si="136"/>
        <v>0</v>
      </c>
      <c r="AJ329" s="43">
        <f t="shared" si="136"/>
        <v>0</v>
      </c>
      <c r="AK329" s="43">
        <f t="shared" si="136"/>
        <v>0</v>
      </c>
      <c r="AL329" s="43">
        <f t="shared" si="136"/>
        <v>0</v>
      </c>
      <c r="AM329" s="43">
        <f t="shared" si="136"/>
        <v>0</v>
      </c>
      <c r="AN329" s="43">
        <f t="shared" si="136"/>
        <v>0</v>
      </c>
      <c r="AO329" s="43">
        <f t="shared" si="136"/>
        <v>0</v>
      </c>
      <c r="AP329" s="43">
        <f t="shared" si="136"/>
        <v>0</v>
      </c>
      <c r="AQ329" s="43">
        <f t="shared" si="136"/>
        <v>0</v>
      </c>
      <c r="AR329" s="43">
        <f t="shared" si="136"/>
        <v>0</v>
      </c>
      <c r="AS329" s="43">
        <f t="shared" si="136"/>
        <v>0</v>
      </c>
      <c r="AT329" s="43">
        <f t="shared" si="136"/>
        <v>0</v>
      </c>
      <c r="AU329" s="43">
        <f t="shared" si="136"/>
        <v>0</v>
      </c>
      <c r="AV329" s="43">
        <f t="shared" si="136"/>
        <v>0</v>
      </c>
      <c r="AW329" s="43">
        <f t="shared" si="136"/>
        <v>0</v>
      </c>
      <c r="AX329" s="43">
        <f t="shared" si="136"/>
        <v>0</v>
      </c>
      <c r="AY329" s="43">
        <f t="shared" si="136"/>
        <v>0</v>
      </c>
      <c r="AZ329" s="43">
        <f t="shared" si="136"/>
        <v>0</v>
      </c>
      <c r="BA329" s="59">
        <f t="shared" si="3"/>
        <v>0</v>
      </c>
      <c r="BB329" s="28">
        <f t="shared" si="4"/>
        <v>44650000</v>
      </c>
      <c r="BC329" s="29"/>
      <c r="BD329" s="59">
        <f t="shared" si="5"/>
        <v>0</v>
      </c>
      <c r="BE329" s="59">
        <f t="shared" si="6"/>
        <v>0</v>
      </c>
      <c r="BF329" s="59">
        <f t="shared" si="7"/>
        <v>0</v>
      </c>
      <c r="BG329" s="59">
        <f t="shared" si="8"/>
        <v>0</v>
      </c>
      <c r="BH329" s="59">
        <f t="shared" si="9"/>
        <v>0</v>
      </c>
      <c r="BI329" s="59">
        <f t="shared" si="10"/>
        <v>0</v>
      </c>
      <c r="BJ329" s="59">
        <f t="shared" si="11"/>
        <v>0</v>
      </c>
      <c r="BK329" s="59">
        <f t="shared" si="12"/>
        <v>0</v>
      </c>
      <c r="BL329" s="59">
        <f t="shared" si="13"/>
        <v>0</v>
      </c>
      <c r="BM329" s="59">
        <f t="shared" si="14"/>
        <v>0</v>
      </c>
      <c r="BN329" s="59">
        <f t="shared" si="15"/>
        <v>0</v>
      </c>
      <c r="BO329" s="59">
        <f t="shared" si="16"/>
        <v>0</v>
      </c>
      <c r="BP329" s="29"/>
      <c r="BQ329" s="59">
        <f t="shared" si="17"/>
        <v>0</v>
      </c>
      <c r="BR329" s="59">
        <f t="shared" si="18"/>
        <v>0</v>
      </c>
      <c r="BS329" s="59">
        <f t="shared" si="19"/>
        <v>0</v>
      </c>
      <c r="BT329" s="59">
        <f t="shared" si="20"/>
        <v>0</v>
      </c>
    </row>
    <row r="330">
      <c r="A330" s="45">
        <v>522191.0</v>
      </c>
      <c r="B330" s="46" t="s">
        <v>36</v>
      </c>
      <c r="C330" s="6"/>
      <c r="D330" s="47">
        <f t="shared" ref="D330:AZ330" si="137">sum(D332)</f>
        <v>44650000</v>
      </c>
      <c r="E330" s="47">
        <f t="shared" si="137"/>
        <v>0</v>
      </c>
      <c r="F330" s="47">
        <f t="shared" si="137"/>
        <v>0</v>
      </c>
      <c r="G330" s="47">
        <f t="shared" si="137"/>
        <v>0</v>
      </c>
      <c r="H330" s="47">
        <f t="shared" si="137"/>
        <v>0</v>
      </c>
      <c r="I330" s="47">
        <f t="shared" si="137"/>
        <v>0</v>
      </c>
      <c r="J330" s="47">
        <f t="shared" si="137"/>
        <v>0</v>
      </c>
      <c r="K330" s="47">
        <f t="shared" si="137"/>
        <v>0</v>
      </c>
      <c r="L330" s="47">
        <f t="shared" si="137"/>
        <v>0</v>
      </c>
      <c r="M330" s="47">
        <f t="shared" si="137"/>
        <v>0</v>
      </c>
      <c r="N330" s="47">
        <f t="shared" si="137"/>
        <v>0</v>
      </c>
      <c r="O330" s="47">
        <f t="shared" si="137"/>
        <v>0</v>
      </c>
      <c r="P330" s="47">
        <f t="shared" si="137"/>
        <v>0</v>
      </c>
      <c r="Q330" s="47">
        <f t="shared" si="137"/>
        <v>0</v>
      </c>
      <c r="R330" s="47">
        <f t="shared" si="137"/>
        <v>0</v>
      </c>
      <c r="S330" s="47">
        <f t="shared" si="137"/>
        <v>0</v>
      </c>
      <c r="T330" s="47">
        <f t="shared" si="137"/>
        <v>0</v>
      </c>
      <c r="U330" s="47">
        <f t="shared" si="137"/>
        <v>0</v>
      </c>
      <c r="V330" s="47">
        <f t="shared" si="137"/>
        <v>0</v>
      </c>
      <c r="W330" s="47">
        <f t="shared" si="137"/>
        <v>0</v>
      </c>
      <c r="X330" s="47">
        <f t="shared" si="137"/>
        <v>0</v>
      </c>
      <c r="Y330" s="47">
        <f t="shared" si="137"/>
        <v>0</v>
      </c>
      <c r="Z330" s="47">
        <f t="shared" si="137"/>
        <v>0</v>
      </c>
      <c r="AA330" s="47">
        <f t="shared" si="137"/>
        <v>0</v>
      </c>
      <c r="AB330" s="47">
        <f t="shared" si="137"/>
        <v>0</v>
      </c>
      <c r="AC330" s="47">
        <f t="shared" si="137"/>
        <v>0</v>
      </c>
      <c r="AD330" s="47">
        <f t="shared" si="137"/>
        <v>0</v>
      </c>
      <c r="AE330" s="47">
        <f t="shared" si="137"/>
        <v>0</v>
      </c>
      <c r="AF330" s="47">
        <f t="shared" si="137"/>
        <v>0</v>
      </c>
      <c r="AG330" s="47">
        <f t="shared" si="137"/>
        <v>0</v>
      </c>
      <c r="AH330" s="47">
        <f t="shared" si="137"/>
        <v>0</v>
      </c>
      <c r="AI330" s="47">
        <f t="shared" si="137"/>
        <v>0</v>
      </c>
      <c r="AJ330" s="47">
        <f t="shared" si="137"/>
        <v>0</v>
      </c>
      <c r="AK330" s="47">
        <f t="shared" si="137"/>
        <v>0</v>
      </c>
      <c r="AL330" s="47">
        <f t="shared" si="137"/>
        <v>0</v>
      </c>
      <c r="AM330" s="47">
        <f t="shared" si="137"/>
        <v>0</v>
      </c>
      <c r="AN330" s="47">
        <f t="shared" si="137"/>
        <v>0</v>
      </c>
      <c r="AO330" s="47">
        <f t="shared" si="137"/>
        <v>0</v>
      </c>
      <c r="AP330" s="47">
        <f t="shared" si="137"/>
        <v>0</v>
      </c>
      <c r="AQ330" s="47">
        <f t="shared" si="137"/>
        <v>0</v>
      </c>
      <c r="AR330" s="47">
        <f t="shared" si="137"/>
        <v>0</v>
      </c>
      <c r="AS330" s="47">
        <f t="shared" si="137"/>
        <v>0</v>
      </c>
      <c r="AT330" s="47">
        <f t="shared" si="137"/>
        <v>0</v>
      </c>
      <c r="AU330" s="47">
        <f t="shared" si="137"/>
        <v>0</v>
      </c>
      <c r="AV330" s="47">
        <f t="shared" si="137"/>
        <v>0</v>
      </c>
      <c r="AW330" s="47">
        <f t="shared" si="137"/>
        <v>0</v>
      </c>
      <c r="AX330" s="47">
        <f t="shared" si="137"/>
        <v>0</v>
      </c>
      <c r="AY330" s="47">
        <f t="shared" si="137"/>
        <v>0</v>
      </c>
      <c r="AZ330" s="47">
        <f t="shared" si="137"/>
        <v>0</v>
      </c>
      <c r="BA330" s="59">
        <f t="shared" si="3"/>
        <v>0</v>
      </c>
      <c r="BB330" s="28">
        <f t="shared" si="4"/>
        <v>44650000</v>
      </c>
      <c r="BC330" s="61"/>
      <c r="BD330" s="59">
        <f t="shared" si="5"/>
        <v>0</v>
      </c>
      <c r="BE330" s="59">
        <f t="shared" si="6"/>
        <v>0</v>
      </c>
      <c r="BF330" s="59">
        <f t="shared" si="7"/>
        <v>0</v>
      </c>
      <c r="BG330" s="59">
        <f t="shared" si="8"/>
        <v>0</v>
      </c>
      <c r="BH330" s="59">
        <f t="shared" si="9"/>
        <v>0</v>
      </c>
      <c r="BI330" s="59">
        <f t="shared" si="10"/>
        <v>0</v>
      </c>
      <c r="BJ330" s="59">
        <f t="shared" si="11"/>
        <v>0</v>
      </c>
      <c r="BK330" s="59">
        <f t="shared" si="12"/>
        <v>0</v>
      </c>
      <c r="BL330" s="59">
        <f t="shared" si="13"/>
        <v>0</v>
      </c>
      <c r="BM330" s="59">
        <f t="shared" si="14"/>
        <v>0</v>
      </c>
      <c r="BN330" s="59">
        <f t="shared" si="15"/>
        <v>0</v>
      </c>
      <c r="BO330" s="59">
        <f t="shared" si="16"/>
        <v>0</v>
      </c>
      <c r="BP330" s="61"/>
      <c r="BQ330" s="59">
        <f t="shared" si="17"/>
        <v>0</v>
      </c>
      <c r="BR330" s="59">
        <f t="shared" si="18"/>
        <v>0</v>
      </c>
      <c r="BS330" s="59">
        <f t="shared" si="19"/>
        <v>0</v>
      </c>
      <c r="BT330" s="59">
        <f t="shared" si="20"/>
        <v>0</v>
      </c>
    </row>
    <row r="331">
      <c r="A331" s="49"/>
      <c r="B331" s="50" t="s">
        <v>37</v>
      </c>
      <c r="C331" s="6"/>
      <c r="D331" s="51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  <c r="AE331" s="62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  <c r="AY331" s="62"/>
      <c r="AZ331" s="62"/>
      <c r="BA331" s="59">
        <f t="shared" si="3"/>
        <v>0</v>
      </c>
      <c r="BB331" s="28">
        <f t="shared" si="4"/>
        <v>0</v>
      </c>
      <c r="BC331" s="64"/>
      <c r="BD331" s="59">
        <f t="shared" si="5"/>
        <v>0</v>
      </c>
      <c r="BE331" s="59">
        <f t="shared" si="6"/>
        <v>0</v>
      </c>
      <c r="BF331" s="59">
        <f t="shared" si="7"/>
        <v>0</v>
      </c>
      <c r="BG331" s="59">
        <f t="shared" si="8"/>
        <v>0</v>
      </c>
      <c r="BH331" s="59">
        <f t="shared" si="9"/>
        <v>0</v>
      </c>
      <c r="BI331" s="59">
        <f t="shared" si="10"/>
        <v>0</v>
      </c>
      <c r="BJ331" s="59">
        <f t="shared" si="11"/>
        <v>0</v>
      </c>
      <c r="BK331" s="59">
        <f t="shared" si="12"/>
        <v>0</v>
      </c>
      <c r="BL331" s="59">
        <f t="shared" si="13"/>
        <v>0</v>
      </c>
      <c r="BM331" s="59">
        <f t="shared" si="14"/>
        <v>0</v>
      </c>
      <c r="BN331" s="59">
        <f t="shared" si="15"/>
        <v>0</v>
      </c>
      <c r="BO331" s="59">
        <f t="shared" si="16"/>
        <v>0</v>
      </c>
      <c r="BP331" s="64"/>
      <c r="BQ331" s="59">
        <f t="shared" si="17"/>
        <v>0</v>
      </c>
      <c r="BR331" s="59">
        <f t="shared" si="18"/>
        <v>0</v>
      </c>
      <c r="BS331" s="59">
        <f t="shared" si="19"/>
        <v>0</v>
      </c>
      <c r="BT331" s="59">
        <f t="shared" si="20"/>
        <v>0</v>
      </c>
    </row>
    <row r="332">
      <c r="A332" s="49"/>
      <c r="B332" s="52" t="s">
        <v>38</v>
      </c>
      <c r="C332" s="52" t="s">
        <v>296</v>
      </c>
      <c r="D332" s="53">
        <v>4.465E7</v>
      </c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  <c r="AQ332" s="62"/>
      <c r="AR332" s="62"/>
      <c r="AS332" s="62"/>
      <c r="AT332" s="62"/>
      <c r="AU332" s="62"/>
      <c r="AV332" s="62"/>
      <c r="AW332" s="62"/>
      <c r="AX332" s="62"/>
      <c r="AY332" s="62"/>
      <c r="AZ332" s="62"/>
      <c r="BA332" s="59">
        <f t="shared" si="3"/>
        <v>0</v>
      </c>
      <c r="BB332" s="28">
        <f t="shared" si="4"/>
        <v>44650000</v>
      </c>
      <c r="BC332" s="64"/>
      <c r="BD332" s="59">
        <f t="shared" si="5"/>
        <v>0</v>
      </c>
      <c r="BE332" s="59">
        <f t="shared" si="6"/>
        <v>0</v>
      </c>
      <c r="BF332" s="59">
        <f t="shared" si="7"/>
        <v>0</v>
      </c>
      <c r="BG332" s="59">
        <f t="shared" si="8"/>
        <v>0</v>
      </c>
      <c r="BH332" s="59">
        <f t="shared" si="9"/>
        <v>0</v>
      </c>
      <c r="BI332" s="59">
        <f t="shared" si="10"/>
        <v>0</v>
      </c>
      <c r="BJ332" s="59">
        <f t="shared" si="11"/>
        <v>0</v>
      </c>
      <c r="BK332" s="59">
        <f t="shared" si="12"/>
        <v>0</v>
      </c>
      <c r="BL332" s="59">
        <f t="shared" si="13"/>
        <v>0</v>
      </c>
      <c r="BM332" s="59">
        <f t="shared" si="14"/>
        <v>0</v>
      </c>
      <c r="BN332" s="59">
        <f t="shared" si="15"/>
        <v>0</v>
      </c>
      <c r="BO332" s="59">
        <f t="shared" si="16"/>
        <v>0</v>
      </c>
      <c r="BP332" s="64"/>
      <c r="BQ332" s="59">
        <f t="shared" si="17"/>
        <v>0</v>
      </c>
      <c r="BR332" s="59">
        <f t="shared" si="18"/>
        <v>0</v>
      </c>
      <c r="BS332" s="59">
        <f t="shared" si="19"/>
        <v>0</v>
      </c>
      <c r="BT332" s="59">
        <f t="shared" si="20"/>
        <v>0</v>
      </c>
    </row>
    <row r="333">
      <c r="A333" s="41" t="s">
        <v>297</v>
      </c>
      <c r="B333" s="42" t="s">
        <v>298</v>
      </c>
      <c r="C333" s="6"/>
      <c r="D333" s="43">
        <f t="shared" ref="D333:AZ333" si="138">sum(D334)</f>
        <v>25200000</v>
      </c>
      <c r="E333" s="43">
        <f t="shared" si="138"/>
        <v>0</v>
      </c>
      <c r="F333" s="43">
        <f t="shared" si="138"/>
        <v>0</v>
      </c>
      <c r="G333" s="43">
        <f t="shared" si="138"/>
        <v>0</v>
      </c>
      <c r="H333" s="43">
        <f t="shared" si="138"/>
        <v>0</v>
      </c>
      <c r="I333" s="43">
        <f t="shared" si="138"/>
        <v>0</v>
      </c>
      <c r="J333" s="43">
        <f t="shared" si="138"/>
        <v>0</v>
      </c>
      <c r="K333" s="43">
        <f t="shared" si="138"/>
        <v>0</v>
      </c>
      <c r="L333" s="43">
        <f t="shared" si="138"/>
        <v>0</v>
      </c>
      <c r="M333" s="43">
        <f t="shared" si="138"/>
        <v>0</v>
      </c>
      <c r="N333" s="43">
        <f t="shared" si="138"/>
        <v>0</v>
      </c>
      <c r="O333" s="43">
        <f t="shared" si="138"/>
        <v>0</v>
      </c>
      <c r="P333" s="43">
        <f t="shared" si="138"/>
        <v>0</v>
      </c>
      <c r="Q333" s="43">
        <f t="shared" si="138"/>
        <v>0</v>
      </c>
      <c r="R333" s="43">
        <f t="shared" si="138"/>
        <v>0</v>
      </c>
      <c r="S333" s="43">
        <f t="shared" si="138"/>
        <v>0</v>
      </c>
      <c r="T333" s="43">
        <f t="shared" si="138"/>
        <v>0</v>
      </c>
      <c r="U333" s="43">
        <f t="shared" si="138"/>
        <v>0</v>
      </c>
      <c r="V333" s="43">
        <f t="shared" si="138"/>
        <v>0</v>
      </c>
      <c r="W333" s="43">
        <f t="shared" si="138"/>
        <v>0</v>
      </c>
      <c r="X333" s="43">
        <f t="shared" si="138"/>
        <v>0</v>
      </c>
      <c r="Y333" s="43">
        <f t="shared" si="138"/>
        <v>0</v>
      </c>
      <c r="Z333" s="43">
        <f t="shared" si="138"/>
        <v>0</v>
      </c>
      <c r="AA333" s="43">
        <f t="shared" si="138"/>
        <v>0</v>
      </c>
      <c r="AB333" s="43">
        <f t="shared" si="138"/>
        <v>0</v>
      </c>
      <c r="AC333" s="43">
        <f t="shared" si="138"/>
        <v>0</v>
      </c>
      <c r="AD333" s="43">
        <f t="shared" si="138"/>
        <v>0</v>
      </c>
      <c r="AE333" s="43">
        <f t="shared" si="138"/>
        <v>0</v>
      </c>
      <c r="AF333" s="43">
        <f t="shared" si="138"/>
        <v>0</v>
      </c>
      <c r="AG333" s="43">
        <f t="shared" si="138"/>
        <v>0</v>
      </c>
      <c r="AH333" s="43">
        <f t="shared" si="138"/>
        <v>0</v>
      </c>
      <c r="AI333" s="43">
        <f t="shared" si="138"/>
        <v>0</v>
      </c>
      <c r="AJ333" s="43">
        <f t="shared" si="138"/>
        <v>0</v>
      </c>
      <c r="AK333" s="43">
        <f t="shared" si="138"/>
        <v>0</v>
      </c>
      <c r="AL333" s="43">
        <f t="shared" si="138"/>
        <v>0</v>
      </c>
      <c r="AM333" s="43">
        <f t="shared" si="138"/>
        <v>0</v>
      </c>
      <c r="AN333" s="43">
        <f t="shared" si="138"/>
        <v>0</v>
      </c>
      <c r="AO333" s="43">
        <f t="shared" si="138"/>
        <v>0</v>
      </c>
      <c r="AP333" s="43">
        <f t="shared" si="138"/>
        <v>0</v>
      </c>
      <c r="AQ333" s="43">
        <f t="shared" si="138"/>
        <v>0</v>
      </c>
      <c r="AR333" s="43">
        <f t="shared" si="138"/>
        <v>0</v>
      </c>
      <c r="AS333" s="43">
        <f t="shared" si="138"/>
        <v>0</v>
      </c>
      <c r="AT333" s="43">
        <f t="shared" si="138"/>
        <v>0</v>
      </c>
      <c r="AU333" s="43">
        <f t="shared" si="138"/>
        <v>0</v>
      </c>
      <c r="AV333" s="43">
        <f t="shared" si="138"/>
        <v>0</v>
      </c>
      <c r="AW333" s="43">
        <f t="shared" si="138"/>
        <v>0</v>
      </c>
      <c r="AX333" s="43">
        <f t="shared" si="138"/>
        <v>0</v>
      </c>
      <c r="AY333" s="43">
        <f t="shared" si="138"/>
        <v>0</v>
      </c>
      <c r="AZ333" s="43">
        <f t="shared" si="138"/>
        <v>0</v>
      </c>
      <c r="BA333" s="59">
        <f t="shared" si="3"/>
        <v>0</v>
      </c>
      <c r="BB333" s="28">
        <f t="shared" si="4"/>
        <v>25200000</v>
      </c>
      <c r="BC333" s="29"/>
      <c r="BD333" s="59">
        <f t="shared" si="5"/>
        <v>0</v>
      </c>
      <c r="BE333" s="59">
        <f t="shared" si="6"/>
        <v>0</v>
      </c>
      <c r="BF333" s="59">
        <f t="shared" si="7"/>
        <v>0</v>
      </c>
      <c r="BG333" s="59">
        <f t="shared" si="8"/>
        <v>0</v>
      </c>
      <c r="BH333" s="59">
        <f t="shared" si="9"/>
        <v>0</v>
      </c>
      <c r="BI333" s="59">
        <f t="shared" si="10"/>
        <v>0</v>
      </c>
      <c r="BJ333" s="59">
        <f t="shared" si="11"/>
        <v>0</v>
      </c>
      <c r="BK333" s="59">
        <f t="shared" si="12"/>
        <v>0</v>
      </c>
      <c r="BL333" s="59">
        <f t="shared" si="13"/>
        <v>0</v>
      </c>
      <c r="BM333" s="59">
        <f t="shared" si="14"/>
        <v>0</v>
      </c>
      <c r="BN333" s="59">
        <f t="shared" si="15"/>
        <v>0</v>
      </c>
      <c r="BO333" s="59">
        <f t="shared" si="16"/>
        <v>0</v>
      </c>
      <c r="BP333" s="29"/>
      <c r="BQ333" s="59">
        <f t="shared" si="17"/>
        <v>0</v>
      </c>
      <c r="BR333" s="59">
        <f t="shared" si="18"/>
        <v>0</v>
      </c>
      <c r="BS333" s="59">
        <f t="shared" si="19"/>
        <v>0</v>
      </c>
      <c r="BT333" s="59">
        <f t="shared" si="20"/>
        <v>0</v>
      </c>
    </row>
    <row r="334">
      <c r="A334" s="45">
        <v>521211.0</v>
      </c>
      <c r="B334" s="46" t="s">
        <v>48</v>
      </c>
      <c r="C334" s="6"/>
      <c r="D334" s="47">
        <f t="shared" ref="D334:AZ334" si="139">sum(D336)</f>
        <v>25200000</v>
      </c>
      <c r="E334" s="47">
        <f t="shared" si="139"/>
        <v>0</v>
      </c>
      <c r="F334" s="47">
        <f t="shared" si="139"/>
        <v>0</v>
      </c>
      <c r="G334" s="47">
        <f t="shared" si="139"/>
        <v>0</v>
      </c>
      <c r="H334" s="47">
        <f t="shared" si="139"/>
        <v>0</v>
      </c>
      <c r="I334" s="47">
        <f t="shared" si="139"/>
        <v>0</v>
      </c>
      <c r="J334" s="47">
        <f t="shared" si="139"/>
        <v>0</v>
      </c>
      <c r="K334" s="47">
        <f t="shared" si="139"/>
        <v>0</v>
      </c>
      <c r="L334" s="47">
        <f t="shared" si="139"/>
        <v>0</v>
      </c>
      <c r="M334" s="47">
        <f t="shared" si="139"/>
        <v>0</v>
      </c>
      <c r="N334" s="47">
        <f t="shared" si="139"/>
        <v>0</v>
      </c>
      <c r="O334" s="47">
        <f t="shared" si="139"/>
        <v>0</v>
      </c>
      <c r="P334" s="47">
        <f t="shared" si="139"/>
        <v>0</v>
      </c>
      <c r="Q334" s="47">
        <f t="shared" si="139"/>
        <v>0</v>
      </c>
      <c r="R334" s="47">
        <f t="shared" si="139"/>
        <v>0</v>
      </c>
      <c r="S334" s="47">
        <f t="shared" si="139"/>
        <v>0</v>
      </c>
      <c r="T334" s="47">
        <f t="shared" si="139"/>
        <v>0</v>
      </c>
      <c r="U334" s="47">
        <f t="shared" si="139"/>
        <v>0</v>
      </c>
      <c r="V334" s="47">
        <f t="shared" si="139"/>
        <v>0</v>
      </c>
      <c r="W334" s="47">
        <f t="shared" si="139"/>
        <v>0</v>
      </c>
      <c r="X334" s="47">
        <f t="shared" si="139"/>
        <v>0</v>
      </c>
      <c r="Y334" s="47">
        <f t="shared" si="139"/>
        <v>0</v>
      </c>
      <c r="Z334" s="47">
        <f t="shared" si="139"/>
        <v>0</v>
      </c>
      <c r="AA334" s="47">
        <f t="shared" si="139"/>
        <v>0</v>
      </c>
      <c r="AB334" s="47">
        <f t="shared" si="139"/>
        <v>0</v>
      </c>
      <c r="AC334" s="47">
        <f t="shared" si="139"/>
        <v>0</v>
      </c>
      <c r="AD334" s="47">
        <f t="shared" si="139"/>
        <v>0</v>
      </c>
      <c r="AE334" s="47">
        <f t="shared" si="139"/>
        <v>0</v>
      </c>
      <c r="AF334" s="47">
        <f t="shared" si="139"/>
        <v>0</v>
      </c>
      <c r="AG334" s="47">
        <f t="shared" si="139"/>
        <v>0</v>
      </c>
      <c r="AH334" s="47">
        <f t="shared" si="139"/>
        <v>0</v>
      </c>
      <c r="AI334" s="47">
        <f t="shared" si="139"/>
        <v>0</v>
      </c>
      <c r="AJ334" s="47">
        <f t="shared" si="139"/>
        <v>0</v>
      </c>
      <c r="AK334" s="47">
        <f t="shared" si="139"/>
        <v>0</v>
      </c>
      <c r="AL334" s="47">
        <f t="shared" si="139"/>
        <v>0</v>
      </c>
      <c r="AM334" s="47">
        <f t="shared" si="139"/>
        <v>0</v>
      </c>
      <c r="AN334" s="47">
        <f t="shared" si="139"/>
        <v>0</v>
      </c>
      <c r="AO334" s="47">
        <f t="shared" si="139"/>
        <v>0</v>
      </c>
      <c r="AP334" s="47">
        <f t="shared" si="139"/>
        <v>0</v>
      </c>
      <c r="AQ334" s="47">
        <f t="shared" si="139"/>
        <v>0</v>
      </c>
      <c r="AR334" s="47">
        <f t="shared" si="139"/>
        <v>0</v>
      </c>
      <c r="AS334" s="47">
        <f t="shared" si="139"/>
        <v>0</v>
      </c>
      <c r="AT334" s="47">
        <f t="shared" si="139"/>
        <v>0</v>
      </c>
      <c r="AU334" s="47">
        <f t="shared" si="139"/>
        <v>0</v>
      </c>
      <c r="AV334" s="47">
        <f t="shared" si="139"/>
        <v>0</v>
      </c>
      <c r="AW334" s="47">
        <f t="shared" si="139"/>
        <v>0</v>
      </c>
      <c r="AX334" s="47">
        <f t="shared" si="139"/>
        <v>0</v>
      </c>
      <c r="AY334" s="47">
        <f t="shared" si="139"/>
        <v>0</v>
      </c>
      <c r="AZ334" s="47">
        <f t="shared" si="139"/>
        <v>0</v>
      </c>
      <c r="BA334" s="59">
        <f t="shared" si="3"/>
        <v>0</v>
      </c>
      <c r="BB334" s="28">
        <f t="shared" si="4"/>
        <v>25200000</v>
      </c>
      <c r="BC334" s="61"/>
      <c r="BD334" s="59">
        <f t="shared" si="5"/>
        <v>0</v>
      </c>
      <c r="BE334" s="59">
        <f t="shared" si="6"/>
        <v>0</v>
      </c>
      <c r="BF334" s="59">
        <f t="shared" si="7"/>
        <v>0</v>
      </c>
      <c r="BG334" s="59">
        <f t="shared" si="8"/>
        <v>0</v>
      </c>
      <c r="BH334" s="59">
        <f t="shared" si="9"/>
        <v>0</v>
      </c>
      <c r="BI334" s="59">
        <f t="shared" si="10"/>
        <v>0</v>
      </c>
      <c r="BJ334" s="59">
        <f t="shared" si="11"/>
        <v>0</v>
      </c>
      <c r="BK334" s="59">
        <f t="shared" si="12"/>
        <v>0</v>
      </c>
      <c r="BL334" s="59">
        <f t="shared" si="13"/>
        <v>0</v>
      </c>
      <c r="BM334" s="59">
        <f t="shared" si="14"/>
        <v>0</v>
      </c>
      <c r="BN334" s="59">
        <f t="shared" si="15"/>
        <v>0</v>
      </c>
      <c r="BO334" s="59">
        <f t="shared" si="16"/>
        <v>0</v>
      </c>
      <c r="BP334" s="61"/>
      <c r="BQ334" s="59">
        <f t="shared" si="17"/>
        <v>0</v>
      </c>
      <c r="BR334" s="59">
        <f t="shared" si="18"/>
        <v>0</v>
      </c>
      <c r="BS334" s="59">
        <f t="shared" si="19"/>
        <v>0</v>
      </c>
      <c r="BT334" s="59">
        <f t="shared" si="20"/>
        <v>0</v>
      </c>
    </row>
    <row r="335">
      <c r="A335" s="49"/>
      <c r="B335" s="50" t="s">
        <v>37</v>
      </c>
      <c r="C335" s="6"/>
      <c r="D335" s="51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  <c r="AB335" s="62"/>
      <c r="AC335" s="62"/>
      <c r="AD335" s="62"/>
      <c r="AE335" s="62"/>
      <c r="AF335" s="62"/>
      <c r="AG335" s="62"/>
      <c r="AH335" s="62"/>
      <c r="AI335" s="62"/>
      <c r="AJ335" s="62"/>
      <c r="AK335" s="62"/>
      <c r="AL335" s="62"/>
      <c r="AM335" s="62"/>
      <c r="AN335" s="62"/>
      <c r="AO335" s="62"/>
      <c r="AP335" s="62"/>
      <c r="AQ335" s="62"/>
      <c r="AR335" s="62"/>
      <c r="AS335" s="62"/>
      <c r="AT335" s="62"/>
      <c r="AU335" s="62"/>
      <c r="AV335" s="62"/>
      <c r="AW335" s="62"/>
      <c r="AX335" s="62"/>
      <c r="AY335" s="62"/>
      <c r="AZ335" s="62"/>
      <c r="BA335" s="59">
        <f t="shared" si="3"/>
        <v>0</v>
      </c>
      <c r="BB335" s="28">
        <f t="shared" si="4"/>
        <v>0</v>
      </c>
      <c r="BC335" s="64"/>
      <c r="BD335" s="59">
        <f t="shared" si="5"/>
        <v>0</v>
      </c>
      <c r="BE335" s="59">
        <f t="shared" si="6"/>
        <v>0</v>
      </c>
      <c r="BF335" s="59">
        <f t="shared" si="7"/>
        <v>0</v>
      </c>
      <c r="BG335" s="59">
        <f t="shared" si="8"/>
        <v>0</v>
      </c>
      <c r="BH335" s="59">
        <f t="shared" si="9"/>
        <v>0</v>
      </c>
      <c r="BI335" s="59">
        <f t="shared" si="10"/>
        <v>0</v>
      </c>
      <c r="BJ335" s="59">
        <f t="shared" si="11"/>
        <v>0</v>
      </c>
      <c r="BK335" s="59">
        <f t="shared" si="12"/>
        <v>0</v>
      </c>
      <c r="BL335" s="59">
        <f t="shared" si="13"/>
        <v>0</v>
      </c>
      <c r="BM335" s="59">
        <f t="shared" si="14"/>
        <v>0</v>
      </c>
      <c r="BN335" s="59">
        <f t="shared" si="15"/>
        <v>0</v>
      </c>
      <c r="BO335" s="59">
        <f t="shared" si="16"/>
        <v>0</v>
      </c>
      <c r="BP335" s="64"/>
      <c r="BQ335" s="59">
        <f t="shared" si="17"/>
        <v>0</v>
      </c>
      <c r="BR335" s="59">
        <f t="shared" si="18"/>
        <v>0</v>
      </c>
      <c r="BS335" s="59">
        <f t="shared" si="19"/>
        <v>0</v>
      </c>
      <c r="BT335" s="59">
        <f t="shared" si="20"/>
        <v>0</v>
      </c>
    </row>
    <row r="336">
      <c r="A336" s="49"/>
      <c r="B336" s="52" t="s">
        <v>38</v>
      </c>
      <c r="C336" s="52" t="s">
        <v>299</v>
      </c>
      <c r="D336" s="53">
        <v>2.52E7</v>
      </c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62"/>
      <c r="AR336" s="62"/>
      <c r="AS336" s="62"/>
      <c r="AT336" s="62"/>
      <c r="AU336" s="62"/>
      <c r="AV336" s="62"/>
      <c r="AW336" s="62"/>
      <c r="AX336" s="62"/>
      <c r="AY336" s="62"/>
      <c r="AZ336" s="62"/>
      <c r="BA336" s="59">
        <f t="shared" si="3"/>
        <v>0</v>
      </c>
      <c r="BB336" s="28">
        <f t="shared" si="4"/>
        <v>25200000</v>
      </c>
      <c r="BC336" s="64"/>
      <c r="BD336" s="59">
        <f t="shared" si="5"/>
        <v>0</v>
      </c>
      <c r="BE336" s="59">
        <f t="shared" si="6"/>
        <v>0</v>
      </c>
      <c r="BF336" s="59">
        <f t="shared" si="7"/>
        <v>0</v>
      </c>
      <c r="BG336" s="59">
        <f t="shared" si="8"/>
        <v>0</v>
      </c>
      <c r="BH336" s="59">
        <f t="shared" si="9"/>
        <v>0</v>
      </c>
      <c r="BI336" s="59">
        <f t="shared" si="10"/>
        <v>0</v>
      </c>
      <c r="BJ336" s="59">
        <f t="shared" si="11"/>
        <v>0</v>
      </c>
      <c r="BK336" s="59">
        <f t="shared" si="12"/>
        <v>0</v>
      </c>
      <c r="BL336" s="59">
        <f t="shared" si="13"/>
        <v>0</v>
      </c>
      <c r="BM336" s="59">
        <f t="shared" si="14"/>
        <v>0</v>
      </c>
      <c r="BN336" s="59">
        <f t="shared" si="15"/>
        <v>0</v>
      </c>
      <c r="BO336" s="59">
        <f t="shared" si="16"/>
        <v>0</v>
      </c>
      <c r="BP336" s="64"/>
      <c r="BQ336" s="59">
        <f t="shared" si="17"/>
        <v>0</v>
      </c>
      <c r="BR336" s="59">
        <f t="shared" si="18"/>
        <v>0</v>
      </c>
      <c r="BS336" s="59">
        <f t="shared" si="19"/>
        <v>0</v>
      </c>
      <c r="BT336" s="59">
        <f t="shared" si="20"/>
        <v>0</v>
      </c>
    </row>
    <row r="337">
      <c r="A337" s="27" t="s">
        <v>300</v>
      </c>
      <c r="B337" s="30" t="s">
        <v>301</v>
      </c>
      <c r="C337" s="6"/>
      <c r="D337" s="31">
        <f t="shared" ref="D337:AZ337" si="140">sum(D338)</f>
        <v>10528000</v>
      </c>
      <c r="E337" s="31">
        <f t="shared" si="140"/>
        <v>0</v>
      </c>
      <c r="F337" s="31">
        <f t="shared" si="140"/>
        <v>0</v>
      </c>
      <c r="G337" s="31">
        <f t="shared" si="140"/>
        <v>0</v>
      </c>
      <c r="H337" s="31">
        <f t="shared" si="140"/>
        <v>0</v>
      </c>
      <c r="I337" s="31">
        <f t="shared" si="140"/>
        <v>0</v>
      </c>
      <c r="J337" s="31">
        <f t="shared" si="140"/>
        <v>0</v>
      </c>
      <c r="K337" s="31">
        <f t="shared" si="140"/>
        <v>0</v>
      </c>
      <c r="L337" s="31">
        <f t="shared" si="140"/>
        <v>0</v>
      </c>
      <c r="M337" s="31">
        <f t="shared" si="140"/>
        <v>0</v>
      </c>
      <c r="N337" s="31">
        <f t="shared" si="140"/>
        <v>0</v>
      </c>
      <c r="O337" s="31">
        <f t="shared" si="140"/>
        <v>0</v>
      </c>
      <c r="P337" s="31">
        <f t="shared" si="140"/>
        <v>0</v>
      </c>
      <c r="Q337" s="31">
        <f t="shared" si="140"/>
        <v>0</v>
      </c>
      <c r="R337" s="31">
        <f t="shared" si="140"/>
        <v>0</v>
      </c>
      <c r="S337" s="31">
        <f t="shared" si="140"/>
        <v>0</v>
      </c>
      <c r="T337" s="31">
        <f t="shared" si="140"/>
        <v>0</v>
      </c>
      <c r="U337" s="31">
        <f t="shared" si="140"/>
        <v>0</v>
      </c>
      <c r="V337" s="31">
        <f t="shared" si="140"/>
        <v>0</v>
      </c>
      <c r="W337" s="31">
        <f t="shared" si="140"/>
        <v>0</v>
      </c>
      <c r="X337" s="31">
        <f t="shared" si="140"/>
        <v>0</v>
      </c>
      <c r="Y337" s="31">
        <f t="shared" si="140"/>
        <v>0</v>
      </c>
      <c r="Z337" s="31">
        <f t="shared" si="140"/>
        <v>0</v>
      </c>
      <c r="AA337" s="31">
        <f t="shared" si="140"/>
        <v>0</v>
      </c>
      <c r="AB337" s="31">
        <f t="shared" si="140"/>
        <v>0</v>
      </c>
      <c r="AC337" s="31">
        <f t="shared" si="140"/>
        <v>0</v>
      </c>
      <c r="AD337" s="31">
        <f t="shared" si="140"/>
        <v>0</v>
      </c>
      <c r="AE337" s="31">
        <f t="shared" si="140"/>
        <v>0</v>
      </c>
      <c r="AF337" s="31">
        <f t="shared" si="140"/>
        <v>0</v>
      </c>
      <c r="AG337" s="31">
        <f t="shared" si="140"/>
        <v>0</v>
      </c>
      <c r="AH337" s="31">
        <f t="shared" si="140"/>
        <v>0</v>
      </c>
      <c r="AI337" s="31">
        <f t="shared" si="140"/>
        <v>0</v>
      </c>
      <c r="AJ337" s="31">
        <f t="shared" si="140"/>
        <v>0</v>
      </c>
      <c r="AK337" s="31">
        <f t="shared" si="140"/>
        <v>0</v>
      </c>
      <c r="AL337" s="31">
        <f t="shared" si="140"/>
        <v>0</v>
      </c>
      <c r="AM337" s="31">
        <f t="shared" si="140"/>
        <v>0</v>
      </c>
      <c r="AN337" s="31">
        <f t="shared" si="140"/>
        <v>0</v>
      </c>
      <c r="AO337" s="31">
        <f t="shared" si="140"/>
        <v>0</v>
      </c>
      <c r="AP337" s="31">
        <f t="shared" si="140"/>
        <v>0</v>
      </c>
      <c r="AQ337" s="31">
        <f t="shared" si="140"/>
        <v>0</v>
      </c>
      <c r="AR337" s="31">
        <f t="shared" si="140"/>
        <v>0</v>
      </c>
      <c r="AS337" s="31">
        <f t="shared" si="140"/>
        <v>0</v>
      </c>
      <c r="AT337" s="31">
        <f t="shared" si="140"/>
        <v>0</v>
      </c>
      <c r="AU337" s="31">
        <f t="shared" si="140"/>
        <v>0</v>
      </c>
      <c r="AV337" s="31">
        <f t="shared" si="140"/>
        <v>0</v>
      </c>
      <c r="AW337" s="31">
        <f t="shared" si="140"/>
        <v>0</v>
      </c>
      <c r="AX337" s="31">
        <f t="shared" si="140"/>
        <v>0</v>
      </c>
      <c r="AY337" s="31">
        <f t="shared" si="140"/>
        <v>0</v>
      </c>
      <c r="AZ337" s="31">
        <f t="shared" si="140"/>
        <v>0</v>
      </c>
      <c r="BA337" s="55">
        <f t="shared" si="3"/>
        <v>0</v>
      </c>
      <c r="BB337" s="28">
        <f t="shared" si="4"/>
        <v>10528000</v>
      </c>
      <c r="BC337" s="29"/>
      <c r="BD337" s="55">
        <f t="shared" si="5"/>
        <v>0</v>
      </c>
      <c r="BE337" s="55">
        <f t="shared" si="6"/>
        <v>0</v>
      </c>
      <c r="BF337" s="55">
        <f t="shared" si="7"/>
        <v>0</v>
      </c>
      <c r="BG337" s="55">
        <f t="shared" si="8"/>
        <v>0</v>
      </c>
      <c r="BH337" s="55">
        <f t="shared" si="9"/>
        <v>0</v>
      </c>
      <c r="BI337" s="55">
        <f t="shared" si="10"/>
        <v>0</v>
      </c>
      <c r="BJ337" s="55">
        <f t="shared" si="11"/>
        <v>0</v>
      </c>
      <c r="BK337" s="55">
        <f t="shared" si="12"/>
        <v>0</v>
      </c>
      <c r="BL337" s="55">
        <f t="shared" si="13"/>
        <v>0</v>
      </c>
      <c r="BM337" s="55">
        <f t="shared" si="14"/>
        <v>0</v>
      </c>
      <c r="BN337" s="55">
        <f t="shared" si="15"/>
        <v>0</v>
      </c>
      <c r="BO337" s="55">
        <f t="shared" si="16"/>
        <v>0</v>
      </c>
      <c r="BP337" s="29"/>
      <c r="BQ337" s="55">
        <f t="shared" si="17"/>
        <v>0</v>
      </c>
      <c r="BR337" s="55">
        <f t="shared" si="18"/>
        <v>0</v>
      </c>
      <c r="BS337" s="55">
        <f t="shared" si="19"/>
        <v>0</v>
      </c>
      <c r="BT337" s="55">
        <f t="shared" si="20"/>
        <v>0</v>
      </c>
    </row>
    <row r="338">
      <c r="A338" s="33" t="s">
        <v>302</v>
      </c>
      <c r="B338" s="34" t="s">
        <v>303</v>
      </c>
      <c r="C338" s="6"/>
      <c r="D338" s="35">
        <f t="shared" ref="D338:AZ338" si="141">sum(D339)</f>
        <v>10528000</v>
      </c>
      <c r="E338" s="35">
        <f t="shared" si="141"/>
        <v>0</v>
      </c>
      <c r="F338" s="35">
        <f t="shared" si="141"/>
        <v>0</v>
      </c>
      <c r="G338" s="35">
        <f t="shared" si="141"/>
        <v>0</v>
      </c>
      <c r="H338" s="35">
        <f t="shared" si="141"/>
        <v>0</v>
      </c>
      <c r="I338" s="35">
        <f t="shared" si="141"/>
        <v>0</v>
      </c>
      <c r="J338" s="35">
        <f t="shared" si="141"/>
        <v>0</v>
      </c>
      <c r="K338" s="35">
        <f t="shared" si="141"/>
        <v>0</v>
      </c>
      <c r="L338" s="35">
        <f t="shared" si="141"/>
        <v>0</v>
      </c>
      <c r="M338" s="35">
        <f t="shared" si="141"/>
        <v>0</v>
      </c>
      <c r="N338" s="35">
        <f t="shared" si="141"/>
        <v>0</v>
      </c>
      <c r="O338" s="35">
        <f t="shared" si="141"/>
        <v>0</v>
      </c>
      <c r="P338" s="35">
        <f t="shared" si="141"/>
        <v>0</v>
      </c>
      <c r="Q338" s="35">
        <f t="shared" si="141"/>
        <v>0</v>
      </c>
      <c r="R338" s="35">
        <f t="shared" si="141"/>
        <v>0</v>
      </c>
      <c r="S338" s="35">
        <f t="shared" si="141"/>
        <v>0</v>
      </c>
      <c r="T338" s="35">
        <f t="shared" si="141"/>
        <v>0</v>
      </c>
      <c r="U338" s="35">
        <f t="shared" si="141"/>
        <v>0</v>
      </c>
      <c r="V338" s="35">
        <f t="shared" si="141"/>
        <v>0</v>
      </c>
      <c r="W338" s="35">
        <f t="shared" si="141"/>
        <v>0</v>
      </c>
      <c r="X338" s="35">
        <f t="shared" si="141"/>
        <v>0</v>
      </c>
      <c r="Y338" s="35">
        <f t="shared" si="141"/>
        <v>0</v>
      </c>
      <c r="Z338" s="35">
        <f t="shared" si="141"/>
        <v>0</v>
      </c>
      <c r="AA338" s="35">
        <f t="shared" si="141"/>
        <v>0</v>
      </c>
      <c r="AB338" s="35">
        <f t="shared" si="141"/>
        <v>0</v>
      </c>
      <c r="AC338" s="35">
        <f t="shared" si="141"/>
        <v>0</v>
      </c>
      <c r="AD338" s="35">
        <f t="shared" si="141"/>
        <v>0</v>
      </c>
      <c r="AE338" s="35">
        <f t="shared" si="141"/>
        <v>0</v>
      </c>
      <c r="AF338" s="35">
        <f t="shared" si="141"/>
        <v>0</v>
      </c>
      <c r="AG338" s="35">
        <f t="shared" si="141"/>
        <v>0</v>
      </c>
      <c r="AH338" s="35">
        <f t="shared" si="141"/>
        <v>0</v>
      </c>
      <c r="AI338" s="35">
        <f t="shared" si="141"/>
        <v>0</v>
      </c>
      <c r="AJ338" s="35">
        <f t="shared" si="141"/>
        <v>0</v>
      </c>
      <c r="AK338" s="35">
        <f t="shared" si="141"/>
        <v>0</v>
      </c>
      <c r="AL338" s="35">
        <f t="shared" si="141"/>
        <v>0</v>
      </c>
      <c r="AM338" s="35">
        <f t="shared" si="141"/>
        <v>0</v>
      </c>
      <c r="AN338" s="35">
        <f t="shared" si="141"/>
        <v>0</v>
      </c>
      <c r="AO338" s="35">
        <f t="shared" si="141"/>
        <v>0</v>
      </c>
      <c r="AP338" s="35">
        <f t="shared" si="141"/>
        <v>0</v>
      </c>
      <c r="AQ338" s="35">
        <f t="shared" si="141"/>
        <v>0</v>
      </c>
      <c r="AR338" s="35">
        <f t="shared" si="141"/>
        <v>0</v>
      </c>
      <c r="AS338" s="35">
        <f t="shared" si="141"/>
        <v>0</v>
      </c>
      <c r="AT338" s="35">
        <f t="shared" si="141"/>
        <v>0</v>
      </c>
      <c r="AU338" s="35">
        <f t="shared" si="141"/>
        <v>0</v>
      </c>
      <c r="AV338" s="35">
        <f t="shared" si="141"/>
        <v>0</v>
      </c>
      <c r="AW338" s="35">
        <f t="shared" si="141"/>
        <v>0</v>
      </c>
      <c r="AX338" s="35">
        <f t="shared" si="141"/>
        <v>0</v>
      </c>
      <c r="AY338" s="35">
        <f t="shared" si="141"/>
        <v>0</v>
      </c>
      <c r="AZ338" s="35">
        <f t="shared" si="141"/>
        <v>0</v>
      </c>
      <c r="BA338" s="56">
        <f t="shared" si="3"/>
        <v>0</v>
      </c>
      <c r="BB338" s="28">
        <f t="shared" si="4"/>
        <v>10528000</v>
      </c>
      <c r="BC338" s="29"/>
      <c r="BD338" s="56">
        <f t="shared" si="5"/>
        <v>0</v>
      </c>
      <c r="BE338" s="56">
        <f t="shared" si="6"/>
        <v>0</v>
      </c>
      <c r="BF338" s="56">
        <f t="shared" si="7"/>
        <v>0</v>
      </c>
      <c r="BG338" s="56">
        <f t="shared" si="8"/>
        <v>0</v>
      </c>
      <c r="BH338" s="56">
        <f t="shared" si="9"/>
        <v>0</v>
      </c>
      <c r="BI338" s="56">
        <f t="shared" si="10"/>
        <v>0</v>
      </c>
      <c r="BJ338" s="56">
        <f t="shared" si="11"/>
        <v>0</v>
      </c>
      <c r="BK338" s="56">
        <f t="shared" si="12"/>
        <v>0</v>
      </c>
      <c r="BL338" s="56">
        <f t="shared" si="13"/>
        <v>0</v>
      </c>
      <c r="BM338" s="56">
        <f t="shared" si="14"/>
        <v>0</v>
      </c>
      <c r="BN338" s="56">
        <f t="shared" si="15"/>
        <v>0</v>
      </c>
      <c r="BO338" s="56">
        <f t="shared" si="16"/>
        <v>0</v>
      </c>
      <c r="BP338" s="29"/>
      <c r="BQ338" s="56">
        <f t="shared" si="17"/>
        <v>0</v>
      </c>
      <c r="BR338" s="56">
        <f t="shared" si="18"/>
        <v>0</v>
      </c>
      <c r="BS338" s="56">
        <f t="shared" si="19"/>
        <v>0</v>
      </c>
      <c r="BT338" s="56">
        <f t="shared" si="20"/>
        <v>0</v>
      </c>
    </row>
    <row r="339">
      <c r="A339" s="37" t="s">
        <v>304</v>
      </c>
      <c r="B339" s="38" t="s">
        <v>305</v>
      </c>
      <c r="C339" s="6"/>
      <c r="D339" s="39">
        <f t="shared" ref="D339:AZ339" si="142">sum(D340)</f>
        <v>10528000</v>
      </c>
      <c r="E339" s="39">
        <f t="shared" si="142"/>
        <v>0</v>
      </c>
      <c r="F339" s="39">
        <f t="shared" si="142"/>
        <v>0</v>
      </c>
      <c r="G339" s="39">
        <f t="shared" si="142"/>
        <v>0</v>
      </c>
      <c r="H339" s="39">
        <f t="shared" si="142"/>
        <v>0</v>
      </c>
      <c r="I339" s="39">
        <f t="shared" si="142"/>
        <v>0</v>
      </c>
      <c r="J339" s="39">
        <f t="shared" si="142"/>
        <v>0</v>
      </c>
      <c r="K339" s="39">
        <f t="shared" si="142"/>
        <v>0</v>
      </c>
      <c r="L339" s="39">
        <f t="shared" si="142"/>
        <v>0</v>
      </c>
      <c r="M339" s="39">
        <f t="shared" si="142"/>
        <v>0</v>
      </c>
      <c r="N339" s="39">
        <f t="shared" si="142"/>
        <v>0</v>
      </c>
      <c r="O339" s="39">
        <f t="shared" si="142"/>
        <v>0</v>
      </c>
      <c r="P339" s="39">
        <f t="shared" si="142"/>
        <v>0</v>
      </c>
      <c r="Q339" s="39">
        <f t="shared" si="142"/>
        <v>0</v>
      </c>
      <c r="R339" s="39">
        <f t="shared" si="142"/>
        <v>0</v>
      </c>
      <c r="S339" s="39">
        <f t="shared" si="142"/>
        <v>0</v>
      </c>
      <c r="T339" s="39">
        <f t="shared" si="142"/>
        <v>0</v>
      </c>
      <c r="U339" s="39">
        <f t="shared" si="142"/>
        <v>0</v>
      </c>
      <c r="V339" s="39">
        <f t="shared" si="142"/>
        <v>0</v>
      </c>
      <c r="W339" s="39">
        <f t="shared" si="142"/>
        <v>0</v>
      </c>
      <c r="X339" s="39">
        <f t="shared" si="142"/>
        <v>0</v>
      </c>
      <c r="Y339" s="39">
        <f t="shared" si="142"/>
        <v>0</v>
      </c>
      <c r="Z339" s="39">
        <f t="shared" si="142"/>
        <v>0</v>
      </c>
      <c r="AA339" s="39">
        <f t="shared" si="142"/>
        <v>0</v>
      </c>
      <c r="AB339" s="39">
        <f t="shared" si="142"/>
        <v>0</v>
      </c>
      <c r="AC339" s="39">
        <f t="shared" si="142"/>
        <v>0</v>
      </c>
      <c r="AD339" s="39">
        <f t="shared" si="142"/>
        <v>0</v>
      </c>
      <c r="AE339" s="39">
        <f t="shared" si="142"/>
        <v>0</v>
      </c>
      <c r="AF339" s="39">
        <f t="shared" si="142"/>
        <v>0</v>
      </c>
      <c r="AG339" s="39">
        <f t="shared" si="142"/>
        <v>0</v>
      </c>
      <c r="AH339" s="39">
        <f t="shared" si="142"/>
        <v>0</v>
      </c>
      <c r="AI339" s="39">
        <f t="shared" si="142"/>
        <v>0</v>
      </c>
      <c r="AJ339" s="39">
        <f t="shared" si="142"/>
        <v>0</v>
      </c>
      <c r="AK339" s="39">
        <f t="shared" si="142"/>
        <v>0</v>
      </c>
      <c r="AL339" s="39">
        <f t="shared" si="142"/>
        <v>0</v>
      </c>
      <c r="AM339" s="39">
        <f t="shared" si="142"/>
        <v>0</v>
      </c>
      <c r="AN339" s="39">
        <f t="shared" si="142"/>
        <v>0</v>
      </c>
      <c r="AO339" s="39">
        <f t="shared" si="142"/>
        <v>0</v>
      </c>
      <c r="AP339" s="39">
        <f t="shared" si="142"/>
        <v>0</v>
      </c>
      <c r="AQ339" s="39">
        <f t="shared" si="142"/>
        <v>0</v>
      </c>
      <c r="AR339" s="39">
        <f t="shared" si="142"/>
        <v>0</v>
      </c>
      <c r="AS339" s="39">
        <f t="shared" si="142"/>
        <v>0</v>
      </c>
      <c r="AT339" s="39">
        <f t="shared" si="142"/>
        <v>0</v>
      </c>
      <c r="AU339" s="39">
        <f t="shared" si="142"/>
        <v>0</v>
      </c>
      <c r="AV339" s="39">
        <f t="shared" si="142"/>
        <v>0</v>
      </c>
      <c r="AW339" s="39">
        <f t="shared" si="142"/>
        <v>0</v>
      </c>
      <c r="AX339" s="39">
        <f t="shared" si="142"/>
        <v>0</v>
      </c>
      <c r="AY339" s="39">
        <f t="shared" si="142"/>
        <v>0</v>
      </c>
      <c r="AZ339" s="39">
        <f t="shared" si="142"/>
        <v>0</v>
      </c>
      <c r="BA339" s="57">
        <f t="shared" si="3"/>
        <v>0</v>
      </c>
      <c r="BB339" s="28">
        <f t="shared" si="4"/>
        <v>10528000</v>
      </c>
      <c r="BC339" s="29"/>
      <c r="BD339" s="57">
        <f t="shared" si="5"/>
        <v>0</v>
      </c>
      <c r="BE339" s="57">
        <f t="shared" si="6"/>
        <v>0</v>
      </c>
      <c r="BF339" s="57">
        <f t="shared" si="7"/>
        <v>0</v>
      </c>
      <c r="BG339" s="57">
        <f t="shared" si="8"/>
        <v>0</v>
      </c>
      <c r="BH339" s="57">
        <f t="shared" si="9"/>
        <v>0</v>
      </c>
      <c r="BI339" s="57">
        <f t="shared" si="10"/>
        <v>0</v>
      </c>
      <c r="BJ339" s="57">
        <f t="shared" si="11"/>
        <v>0</v>
      </c>
      <c r="BK339" s="57">
        <f t="shared" si="12"/>
        <v>0</v>
      </c>
      <c r="BL339" s="57">
        <f t="shared" si="13"/>
        <v>0</v>
      </c>
      <c r="BM339" s="57">
        <f t="shared" si="14"/>
        <v>0</v>
      </c>
      <c r="BN339" s="57">
        <f t="shared" si="15"/>
        <v>0</v>
      </c>
      <c r="BO339" s="57">
        <f t="shared" si="16"/>
        <v>0</v>
      </c>
      <c r="BP339" s="29"/>
      <c r="BQ339" s="57">
        <f t="shared" si="17"/>
        <v>0</v>
      </c>
      <c r="BR339" s="57">
        <f t="shared" si="18"/>
        <v>0</v>
      </c>
      <c r="BS339" s="57">
        <f t="shared" si="19"/>
        <v>0</v>
      </c>
      <c r="BT339" s="57">
        <f t="shared" si="20"/>
        <v>0</v>
      </c>
    </row>
    <row r="340">
      <c r="A340" s="41" t="s">
        <v>98</v>
      </c>
      <c r="B340" s="42" t="s">
        <v>306</v>
      </c>
      <c r="C340" s="6"/>
      <c r="D340" s="43">
        <f t="shared" ref="D340:AZ340" si="143">sum(D341)</f>
        <v>10528000</v>
      </c>
      <c r="E340" s="43">
        <f t="shared" si="143"/>
        <v>0</v>
      </c>
      <c r="F340" s="43">
        <f t="shared" si="143"/>
        <v>0</v>
      </c>
      <c r="G340" s="43">
        <f t="shared" si="143"/>
        <v>0</v>
      </c>
      <c r="H340" s="43">
        <f t="shared" si="143"/>
        <v>0</v>
      </c>
      <c r="I340" s="43">
        <f t="shared" si="143"/>
        <v>0</v>
      </c>
      <c r="J340" s="43">
        <f t="shared" si="143"/>
        <v>0</v>
      </c>
      <c r="K340" s="43">
        <f t="shared" si="143"/>
        <v>0</v>
      </c>
      <c r="L340" s="43">
        <f t="shared" si="143"/>
        <v>0</v>
      </c>
      <c r="M340" s="43">
        <f t="shared" si="143"/>
        <v>0</v>
      </c>
      <c r="N340" s="43">
        <f t="shared" si="143"/>
        <v>0</v>
      </c>
      <c r="O340" s="43">
        <f t="shared" si="143"/>
        <v>0</v>
      </c>
      <c r="P340" s="43">
        <f t="shared" si="143"/>
        <v>0</v>
      </c>
      <c r="Q340" s="43">
        <f t="shared" si="143"/>
        <v>0</v>
      </c>
      <c r="R340" s="43">
        <f t="shared" si="143"/>
        <v>0</v>
      </c>
      <c r="S340" s="43">
        <f t="shared" si="143"/>
        <v>0</v>
      </c>
      <c r="T340" s="43">
        <f t="shared" si="143"/>
        <v>0</v>
      </c>
      <c r="U340" s="43">
        <f t="shared" si="143"/>
        <v>0</v>
      </c>
      <c r="V340" s="43">
        <f t="shared" si="143"/>
        <v>0</v>
      </c>
      <c r="W340" s="43">
        <f t="shared" si="143"/>
        <v>0</v>
      </c>
      <c r="X340" s="43">
        <f t="shared" si="143"/>
        <v>0</v>
      </c>
      <c r="Y340" s="43">
        <f t="shared" si="143"/>
        <v>0</v>
      </c>
      <c r="Z340" s="43">
        <f t="shared" si="143"/>
        <v>0</v>
      </c>
      <c r="AA340" s="43">
        <f t="shared" si="143"/>
        <v>0</v>
      </c>
      <c r="AB340" s="43">
        <f t="shared" si="143"/>
        <v>0</v>
      </c>
      <c r="AC340" s="43">
        <f t="shared" si="143"/>
        <v>0</v>
      </c>
      <c r="AD340" s="43">
        <f t="shared" si="143"/>
        <v>0</v>
      </c>
      <c r="AE340" s="43">
        <f t="shared" si="143"/>
        <v>0</v>
      </c>
      <c r="AF340" s="43">
        <f t="shared" si="143"/>
        <v>0</v>
      </c>
      <c r="AG340" s="43">
        <f t="shared" si="143"/>
        <v>0</v>
      </c>
      <c r="AH340" s="43">
        <f t="shared" si="143"/>
        <v>0</v>
      </c>
      <c r="AI340" s="43">
        <f t="shared" si="143"/>
        <v>0</v>
      </c>
      <c r="AJ340" s="43">
        <f t="shared" si="143"/>
        <v>0</v>
      </c>
      <c r="AK340" s="43">
        <f t="shared" si="143"/>
        <v>0</v>
      </c>
      <c r="AL340" s="43">
        <f t="shared" si="143"/>
        <v>0</v>
      </c>
      <c r="AM340" s="43">
        <f t="shared" si="143"/>
        <v>0</v>
      </c>
      <c r="AN340" s="43">
        <f t="shared" si="143"/>
        <v>0</v>
      </c>
      <c r="AO340" s="43">
        <f t="shared" si="143"/>
        <v>0</v>
      </c>
      <c r="AP340" s="43">
        <f t="shared" si="143"/>
        <v>0</v>
      </c>
      <c r="AQ340" s="43">
        <f t="shared" si="143"/>
        <v>0</v>
      </c>
      <c r="AR340" s="43">
        <f t="shared" si="143"/>
        <v>0</v>
      </c>
      <c r="AS340" s="43">
        <f t="shared" si="143"/>
        <v>0</v>
      </c>
      <c r="AT340" s="43">
        <f t="shared" si="143"/>
        <v>0</v>
      </c>
      <c r="AU340" s="43">
        <f t="shared" si="143"/>
        <v>0</v>
      </c>
      <c r="AV340" s="43">
        <f t="shared" si="143"/>
        <v>0</v>
      </c>
      <c r="AW340" s="43">
        <f t="shared" si="143"/>
        <v>0</v>
      </c>
      <c r="AX340" s="43">
        <f t="shared" si="143"/>
        <v>0</v>
      </c>
      <c r="AY340" s="43">
        <f t="shared" si="143"/>
        <v>0</v>
      </c>
      <c r="AZ340" s="43">
        <f t="shared" si="143"/>
        <v>0</v>
      </c>
      <c r="BA340" s="59">
        <f t="shared" si="3"/>
        <v>0</v>
      </c>
      <c r="BB340" s="28">
        <f t="shared" si="4"/>
        <v>10528000</v>
      </c>
      <c r="BC340" s="29"/>
      <c r="BD340" s="59">
        <f t="shared" si="5"/>
        <v>0</v>
      </c>
      <c r="BE340" s="59">
        <f t="shared" si="6"/>
        <v>0</v>
      </c>
      <c r="BF340" s="59">
        <f t="shared" si="7"/>
        <v>0</v>
      </c>
      <c r="BG340" s="59">
        <f t="shared" si="8"/>
        <v>0</v>
      </c>
      <c r="BH340" s="59">
        <f t="shared" si="9"/>
        <v>0</v>
      </c>
      <c r="BI340" s="59">
        <f t="shared" si="10"/>
        <v>0</v>
      </c>
      <c r="BJ340" s="59">
        <f t="shared" si="11"/>
        <v>0</v>
      </c>
      <c r="BK340" s="59">
        <f t="shared" si="12"/>
        <v>0</v>
      </c>
      <c r="BL340" s="59">
        <f t="shared" si="13"/>
        <v>0</v>
      </c>
      <c r="BM340" s="59">
        <f t="shared" si="14"/>
        <v>0</v>
      </c>
      <c r="BN340" s="59">
        <f t="shared" si="15"/>
        <v>0</v>
      </c>
      <c r="BO340" s="59">
        <f t="shared" si="16"/>
        <v>0</v>
      </c>
      <c r="BP340" s="29"/>
      <c r="BQ340" s="59">
        <f t="shared" si="17"/>
        <v>0</v>
      </c>
      <c r="BR340" s="59">
        <f t="shared" si="18"/>
        <v>0</v>
      </c>
      <c r="BS340" s="59">
        <f t="shared" si="19"/>
        <v>0</v>
      </c>
      <c r="BT340" s="59">
        <f t="shared" si="20"/>
        <v>0</v>
      </c>
    </row>
    <row r="341">
      <c r="A341" s="45">
        <v>524111.0</v>
      </c>
      <c r="B341" s="46" t="s">
        <v>41</v>
      </c>
      <c r="C341" s="6"/>
      <c r="D341" s="47">
        <f t="shared" ref="D341:AZ341" si="144">sum(D343:D345)</f>
        <v>10528000</v>
      </c>
      <c r="E341" s="47">
        <f t="shared" si="144"/>
        <v>0</v>
      </c>
      <c r="F341" s="47">
        <f t="shared" si="144"/>
        <v>0</v>
      </c>
      <c r="G341" s="47">
        <f t="shared" si="144"/>
        <v>0</v>
      </c>
      <c r="H341" s="47">
        <f t="shared" si="144"/>
        <v>0</v>
      </c>
      <c r="I341" s="47">
        <f t="shared" si="144"/>
        <v>0</v>
      </c>
      <c r="J341" s="47">
        <f t="shared" si="144"/>
        <v>0</v>
      </c>
      <c r="K341" s="47">
        <f t="shared" si="144"/>
        <v>0</v>
      </c>
      <c r="L341" s="47">
        <f t="shared" si="144"/>
        <v>0</v>
      </c>
      <c r="M341" s="47">
        <f t="shared" si="144"/>
        <v>0</v>
      </c>
      <c r="N341" s="47">
        <f t="shared" si="144"/>
        <v>0</v>
      </c>
      <c r="O341" s="47">
        <f t="shared" si="144"/>
        <v>0</v>
      </c>
      <c r="P341" s="47">
        <f t="shared" si="144"/>
        <v>0</v>
      </c>
      <c r="Q341" s="47">
        <f t="shared" si="144"/>
        <v>0</v>
      </c>
      <c r="R341" s="47">
        <f t="shared" si="144"/>
        <v>0</v>
      </c>
      <c r="S341" s="47">
        <f t="shared" si="144"/>
        <v>0</v>
      </c>
      <c r="T341" s="47">
        <f t="shared" si="144"/>
        <v>0</v>
      </c>
      <c r="U341" s="47">
        <f t="shared" si="144"/>
        <v>0</v>
      </c>
      <c r="V341" s="47">
        <f t="shared" si="144"/>
        <v>0</v>
      </c>
      <c r="W341" s="47">
        <f t="shared" si="144"/>
        <v>0</v>
      </c>
      <c r="X341" s="47">
        <f t="shared" si="144"/>
        <v>0</v>
      </c>
      <c r="Y341" s="47">
        <f t="shared" si="144"/>
        <v>0</v>
      </c>
      <c r="Z341" s="47">
        <f t="shared" si="144"/>
        <v>0</v>
      </c>
      <c r="AA341" s="47">
        <f t="shared" si="144"/>
        <v>0</v>
      </c>
      <c r="AB341" s="47">
        <f t="shared" si="144"/>
        <v>0</v>
      </c>
      <c r="AC341" s="47">
        <f t="shared" si="144"/>
        <v>0</v>
      </c>
      <c r="AD341" s="47">
        <f t="shared" si="144"/>
        <v>0</v>
      </c>
      <c r="AE341" s="47">
        <f t="shared" si="144"/>
        <v>0</v>
      </c>
      <c r="AF341" s="47">
        <f t="shared" si="144"/>
        <v>0</v>
      </c>
      <c r="AG341" s="47">
        <f t="shared" si="144"/>
        <v>0</v>
      </c>
      <c r="AH341" s="47">
        <f t="shared" si="144"/>
        <v>0</v>
      </c>
      <c r="AI341" s="47">
        <f t="shared" si="144"/>
        <v>0</v>
      </c>
      <c r="AJ341" s="47">
        <f t="shared" si="144"/>
        <v>0</v>
      </c>
      <c r="AK341" s="47">
        <f t="shared" si="144"/>
        <v>0</v>
      </c>
      <c r="AL341" s="47">
        <f t="shared" si="144"/>
        <v>0</v>
      </c>
      <c r="AM341" s="47">
        <f t="shared" si="144"/>
        <v>0</v>
      </c>
      <c r="AN341" s="47">
        <f t="shared" si="144"/>
        <v>0</v>
      </c>
      <c r="AO341" s="47">
        <f t="shared" si="144"/>
        <v>0</v>
      </c>
      <c r="AP341" s="47">
        <f t="shared" si="144"/>
        <v>0</v>
      </c>
      <c r="AQ341" s="47">
        <f t="shared" si="144"/>
        <v>0</v>
      </c>
      <c r="AR341" s="47">
        <f t="shared" si="144"/>
        <v>0</v>
      </c>
      <c r="AS341" s="47">
        <f t="shared" si="144"/>
        <v>0</v>
      </c>
      <c r="AT341" s="47">
        <f t="shared" si="144"/>
        <v>0</v>
      </c>
      <c r="AU341" s="47">
        <f t="shared" si="144"/>
        <v>0</v>
      </c>
      <c r="AV341" s="47">
        <f t="shared" si="144"/>
        <v>0</v>
      </c>
      <c r="AW341" s="47">
        <f t="shared" si="144"/>
        <v>0</v>
      </c>
      <c r="AX341" s="47">
        <f t="shared" si="144"/>
        <v>0</v>
      </c>
      <c r="AY341" s="47">
        <f t="shared" si="144"/>
        <v>0</v>
      </c>
      <c r="AZ341" s="47">
        <f t="shared" si="144"/>
        <v>0</v>
      </c>
      <c r="BA341" s="59">
        <f t="shared" si="3"/>
        <v>0</v>
      </c>
      <c r="BB341" s="28">
        <f t="shared" si="4"/>
        <v>10528000</v>
      </c>
      <c r="BC341" s="61"/>
      <c r="BD341" s="59">
        <f t="shared" si="5"/>
        <v>0</v>
      </c>
      <c r="BE341" s="59">
        <f t="shared" si="6"/>
        <v>0</v>
      </c>
      <c r="BF341" s="59">
        <f t="shared" si="7"/>
        <v>0</v>
      </c>
      <c r="BG341" s="59">
        <f t="shared" si="8"/>
        <v>0</v>
      </c>
      <c r="BH341" s="59">
        <f t="shared" si="9"/>
        <v>0</v>
      </c>
      <c r="BI341" s="59">
        <f t="shared" si="10"/>
        <v>0</v>
      </c>
      <c r="BJ341" s="59">
        <f t="shared" si="11"/>
        <v>0</v>
      </c>
      <c r="BK341" s="59">
        <f t="shared" si="12"/>
        <v>0</v>
      </c>
      <c r="BL341" s="59">
        <f t="shared" si="13"/>
        <v>0</v>
      </c>
      <c r="BM341" s="59">
        <f t="shared" si="14"/>
        <v>0</v>
      </c>
      <c r="BN341" s="59">
        <f t="shared" si="15"/>
        <v>0</v>
      </c>
      <c r="BO341" s="59">
        <f t="shared" si="16"/>
        <v>0</v>
      </c>
      <c r="BP341" s="61"/>
      <c r="BQ341" s="59">
        <f t="shared" si="17"/>
        <v>0</v>
      </c>
      <c r="BR341" s="59">
        <f t="shared" si="18"/>
        <v>0</v>
      </c>
      <c r="BS341" s="59">
        <f t="shared" si="19"/>
        <v>0</v>
      </c>
      <c r="BT341" s="59">
        <f t="shared" si="20"/>
        <v>0</v>
      </c>
    </row>
    <row r="342">
      <c r="A342" s="44"/>
      <c r="B342" s="50" t="s">
        <v>37</v>
      </c>
      <c r="C342" s="6"/>
      <c r="D342" s="51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  <c r="AT342" s="62"/>
      <c r="AU342" s="62"/>
      <c r="AV342" s="62"/>
      <c r="AW342" s="62"/>
      <c r="AX342" s="62"/>
      <c r="AY342" s="62"/>
      <c r="AZ342" s="62"/>
      <c r="BA342" s="59">
        <f t="shared" si="3"/>
        <v>0</v>
      </c>
      <c r="BB342" s="28">
        <f t="shared" si="4"/>
        <v>0</v>
      </c>
      <c r="BC342" s="64"/>
      <c r="BD342" s="59">
        <f t="shared" si="5"/>
        <v>0</v>
      </c>
      <c r="BE342" s="59">
        <f t="shared" si="6"/>
        <v>0</v>
      </c>
      <c r="BF342" s="59">
        <f t="shared" si="7"/>
        <v>0</v>
      </c>
      <c r="BG342" s="59">
        <f t="shared" si="8"/>
        <v>0</v>
      </c>
      <c r="BH342" s="59">
        <f t="shared" si="9"/>
        <v>0</v>
      </c>
      <c r="BI342" s="59">
        <f t="shared" si="10"/>
        <v>0</v>
      </c>
      <c r="BJ342" s="59">
        <f t="shared" si="11"/>
        <v>0</v>
      </c>
      <c r="BK342" s="59">
        <f t="shared" si="12"/>
        <v>0</v>
      </c>
      <c r="BL342" s="59">
        <f t="shared" si="13"/>
        <v>0</v>
      </c>
      <c r="BM342" s="59">
        <f t="shared" si="14"/>
        <v>0</v>
      </c>
      <c r="BN342" s="59">
        <f t="shared" si="15"/>
        <v>0</v>
      </c>
      <c r="BO342" s="59">
        <f t="shared" si="16"/>
        <v>0</v>
      </c>
      <c r="BP342" s="64"/>
      <c r="BQ342" s="59">
        <f t="shared" si="17"/>
        <v>0</v>
      </c>
      <c r="BR342" s="59">
        <f t="shared" si="18"/>
        <v>0</v>
      </c>
      <c r="BS342" s="59">
        <f t="shared" si="19"/>
        <v>0</v>
      </c>
      <c r="BT342" s="59">
        <f t="shared" si="20"/>
        <v>0</v>
      </c>
    </row>
    <row r="343">
      <c r="A343" s="44"/>
      <c r="B343" s="52" t="s">
        <v>38</v>
      </c>
      <c r="C343" s="52" t="s">
        <v>134</v>
      </c>
      <c r="D343" s="53">
        <v>4128000.0</v>
      </c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  <c r="AT343" s="62"/>
      <c r="AU343" s="62"/>
      <c r="AV343" s="62"/>
      <c r="AW343" s="62"/>
      <c r="AX343" s="62"/>
      <c r="AY343" s="62"/>
      <c r="AZ343" s="62"/>
      <c r="BA343" s="59">
        <f t="shared" si="3"/>
        <v>0</v>
      </c>
      <c r="BB343" s="28">
        <f t="shared" si="4"/>
        <v>4128000</v>
      </c>
      <c r="BC343" s="64"/>
      <c r="BD343" s="59">
        <f t="shared" si="5"/>
        <v>0</v>
      </c>
      <c r="BE343" s="59">
        <f t="shared" si="6"/>
        <v>0</v>
      </c>
      <c r="BF343" s="59">
        <f t="shared" si="7"/>
        <v>0</v>
      </c>
      <c r="BG343" s="59">
        <f t="shared" si="8"/>
        <v>0</v>
      </c>
      <c r="BH343" s="59">
        <f t="shared" si="9"/>
        <v>0</v>
      </c>
      <c r="BI343" s="59">
        <f t="shared" si="10"/>
        <v>0</v>
      </c>
      <c r="BJ343" s="59">
        <f t="shared" si="11"/>
        <v>0</v>
      </c>
      <c r="BK343" s="59">
        <f t="shared" si="12"/>
        <v>0</v>
      </c>
      <c r="BL343" s="59">
        <f t="shared" si="13"/>
        <v>0</v>
      </c>
      <c r="BM343" s="59">
        <f t="shared" si="14"/>
        <v>0</v>
      </c>
      <c r="BN343" s="59">
        <f t="shared" si="15"/>
        <v>0</v>
      </c>
      <c r="BO343" s="59">
        <f t="shared" si="16"/>
        <v>0</v>
      </c>
      <c r="BP343" s="64"/>
      <c r="BQ343" s="59">
        <f t="shared" si="17"/>
        <v>0</v>
      </c>
      <c r="BR343" s="59">
        <f t="shared" si="18"/>
        <v>0</v>
      </c>
      <c r="BS343" s="59">
        <f t="shared" si="19"/>
        <v>0</v>
      </c>
      <c r="BT343" s="59">
        <f t="shared" si="20"/>
        <v>0</v>
      </c>
    </row>
    <row r="344">
      <c r="A344" s="44"/>
      <c r="B344" s="52" t="s">
        <v>38</v>
      </c>
      <c r="C344" s="52" t="s">
        <v>135</v>
      </c>
      <c r="D344" s="53">
        <v>5200000.0</v>
      </c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  <c r="AT344" s="62"/>
      <c r="AU344" s="62"/>
      <c r="AV344" s="62"/>
      <c r="AW344" s="62"/>
      <c r="AX344" s="62"/>
      <c r="AY344" s="62"/>
      <c r="AZ344" s="62"/>
      <c r="BA344" s="59">
        <f t="shared" si="3"/>
        <v>0</v>
      </c>
      <c r="BB344" s="28">
        <f t="shared" si="4"/>
        <v>5200000</v>
      </c>
      <c r="BC344" s="64"/>
      <c r="BD344" s="59">
        <f t="shared" si="5"/>
        <v>0</v>
      </c>
      <c r="BE344" s="59">
        <f t="shared" si="6"/>
        <v>0</v>
      </c>
      <c r="BF344" s="59">
        <f t="shared" si="7"/>
        <v>0</v>
      </c>
      <c r="BG344" s="59">
        <f t="shared" si="8"/>
        <v>0</v>
      </c>
      <c r="BH344" s="59">
        <f t="shared" si="9"/>
        <v>0</v>
      </c>
      <c r="BI344" s="59">
        <f t="shared" si="10"/>
        <v>0</v>
      </c>
      <c r="BJ344" s="59">
        <f t="shared" si="11"/>
        <v>0</v>
      </c>
      <c r="BK344" s="59">
        <f t="shared" si="12"/>
        <v>0</v>
      </c>
      <c r="BL344" s="59">
        <f t="shared" si="13"/>
        <v>0</v>
      </c>
      <c r="BM344" s="59">
        <f t="shared" si="14"/>
        <v>0</v>
      </c>
      <c r="BN344" s="59">
        <f t="shared" si="15"/>
        <v>0</v>
      </c>
      <c r="BO344" s="59">
        <f t="shared" si="16"/>
        <v>0</v>
      </c>
      <c r="BP344" s="64"/>
      <c r="BQ344" s="59">
        <f t="shared" si="17"/>
        <v>0</v>
      </c>
      <c r="BR344" s="59">
        <f t="shared" si="18"/>
        <v>0</v>
      </c>
      <c r="BS344" s="59">
        <f t="shared" si="19"/>
        <v>0</v>
      </c>
      <c r="BT344" s="59">
        <f t="shared" si="20"/>
        <v>0</v>
      </c>
    </row>
    <row r="345">
      <c r="A345" s="44"/>
      <c r="B345" s="52" t="s">
        <v>38</v>
      </c>
      <c r="C345" s="52" t="s">
        <v>136</v>
      </c>
      <c r="D345" s="53">
        <v>1200000.0</v>
      </c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62"/>
      <c r="AM345" s="62"/>
      <c r="AN345" s="62"/>
      <c r="AO345" s="62"/>
      <c r="AP345" s="62"/>
      <c r="AQ345" s="62"/>
      <c r="AR345" s="62"/>
      <c r="AS345" s="62"/>
      <c r="AT345" s="62"/>
      <c r="AU345" s="62"/>
      <c r="AV345" s="62"/>
      <c r="AW345" s="62"/>
      <c r="AX345" s="62"/>
      <c r="AY345" s="62"/>
      <c r="AZ345" s="62"/>
      <c r="BA345" s="59">
        <f t="shared" si="3"/>
        <v>0</v>
      </c>
      <c r="BB345" s="28">
        <f t="shared" si="4"/>
        <v>1200000</v>
      </c>
      <c r="BC345" s="64"/>
      <c r="BD345" s="59">
        <f t="shared" si="5"/>
        <v>0</v>
      </c>
      <c r="BE345" s="59">
        <f t="shared" si="6"/>
        <v>0</v>
      </c>
      <c r="BF345" s="59">
        <f t="shared" si="7"/>
        <v>0</v>
      </c>
      <c r="BG345" s="59">
        <f t="shared" si="8"/>
        <v>0</v>
      </c>
      <c r="BH345" s="59">
        <f t="shared" si="9"/>
        <v>0</v>
      </c>
      <c r="BI345" s="59">
        <f t="shared" si="10"/>
        <v>0</v>
      </c>
      <c r="BJ345" s="59">
        <f t="shared" si="11"/>
        <v>0</v>
      </c>
      <c r="BK345" s="59">
        <f t="shared" si="12"/>
        <v>0</v>
      </c>
      <c r="BL345" s="59">
        <f t="shared" si="13"/>
        <v>0</v>
      </c>
      <c r="BM345" s="59">
        <f t="shared" si="14"/>
        <v>0</v>
      </c>
      <c r="BN345" s="59">
        <f t="shared" si="15"/>
        <v>0</v>
      </c>
      <c r="BO345" s="59">
        <f t="shared" si="16"/>
        <v>0</v>
      </c>
      <c r="BP345" s="64"/>
      <c r="BQ345" s="59">
        <f t="shared" si="17"/>
        <v>0</v>
      </c>
      <c r="BR345" s="59">
        <f t="shared" si="18"/>
        <v>0</v>
      </c>
      <c r="BS345" s="59">
        <f t="shared" si="19"/>
        <v>0</v>
      </c>
      <c r="BT345" s="59">
        <f t="shared" si="20"/>
        <v>0</v>
      </c>
    </row>
    <row r="346">
      <c r="A346" s="94"/>
      <c r="B346" s="95"/>
      <c r="C346" s="95"/>
      <c r="BB346" s="64"/>
      <c r="BC346" s="64"/>
      <c r="BP346" s="64"/>
    </row>
    <row r="347">
      <c r="A347" s="94"/>
      <c r="B347" s="95"/>
      <c r="C347" s="95"/>
      <c r="BB347" s="64"/>
      <c r="BC347" s="64"/>
      <c r="BP347" s="64"/>
    </row>
    <row r="348">
      <c r="A348" s="94"/>
      <c r="B348" s="95"/>
      <c r="C348" s="95"/>
      <c r="BB348" s="64"/>
      <c r="BC348" s="64"/>
      <c r="BP348" s="64"/>
    </row>
    <row r="349">
      <c r="A349" s="94"/>
      <c r="B349" s="95"/>
      <c r="C349" s="95"/>
      <c r="BB349" s="64"/>
      <c r="BC349" s="64"/>
      <c r="BP349" s="64"/>
    </row>
    <row r="350">
      <c r="A350" s="94"/>
      <c r="B350" s="95"/>
      <c r="C350" s="95"/>
      <c r="BB350" s="64"/>
      <c r="BC350" s="64"/>
      <c r="BP350" s="64"/>
    </row>
    <row r="351">
      <c r="A351" s="94"/>
      <c r="B351" s="95"/>
      <c r="C351" s="99" t="s">
        <v>318</v>
      </c>
      <c r="D351" s="62">
        <f t="shared" ref="D351:AZ351" si="145">sum(D118)</f>
        <v>22455764000</v>
      </c>
      <c r="E351" s="62">
        <f t="shared" si="145"/>
        <v>0</v>
      </c>
      <c r="F351" s="62">
        <f t="shared" si="145"/>
        <v>0</v>
      </c>
      <c r="G351" s="62">
        <f t="shared" si="145"/>
        <v>0</v>
      </c>
      <c r="H351" s="62">
        <f t="shared" si="145"/>
        <v>0</v>
      </c>
      <c r="I351" s="62">
        <f t="shared" si="145"/>
        <v>0</v>
      </c>
      <c r="J351" s="62">
        <f t="shared" si="145"/>
        <v>0</v>
      </c>
      <c r="K351" s="62">
        <f t="shared" si="145"/>
        <v>0</v>
      </c>
      <c r="L351" s="62">
        <f t="shared" si="145"/>
        <v>0</v>
      </c>
      <c r="M351" s="62">
        <f t="shared" si="145"/>
        <v>0</v>
      </c>
      <c r="N351" s="62">
        <f t="shared" si="145"/>
        <v>0</v>
      </c>
      <c r="O351" s="62">
        <f t="shared" si="145"/>
        <v>0</v>
      </c>
      <c r="P351" s="62">
        <f t="shared" si="145"/>
        <v>0</v>
      </c>
      <c r="Q351" s="62">
        <f t="shared" si="145"/>
        <v>0</v>
      </c>
      <c r="R351" s="62">
        <f t="shared" si="145"/>
        <v>0</v>
      </c>
      <c r="S351" s="62">
        <f t="shared" si="145"/>
        <v>0</v>
      </c>
      <c r="T351" s="62">
        <f t="shared" si="145"/>
        <v>0</v>
      </c>
      <c r="U351" s="62">
        <f t="shared" si="145"/>
        <v>0</v>
      </c>
      <c r="V351" s="62">
        <f t="shared" si="145"/>
        <v>0</v>
      </c>
      <c r="W351" s="62">
        <f t="shared" si="145"/>
        <v>0</v>
      </c>
      <c r="X351" s="62">
        <f t="shared" si="145"/>
        <v>0</v>
      </c>
      <c r="Y351" s="62">
        <f t="shared" si="145"/>
        <v>0</v>
      </c>
      <c r="Z351" s="62">
        <f t="shared" si="145"/>
        <v>0</v>
      </c>
      <c r="AA351" s="62">
        <f t="shared" si="145"/>
        <v>0</v>
      </c>
      <c r="AB351" s="62">
        <f t="shared" si="145"/>
        <v>0</v>
      </c>
      <c r="AC351" s="62">
        <f t="shared" si="145"/>
        <v>0</v>
      </c>
      <c r="AD351" s="62">
        <f t="shared" si="145"/>
        <v>0</v>
      </c>
      <c r="AE351" s="62">
        <f t="shared" si="145"/>
        <v>0</v>
      </c>
      <c r="AF351" s="62">
        <f t="shared" si="145"/>
        <v>0</v>
      </c>
      <c r="AG351" s="62">
        <f t="shared" si="145"/>
        <v>0</v>
      </c>
      <c r="AH351" s="62">
        <f t="shared" si="145"/>
        <v>0</v>
      </c>
      <c r="AI351" s="62">
        <f t="shared" si="145"/>
        <v>0</v>
      </c>
      <c r="AJ351" s="62">
        <f t="shared" si="145"/>
        <v>0</v>
      </c>
      <c r="AK351" s="62">
        <f t="shared" si="145"/>
        <v>0</v>
      </c>
      <c r="AL351" s="62">
        <f t="shared" si="145"/>
        <v>0</v>
      </c>
      <c r="AM351" s="62">
        <f t="shared" si="145"/>
        <v>0</v>
      </c>
      <c r="AN351" s="62">
        <f t="shared" si="145"/>
        <v>0</v>
      </c>
      <c r="AO351" s="62">
        <f t="shared" si="145"/>
        <v>0</v>
      </c>
      <c r="AP351" s="62">
        <f t="shared" si="145"/>
        <v>0</v>
      </c>
      <c r="AQ351" s="62">
        <f t="shared" si="145"/>
        <v>0</v>
      </c>
      <c r="AR351" s="62">
        <f t="shared" si="145"/>
        <v>0</v>
      </c>
      <c r="AS351" s="62">
        <f t="shared" si="145"/>
        <v>0</v>
      </c>
      <c r="AT351" s="62">
        <f t="shared" si="145"/>
        <v>0</v>
      </c>
      <c r="AU351" s="62">
        <f t="shared" si="145"/>
        <v>0</v>
      </c>
      <c r="AV351" s="62">
        <f t="shared" si="145"/>
        <v>0</v>
      </c>
      <c r="AW351" s="62">
        <f t="shared" si="145"/>
        <v>0</v>
      </c>
      <c r="AX351" s="62">
        <f t="shared" si="145"/>
        <v>0</v>
      </c>
      <c r="AY351" s="62">
        <f t="shared" si="145"/>
        <v>0</v>
      </c>
      <c r="AZ351" s="62">
        <f t="shared" si="145"/>
        <v>0</v>
      </c>
      <c r="BA351" s="59">
        <f t="shared" ref="BA351:BA352" si="147">sum(E351:AZ351)</f>
        <v>0</v>
      </c>
      <c r="BB351" s="28">
        <f t="shared" ref="BB351:BB352" si="148">D351-BA351</f>
        <v>22455764000</v>
      </c>
      <c r="BC351" s="64"/>
      <c r="BD351" s="59">
        <f t="shared" ref="BD351:BD352" si="149">sum(E351:H351)</f>
        <v>0</v>
      </c>
      <c r="BE351" s="59">
        <f t="shared" ref="BE351:BE352" si="150">sum(I351:L351)</f>
        <v>0</v>
      </c>
      <c r="BF351" s="59">
        <f t="shared" ref="BF351:BF352" si="151">sum(M351:P351)</f>
        <v>0</v>
      </c>
      <c r="BG351" s="59">
        <f t="shared" ref="BG351:BG352" si="152">sum(Q351:T351)</f>
        <v>0</v>
      </c>
      <c r="BH351" s="59">
        <f t="shared" ref="BH351:BH352" si="153">sum(U351:X351)</f>
        <v>0</v>
      </c>
      <c r="BI351" s="59">
        <f t="shared" ref="BI351:BI352" si="154">sum(Y351:AB351)</f>
        <v>0</v>
      </c>
      <c r="BJ351" s="59">
        <f t="shared" ref="BJ351:BJ352" si="155">sum(AC351:AF351)</f>
        <v>0</v>
      </c>
      <c r="BK351" s="59">
        <f t="shared" ref="BK351:BK352" si="156">sum(AG351:AJ351)</f>
        <v>0</v>
      </c>
      <c r="BL351" s="59">
        <f t="shared" ref="BL351:BL352" si="157">sum(AK351:AN351)</f>
        <v>0</v>
      </c>
      <c r="BM351" s="59">
        <f t="shared" ref="BM351:BM352" si="158">sum(AO351:AR351)</f>
        <v>0</v>
      </c>
      <c r="BN351" s="59">
        <f t="shared" ref="BN351:BN352" si="159">sum(AS351:AV351)</f>
        <v>0</v>
      </c>
      <c r="BO351" s="59">
        <f t="shared" ref="BO351:BO352" si="160">sum(AW351:AZ351)</f>
        <v>0</v>
      </c>
      <c r="BP351" s="64"/>
      <c r="BQ351" s="59">
        <f t="shared" ref="BQ351:BQ352" si="161">sum(BD351:BF351)</f>
        <v>0</v>
      </c>
      <c r="BR351" s="59">
        <f t="shared" ref="BR351:BR352" si="162">sum(BG351:BI351)</f>
        <v>0</v>
      </c>
      <c r="BS351" s="59">
        <f t="shared" ref="BS351:BS352" si="163">sum(BJ351:BL351)</f>
        <v>0</v>
      </c>
      <c r="BT351" s="59">
        <f t="shared" ref="BT351:BT352" si="164">sum(BM351:BO351)</f>
        <v>0</v>
      </c>
    </row>
    <row r="352">
      <c r="A352" s="94"/>
      <c r="B352" s="95"/>
      <c r="C352" s="99" t="s">
        <v>319</v>
      </c>
      <c r="D352" s="62">
        <f t="shared" ref="D352:AZ352" si="146">sum(D3)</f>
        <v>1282883000</v>
      </c>
      <c r="E352" s="62">
        <f t="shared" si="146"/>
        <v>0</v>
      </c>
      <c r="F352" s="62">
        <f t="shared" si="146"/>
        <v>0</v>
      </c>
      <c r="G352" s="62">
        <f t="shared" si="146"/>
        <v>0</v>
      </c>
      <c r="H352" s="62">
        <f t="shared" si="146"/>
        <v>0</v>
      </c>
      <c r="I352" s="62">
        <f t="shared" si="146"/>
        <v>0</v>
      </c>
      <c r="J352" s="62">
        <f t="shared" si="146"/>
        <v>0</v>
      </c>
      <c r="K352" s="62">
        <f t="shared" si="146"/>
        <v>0</v>
      </c>
      <c r="L352" s="62">
        <f t="shared" si="146"/>
        <v>0</v>
      </c>
      <c r="M352" s="62">
        <f t="shared" si="146"/>
        <v>0</v>
      </c>
      <c r="N352" s="62">
        <f t="shared" si="146"/>
        <v>0</v>
      </c>
      <c r="O352" s="62">
        <f t="shared" si="146"/>
        <v>0</v>
      </c>
      <c r="P352" s="62">
        <f t="shared" si="146"/>
        <v>0</v>
      </c>
      <c r="Q352" s="62">
        <f t="shared" si="146"/>
        <v>0</v>
      </c>
      <c r="R352" s="62">
        <f t="shared" si="146"/>
        <v>0</v>
      </c>
      <c r="S352" s="62">
        <f t="shared" si="146"/>
        <v>0</v>
      </c>
      <c r="T352" s="62">
        <f t="shared" si="146"/>
        <v>0</v>
      </c>
      <c r="U352" s="62">
        <f t="shared" si="146"/>
        <v>0</v>
      </c>
      <c r="V352" s="62">
        <f t="shared" si="146"/>
        <v>0</v>
      </c>
      <c r="W352" s="62">
        <f t="shared" si="146"/>
        <v>0</v>
      </c>
      <c r="X352" s="62">
        <f t="shared" si="146"/>
        <v>0</v>
      </c>
      <c r="Y352" s="62">
        <f t="shared" si="146"/>
        <v>0</v>
      </c>
      <c r="Z352" s="62">
        <f t="shared" si="146"/>
        <v>0</v>
      </c>
      <c r="AA352" s="62">
        <f t="shared" si="146"/>
        <v>0</v>
      </c>
      <c r="AB352" s="62">
        <f t="shared" si="146"/>
        <v>0</v>
      </c>
      <c r="AC352" s="62">
        <f t="shared" si="146"/>
        <v>0</v>
      </c>
      <c r="AD352" s="62">
        <f t="shared" si="146"/>
        <v>0</v>
      </c>
      <c r="AE352" s="62">
        <f t="shared" si="146"/>
        <v>0</v>
      </c>
      <c r="AF352" s="62">
        <f t="shared" si="146"/>
        <v>0</v>
      </c>
      <c r="AG352" s="62">
        <f t="shared" si="146"/>
        <v>0</v>
      </c>
      <c r="AH352" s="62">
        <f t="shared" si="146"/>
        <v>0</v>
      </c>
      <c r="AI352" s="62">
        <f t="shared" si="146"/>
        <v>0</v>
      </c>
      <c r="AJ352" s="62">
        <f t="shared" si="146"/>
        <v>0</v>
      </c>
      <c r="AK352" s="62">
        <f t="shared" si="146"/>
        <v>0</v>
      </c>
      <c r="AL352" s="62">
        <f t="shared" si="146"/>
        <v>0</v>
      </c>
      <c r="AM352" s="62">
        <f t="shared" si="146"/>
        <v>0</v>
      </c>
      <c r="AN352" s="62">
        <f t="shared" si="146"/>
        <v>0</v>
      </c>
      <c r="AO352" s="62">
        <f t="shared" si="146"/>
        <v>0</v>
      </c>
      <c r="AP352" s="62">
        <f t="shared" si="146"/>
        <v>0</v>
      </c>
      <c r="AQ352" s="62">
        <f t="shared" si="146"/>
        <v>0</v>
      </c>
      <c r="AR352" s="62">
        <f t="shared" si="146"/>
        <v>0</v>
      </c>
      <c r="AS352" s="62">
        <f t="shared" si="146"/>
        <v>0</v>
      </c>
      <c r="AT352" s="62">
        <f t="shared" si="146"/>
        <v>0</v>
      </c>
      <c r="AU352" s="62">
        <f t="shared" si="146"/>
        <v>0</v>
      </c>
      <c r="AV352" s="62">
        <f t="shared" si="146"/>
        <v>0</v>
      </c>
      <c r="AW352" s="62">
        <f t="shared" si="146"/>
        <v>0</v>
      </c>
      <c r="AX352" s="62">
        <f t="shared" si="146"/>
        <v>0</v>
      </c>
      <c r="AY352" s="62">
        <f t="shared" si="146"/>
        <v>0</v>
      </c>
      <c r="AZ352" s="62">
        <f t="shared" si="146"/>
        <v>0</v>
      </c>
      <c r="BA352" s="59">
        <f t="shared" si="147"/>
        <v>0</v>
      </c>
      <c r="BB352" s="28">
        <f t="shared" si="148"/>
        <v>1282883000</v>
      </c>
      <c r="BC352" s="64"/>
      <c r="BD352" s="59">
        <f t="shared" si="149"/>
        <v>0</v>
      </c>
      <c r="BE352" s="59">
        <f t="shared" si="150"/>
        <v>0</v>
      </c>
      <c r="BF352" s="59">
        <f t="shared" si="151"/>
        <v>0</v>
      </c>
      <c r="BG352" s="59">
        <f t="shared" si="152"/>
        <v>0</v>
      </c>
      <c r="BH352" s="59">
        <f t="shared" si="153"/>
        <v>0</v>
      </c>
      <c r="BI352" s="59">
        <f t="shared" si="154"/>
        <v>0</v>
      </c>
      <c r="BJ352" s="59">
        <f t="shared" si="155"/>
        <v>0</v>
      </c>
      <c r="BK352" s="59">
        <f t="shared" si="156"/>
        <v>0</v>
      </c>
      <c r="BL352" s="59">
        <f t="shared" si="157"/>
        <v>0</v>
      </c>
      <c r="BM352" s="59">
        <f t="shared" si="158"/>
        <v>0</v>
      </c>
      <c r="BN352" s="59">
        <f t="shared" si="159"/>
        <v>0</v>
      </c>
      <c r="BO352" s="59">
        <f t="shared" si="160"/>
        <v>0</v>
      </c>
      <c r="BP352" s="64"/>
      <c r="BQ352" s="59">
        <f t="shared" si="161"/>
        <v>0</v>
      </c>
      <c r="BR352" s="59">
        <f t="shared" si="162"/>
        <v>0</v>
      </c>
      <c r="BS352" s="59">
        <f t="shared" si="163"/>
        <v>0</v>
      </c>
      <c r="BT352" s="59">
        <f t="shared" si="164"/>
        <v>0</v>
      </c>
    </row>
    <row r="353">
      <c r="A353" s="94"/>
      <c r="B353" s="95"/>
      <c r="C353" s="100" t="s">
        <v>15</v>
      </c>
      <c r="D353" s="98">
        <f>sum(D351:D352)</f>
        <v>23738647000</v>
      </c>
      <c r="BA353" s="94">
        <f>sum(BA348:BA352)</f>
        <v>0</v>
      </c>
      <c r="BB353" s="64"/>
      <c r="BC353" s="64"/>
      <c r="BP353" s="64"/>
    </row>
    <row r="354">
      <c r="A354" s="94"/>
      <c r="B354" s="95"/>
      <c r="C354" s="95"/>
      <c r="BB354" s="64"/>
      <c r="BC354" s="64"/>
      <c r="BP354" s="64"/>
    </row>
    <row r="355">
      <c r="A355" s="94"/>
      <c r="B355" s="95"/>
      <c r="C355" s="52" t="s">
        <v>320</v>
      </c>
      <c r="D355" s="62">
        <f t="shared" ref="D355:AZ355" si="165">sum(D130)</f>
        <v>17447287000</v>
      </c>
      <c r="E355" s="62">
        <f t="shared" si="165"/>
        <v>0</v>
      </c>
      <c r="F355" s="62">
        <f t="shared" si="165"/>
        <v>0</v>
      </c>
      <c r="G355" s="62">
        <f t="shared" si="165"/>
        <v>0</v>
      </c>
      <c r="H355" s="62">
        <f t="shared" si="165"/>
        <v>0</v>
      </c>
      <c r="I355" s="62">
        <f t="shared" si="165"/>
        <v>0</v>
      </c>
      <c r="J355" s="62">
        <f t="shared" si="165"/>
        <v>0</v>
      </c>
      <c r="K355" s="62">
        <f t="shared" si="165"/>
        <v>0</v>
      </c>
      <c r="L355" s="62">
        <f t="shared" si="165"/>
        <v>0</v>
      </c>
      <c r="M355" s="62">
        <f t="shared" si="165"/>
        <v>0</v>
      </c>
      <c r="N355" s="62">
        <f t="shared" si="165"/>
        <v>0</v>
      </c>
      <c r="O355" s="62">
        <f t="shared" si="165"/>
        <v>0</v>
      </c>
      <c r="P355" s="62">
        <f t="shared" si="165"/>
        <v>0</v>
      </c>
      <c r="Q355" s="62">
        <f t="shared" si="165"/>
        <v>0</v>
      </c>
      <c r="R355" s="62">
        <f t="shared" si="165"/>
        <v>0</v>
      </c>
      <c r="S355" s="62">
        <f t="shared" si="165"/>
        <v>0</v>
      </c>
      <c r="T355" s="62">
        <f t="shared" si="165"/>
        <v>0</v>
      </c>
      <c r="U355" s="62">
        <f t="shared" si="165"/>
        <v>0</v>
      </c>
      <c r="V355" s="62">
        <f t="shared" si="165"/>
        <v>0</v>
      </c>
      <c r="W355" s="62">
        <f t="shared" si="165"/>
        <v>0</v>
      </c>
      <c r="X355" s="62">
        <f t="shared" si="165"/>
        <v>0</v>
      </c>
      <c r="Y355" s="62">
        <f t="shared" si="165"/>
        <v>0</v>
      </c>
      <c r="Z355" s="62">
        <f t="shared" si="165"/>
        <v>0</v>
      </c>
      <c r="AA355" s="62">
        <f t="shared" si="165"/>
        <v>0</v>
      </c>
      <c r="AB355" s="62">
        <f t="shared" si="165"/>
        <v>0</v>
      </c>
      <c r="AC355" s="62">
        <f t="shared" si="165"/>
        <v>0</v>
      </c>
      <c r="AD355" s="62">
        <f t="shared" si="165"/>
        <v>0</v>
      </c>
      <c r="AE355" s="62">
        <f t="shared" si="165"/>
        <v>0</v>
      </c>
      <c r="AF355" s="62">
        <f t="shared" si="165"/>
        <v>0</v>
      </c>
      <c r="AG355" s="62">
        <f t="shared" si="165"/>
        <v>0</v>
      </c>
      <c r="AH355" s="62">
        <f t="shared" si="165"/>
        <v>0</v>
      </c>
      <c r="AI355" s="62">
        <f t="shared" si="165"/>
        <v>0</v>
      </c>
      <c r="AJ355" s="62">
        <f t="shared" si="165"/>
        <v>0</v>
      </c>
      <c r="AK355" s="62">
        <f t="shared" si="165"/>
        <v>0</v>
      </c>
      <c r="AL355" s="62">
        <f t="shared" si="165"/>
        <v>0</v>
      </c>
      <c r="AM355" s="62">
        <f t="shared" si="165"/>
        <v>0</v>
      </c>
      <c r="AN355" s="62">
        <f t="shared" si="165"/>
        <v>0</v>
      </c>
      <c r="AO355" s="62">
        <f t="shared" si="165"/>
        <v>0</v>
      </c>
      <c r="AP355" s="62">
        <f t="shared" si="165"/>
        <v>0</v>
      </c>
      <c r="AQ355" s="62">
        <f t="shared" si="165"/>
        <v>0</v>
      </c>
      <c r="AR355" s="62">
        <f t="shared" si="165"/>
        <v>0</v>
      </c>
      <c r="AS355" s="62">
        <f t="shared" si="165"/>
        <v>0</v>
      </c>
      <c r="AT355" s="62">
        <f t="shared" si="165"/>
        <v>0</v>
      </c>
      <c r="AU355" s="62">
        <f t="shared" si="165"/>
        <v>0</v>
      </c>
      <c r="AV355" s="62">
        <f t="shared" si="165"/>
        <v>0</v>
      </c>
      <c r="AW355" s="62">
        <f t="shared" si="165"/>
        <v>0</v>
      </c>
      <c r="AX355" s="62">
        <f t="shared" si="165"/>
        <v>0</v>
      </c>
      <c r="AY355" s="62">
        <f t="shared" si="165"/>
        <v>0</v>
      </c>
      <c r="AZ355" s="62">
        <f t="shared" si="165"/>
        <v>0</v>
      </c>
      <c r="BA355" s="59">
        <f t="shared" ref="BA355:BA356" si="167">sum(E355:AZ355)</f>
        <v>0</v>
      </c>
      <c r="BB355" s="28">
        <f t="shared" ref="BB355:BB356" si="168">D355-BA355</f>
        <v>17447287000</v>
      </c>
      <c r="BC355" s="64"/>
      <c r="BD355" s="59">
        <f t="shared" ref="BD355:BD356" si="169">sum(E355:H355)</f>
        <v>0</v>
      </c>
      <c r="BE355" s="59">
        <f t="shared" ref="BE355:BE356" si="170">sum(I355:L355)</f>
        <v>0</v>
      </c>
      <c r="BF355" s="59">
        <f t="shared" ref="BF355:BF356" si="171">sum(M355:P355)</f>
        <v>0</v>
      </c>
      <c r="BG355" s="59">
        <f t="shared" ref="BG355:BG356" si="172">sum(Q355:T355)</f>
        <v>0</v>
      </c>
      <c r="BH355" s="59">
        <f t="shared" ref="BH355:BH356" si="173">sum(U355:X355)</f>
        <v>0</v>
      </c>
      <c r="BI355" s="59">
        <f t="shared" ref="BI355:BI356" si="174">sum(Y355:AB355)</f>
        <v>0</v>
      </c>
      <c r="BJ355" s="59">
        <f t="shared" ref="BJ355:BJ356" si="175">sum(AC355:AF355)</f>
        <v>0</v>
      </c>
      <c r="BK355" s="59">
        <f t="shared" ref="BK355:BK356" si="176">sum(AG355:AJ355)</f>
        <v>0</v>
      </c>
      <c r="BL355" s="59">
        <f t="shared" ref="BL355:BL356" si="177">sum(AK355:AN355)</f>
        <v>0</v>
      </c>
      <c r="BM355" s="59">
        <f t="shared" ref="BM355:BM356" si="178">sum(AO355:AR355)</f>
        <v>0</v>
      </c>
      <c r="BN355" s="59">
        <f t="shared" ref="BN355:BN356" si="179">sum(AS355:AV355)</f>
        <v>0</v>
      </c>
      <c r="BO355" s="59">
        <f t="shared" ref="BO355:BO356" si="180">sum(AW355:AZ355)</f>
        <v>0</v>
      </c>
      <c r="BP355" s="64"/>
      <c r="BQ355" s="59">
        <f t="shared" ref="BQ355:BQ356" si="181">sum(BD355:BF355)</f>
        <v>0</v>
      </c>
      <c r="BR355" s="59">
        <f t="shared" ref="BR355:BR356" si="182">sum(BG355:BI355)</f>
        <v>0</v>
      </c>
      <c r="BS355" s="59">
        <f t="shared" ref="BS355:BS356" si="183">sum(BJ355:BL355)</f>
        <v>0</v>
      </c>
      <c r="BT355" s="59">
        <f t="shared" ref="BT355:BT356" si="184">sum(BM355:BO355)</f>
        <v>0</v>
      </c>
    </row>
    <row r="356">
      <c r="A356" s="94"/>
      <c r="B356" s="95"/>
      <c r="C356" s="52" t="s">
        <v>321</v>
      </c>
      <c r="D356" s="62">
        <f t="shared" ref="D356:AZ356" si="166">sum(D3,D118)-D130</f>
        <v>6291360000</v>
      </c>
      <c r="E356" s="62">
        <f t="shared" si="166"/>
        <v>0</v>
      </c>
      <c r="F356" s="62">
        <f t="shared" si="166"/>
        <v>0</v>
      </c>
      <c r="G356" s="62">
        <f t="shared" si="166"/>
        <v>0</v>
      </c>
      <c r="H356" s="62">
        <f t="shared" si="166"/>
        <v>0</v>
      </c>
      <c r="I356" s="62">
        <f t="shared" si="166"/>
        <v>0</v>
      </c>
      <c r="J356" s="62">
        <f t="shared" si="166"/>
        <v>0</v>
      </c>
      <c r="K356" s="62">
        <f t="shared" si="166"/>
        <v>0</v>
      </c>
      <c r="L356" s="62">
        <f t="shared" si="166"/>
        <v>0</v>
      </c>
      <c r="M356" s="62">
        <f t="shared" si="166"/>
        <v>0</v>
      </c>
      <c r="N356" s="62">
        <f t="shared" si="166"/>
        <v>0</v>
      </c>
      <c r="O356" s="62">
        <f t="shared" si="166"/>
        <v>0</v>
      </c>
      <c r="P356" s="62">
        <f t="shared" si="166"/>
        <v>0</v>
      </c>
      <c r="Q356" s="62">
        <f t="shared" si="166"/>
        <v>0</v>
      </c>
      <c r="R356" s="62">
        <f t="shared" si="166"/>
        <v>0</v>
      </c>
      <c r="S356" s="62">
        <f t="shared" si="166"/>
        <v>0</v>
      </c>
      <c r="T356" s="62">
        <f t="shared" si="166"/>
        <v>0</v>
      </c>
      <c r="U356" s="62">
        <f t="shared" si="166"/>
        <v>0</v>
      </c>
      <c r="V356" s="62">
        <f t="shared" si="166"/>
        <v>0</v>
      </c>
      <c r="W356" s="62">
        <f t="shared" si="166"/>
        <v>0</v>
      </c>
      <c r="X356" s="62">
        <f t="shared" si="166"/>
        <v>0</v>
      </c>
      <c r="Y356" s="62">
        <f t="shared" si="166"/>
        <v>0</v>
      </c>
      <c r="Z356" s="62">
        <f t="shared" si="166"/>
        <v>0</v>
      </c>
      <c r="AA356" s="62">
        <f t="shared" si="166"/>
        <v>0</v>
      </c>
      <c r="AB356" s="62">
        <f t="shared" si="166"/>
        <v>0</v>
      </c>
      <c r="AC356" s="62">
        <f t="shared" si="166"/>
        <v>0</v>
      </c>
      <c r="AD356" s="62">
        <f t="shared" si="166"/>
        <v>0</v>
      </c>
      <c r="AE356" s="62">
        <f t="shared" si="166"/>
        <v>0</v>
      </c>
      <c r="AF356" s="62">
        <f t="shared" si="166"/>
        <v>0</v>
      </c>
      <c r="AG356" s="62">
        <f t="shared" si="166"/>
        <v>0</v>
      </c>
      <c r="AH356" s="62">
        <f t="shared" si="166"/>
        <v>0</v>
      </c>
      <c r="AI356" s="62">
        <f t="shared" si="166"/>
        <v>0</v>
      </c>
      <c r="AJ356" s="62">
        <f t="shared" si="166"/>
        <v>0</v>
      </c>
      <c r="AK356" s="62">
        <f t="shared" si="166"/>
        <v>0</v>
      </c>
      <c r="AL356" s="62">
        <f t="shared" si="166"/>
        <v>0</v>
      </c>
      <c r="AM356" s="62">
        <f t="shared" si="166"/>
        <v>0</v>
      </c>
      <c r="AN356" s="62">
        <f t="shared" si="166"/>
        <v>0</v>
      </c>
      <c r="AO356" s="62">
        <f t="shared" si="166"/>
        <v>0</v>
      </c>
      <c r="AP356" s="62">
        <f t="shared" si="166"/>
        <v>0</v>
      </c>
      <c r="AQ356" s="62">
        <f t="shared" si="166"/>
        <v>0</v>
      </c>
      <c r="AR356" s="62">
        <f t="shared" si="166"/>
        <v>0</v>
      </c>
      <c r="AS356" s="62">
        <f t="shared" si="166"/>
        <v>0</v>
      </c>
      <c r="AT356" s="62">
        <f t="shared" si="166"/>
        <v>0</v>
      </c>
      <c r="AU356" s="62">
        <f t="shared" si="166"/>
        <v>0</v>
      </c>
      <c r="AV356" s="62">
        <f t="shared" si="166"/>
        <v>0</v>
      </c>
      <c r="AW356" s="62">
        <f t="shared" si="166"/>
        <v>0</v>
      </c>
      <c r="AX356" s="62">
        <f t="shared" si="166"/>
        <v>0</v>
      </c>
      <c r="AY356" s="62">
        <f t="shared" si="166"/>
        <v>0</v>
      </c>
      <c r="AZ356" s="62">
        <f t="shared" si="166"/>
        <v>0</v>
      </c>
      <c r="BA356" s="59">
        <f t="shared" si="167"/>
        <v>0</v>
      </c>
      <c r="BB356" s="28">
        <f t="shared" si="168"/>
        <v>6291360000</v>
      </c>
      <c r="BC356" s="64"/>
      <c r="BD356" s="59">
        <f t="shared" si="169"/>
        <v>0</v>
      </c>
      <c r="BE356" s="59">
        <f t="shared" si="170"/>
        <v>0</v>
      </c>
      <c r="BF356" s="59">
        <f t="shared" si="171"/>
        <v>0</v>
      </c>
      <c r="BG356" s="59">
        <f t="shared" si="172"/>
        <v>0</v>
      </c>
      <c r="BH356" s="59">
        <f t="shared" si="173"/>
        <v>0</v>
      </c>
      <c r="BI356" s="59">
        <f t="shared" si="174"/>
        <v>0</v>
      </c>
      <c r="BJ356" s="59">
        <f t="shared" si="175"/>
        <v>0</v>
      </c>
      <c r="BK356" s="59">
        <f t="shared" si="176"/>
        <v>0</v>
      </c>
      <c r="BL356" s="59">
        <f t="shared" si="177"/>
        <v>0</v>
      </c>
      <c r="BM356" s="59">
        <f t="shared" si="178"/>
        <v>0</v>
      </c>
      <c r="BN356" s="59">
        <f t="shared" si="179"/>
        <v>0</v>
      </c>
      <c r="BO356" s="59">
        <f t="shared" si="180"/>
        <v>0</v>
      </c>
      <c r="BP356" s="64"/>
      <c r="BQ356" s="59">
        <f t="shared" si="181"/>
        <v>0</v>
      </c>
      <c r="BR356" s="59">
        <f t="shared" si="182"/>
        <v>0</v>
      </c>
      <c r="BS356" s="59">
        <f t="shared" si="183"/>
        <v>0</v>
      </c>
      <c r="BT356" s="59">
        <f t="shared" si="184"/>
        <v>0</v>
      </c>
    </row>
    <row r="357">
      <c r="A357" s="94"/>
      <c r="B357" s="95"/>
      <c r="C357" s="97" t="s">
        <v>15</v>
      </c>
      <c r="D357" s="98">
        <f>sum(D355:D356)</f>
        <v>23738647000</v>
      </c>
      <c r="BA357" s="98">
        <f>sum(BA352:BA356)</f>
        <v>0</v>
      </c>
      <c r="BB357" s="64"/>
      <c r="BC357" s="64"/>
      <c r="BP357" s="64"/>
    </row>
    <row r="358">
      <c r="A358" s="94"/>
      <c r="B358" s="95"/>
      <c r="C358" s="95"/>
      <c r="BB358" s="64"/>
      <c r="BC358" s="64"/>
      <c r="BP358" s="64"/>
    </row>
    <row r="359">
      <c r="A359" s="94"/>
      <c r="B359" s="95"/>
      <c r="C359" s="95"/>
      <c r="BB359" s="64"/>
      <c r="BC359" s="64"/>
      <c r="BP359" s="64"/>
    </row>
    <row r="360">
      <c r="A360" s="94"/>
      <c r="B360" s="95"/>
      <c r="C360" s="52" t="s">
        <v>322</v>
      </c>
      <c r="D360" s="62">
        <f t="shared" ref="D360:AZ360" si="185">sum(D118,D94)</f>
        <v>22690418000</v>
      </c>
      <c r="E360" s="62">
        <f t="shared" si="185"/>
        <v>0</v>
      </c>
      <c r="F360" s="62">
        <f t="shared" si="185"/>
        <v>0</v>
      </c>
      <c r="G360" s="62">
        <f t="shared" si="185"/>
        <v>0</v>
      </c>
      <c r="H360" s="62">
        <f t="shared" si="185"/>
        <v>0</v>
      </c>
      <c r="I360" s="62">
        <f t="shared" si="185"/>
        <v>0</v>
      </c>
      <c r="J360" s="62">
        <f t="shared" si="185"/>
        <v>0</v>
      </c>
      <c r="K360" s="62">
        <f t="shared" si="185"/>
        <v>0</v>
      </c>
      <c r="L360" s="62">
        <f t="shared" si="185"/>
        <v>0</v>
      </c>
      <c r="M360" s="62">
        <f t="shared" si="185"/>
        <v>0</v>
      </c>
      <c r="N360" s="62">
        <f t="shared" si="185"/>
        <v>0</v>
      </c>
      <c r="O360" s="62">
        <f t="shared" si="185"/>
        <v>0</v>
      </c>
      <c r="P360" s="62">
        <f t="shared" si="185"/>
        <v>0</v>
      </c>
      <c r="Q360" s="62">
        <f t="shared" si="185"/>
        <v>0</v>
      </c>
      <c r="R360" s="62">
        <f t="shared" si="185"/>
        <v>0</v>
      </c>
      <c r="S360" s="62">
        <f t="shared" si="185"/>
        <v>0</v>
      </c>
      <c r="T360" s="62">
        <f t="shared" si="185"/>
        <v>0</v>
      </c>
      <c r="U360" s="62">
        <f t="shared" si="185"/>
        <v>0</v>
      </c>
      <c r="V360" s="62">
        <f t="shared" si="185"/>
        <v>0</v>
      </c>
      <c r="W360" s="62">
        <f t="shared" si="185"/>
        <v>0</v>
      </c>
      <c r="X360" s="62">
        <f t="shared" si="185"/>
        <v>0</v>
      </c>
      <c r="Y360" s="62">
        <f t="shared" si="185"/>
        <v>0</v>
      </c>
      <c r="Z360" s="62">
        <f t="shared" si="185"/>
        <v>0</v>
      </c>
      <c r="AA360" s="62">
        <f t="shared" si="185"/>
        <v>0</v>
      </c>
      <c r="AB360" s="62">
        <f t="shared" si="185"/>
        <v>0</v>
      </c>
      <c r="AC360" s="62">
        <f t="shared" si="185"/>
        <v>0</v>
      </c>
      <c r="AD360" s="62">
        <f t="shared" si="185"/>
        <v>0</v>
      </c>
      <c r="AE360" s="62">
        <f t="shared" si="185"/>
        <v>0</v>
      </c>
      <c r="AF360" s="62">
        <f t="shared" si="185"/>
        <v>0</v>
      </c>
      <c r="AG360" s="62">
        <f t="shared" si="185"/>
        <v>0</v>
      </c>
      <c r="AH360" s="62">
        <f t="shared" si="185"/>
        <v>0</v>
      </c>
      <c r="AI360" s="62">
        <f t="shared" si="185"/>
        <v>0</v>
      </c>
      <c r="AJ360" s="62">
        <f t="shared" si="185"/>
        <v>0</v>
      </c>
      <c r="AK360" s="62">
        <f t="shared" si="185"/>
        <v>0</v>
      </c>
      <c r="AL360" s="62">
        <f t="shared" si="185"/>
        <v>0</v>
      </c>
      <c r="AM360" s="62">
        <f t="shared" si="185"/>
        <v>0</v>
      </c>
      <c r="AN360" s="62">
        <f t="shared" si="185"/>
        <v>0</v>
      </c>
      <c r="AO360" s="62">
        <f t="shared" si="185"/>
        <v>0</v>
      </c>
      <c r="AP360" s="62">
        <f t="shared" si="185"/>
        <v>0</v>
      </c>
      <c r="AQ360" s="62">
        <f t="shared" si="185"/>
        <v>0</v>
      </c>
      <c r="AR360" s="62">
        <f t="shared" si="185"/>
        <v>0</v>
      </c>
      <c r="AS360" s="62">
        <f t="shared" si="185"/>
        <v>0</v>
      </c>
      <c r="AT360" s="62">
        <f t="shared" si="185"/>
        <v>0</v>
      </c>
      <c r="AU360" s="62">
        <f t="shared" si="185"/>
        <v>0</v>
      </c>
      <c r="AV360" s="62">
        <f t="shared" si="185"/>
        <v>0</v>
      </c>
      <c r="AW360" s="62">
        <f t="shared" si="185"/>
        <v>0</v>
      </c>
      <c r="AX360" s="62">
        <f t="shared" si="185"/>
        <v>0</v>
      </c>
      <c r="AY360" s="62">
        <f t="shared" si="185"/>
        <v>0</v>
      </c>
      <c r="AZ360" s="62">
        <f t="shared" si="185"/>
        <v>0</v>
      </c>
      <c r="BA360" s="59">
        <f t="shared" ref="BA360:BA364" si="187">sum(E360:AZ360)</f>
        <v>0</v>
      </c>
      <c r="BB360" s="28">
        <f t="shared" ref="BB360:BB364" si="188">D360-BA360</f>
        <v>22690418000</v>
      </c>
      <c r="BC360" s="64"/>
      <c r="BD360" s="59">
        <f t="shared" ref="BD360:BD364" si="189">sum(E360:H360)</f>
        <v>0</v>
      </c>
      <c r="BE360" s="59">
        <f t="shared" ref="BE360:BE364" si="190">sum(I360:L360)</f>
        <v>0</v>
      </c>
      <c r="BF360" s="59">
        <f t="shared" ref="BF360:BF364" si="191">sum(M360:P360)</f>
        <v>0</v>
      </c>
      <c r="BG360" s="59">
        <f t="shared" ref="BG360:BG364" si="192">sum(Q360:T360)</f>
        <v>0</v>
      </c>
      <c r="BH360" s="59">
        <f t="shared" ref="BH360:BH364" si="193">sum(U360:X360)</f>
        <v>0</v>
      </c>
      <c r="BI360" s="59">
        <f t="shared" ref="BI360:BI364" si="194">sum(Y360:AB360)</f>
        <v>0</v>
      </c>
      <c r="BJ360" s="59">
        <f t="shared" ref="BJ360:BJ364" si="195">sum(AC360:AF360)</f>
        <v>0</v>
      </c>
      <c r="BK360" s="59">
        <f t="shared" ref="BK360:BK364" si="196">sum(AG360:AJ360)</f>
        <v>0</v>
      </c>
      <c r="BL360" s="59">
        <f t="shared" ref="BL360:BL364" si="197">sum(AK360:AN360)</f>
        <v>0</v>
      </c>
      <c r="BM360" s="59">
        <f t="shared" ref="BM360:BM364" si="198">sum(AO360:AR360)</f>
        <v>0</v>
      </c>
      <c r="BN360" s="59">
        <f t="shared" ref="BN360:BN364" si="199">sum(AS360:AV360)</f>
        <v>0</v>
      </c>
      <c r="BO360" s="59">
        <f t="shared" ref="BO360:BO364" si="200">sum(AW360:AZ360)</f>
        <v>0</v>
      </c>
      <c r="BP360" s="64"/>
      <c r="BQ360" s="59">
        <f t="shared" ref="BQ360:BQ364" si="201">sum(BD360:BF360)</f>
        <v>0</v>
      </c>
      <c r="BR360" s="59">
        <f t="shared" ref="BR360:BR364" si="202">sum(BG360:BI360)</f>
        <v>0</v>
      </c>
      <c r="BS360" s="59">
        <f t="shared" ref="BS360:BS364" si="203">sum(BJ360:BL360)</f>
        <v>0</v>
      </c>
      <c r="BT360" s="59">
        <f t="shared" ref="BT360:BT364" si="204">sum(BM360:BO360)</f>
        <v>0</v>
      </c>
    </row>
    <row r="361">
      <c r="A361" s="94"/>
      <c r="B361" s="95"/>
      <c r="C361" s="52" t="s">
        <v>323</v>
      </c>
      <c r="D361" s="62">
        <f t="shared" ref="D361:AZ361" si="186">sum(D6)</f>
        <v>137783000</v>
      </c>
      <c r="E361" s="62">
        <f t="shared" si="186"/>
        <v>0</v>
      </c>
      <c r="F361" s="62">
        <f t="shared" si="186"/>
        <v>0</v>
      </c>
      <c r="G361" s="62">
        <f t="shared" si="186"/>
        <v>0</v>
      </c>
      <c r="H361" s="62">
        <f t="shared" si="186"/>
        <v>0</v>
      </c>
      <c r="I361" s="62">
        <f t="shared" si="186"/>
        <v>0</v>
      </c>
      <c r="J361" s="62">
        <f t="shared" si="186"/>
        <v>0</v>
      </c>
      <c r="K361" s="62">
        <f t="shared" si="186"/>
        <v>0</v>
      </c>
      <c r="L361" s="62">
        <f t="shared" si="186"/>
        <v>0</v>
      </c>
      <c r="M361" s="62">
        <f t="shared" si="186"/>
        <v>0</v>
      </c>
      <c r="N361" s="62">
        <f t="shared" si="186"/>
        <v>0</v>
      </c>
      <c r="O361" s="62">
        <f t="shared" si="186"/>
        <v>0</v>
      </c>
      <c r="P361" s="62">
        <f t="shared" si="186"/>
        <v>0</v>
      </c>
      <c r="Q361" s="62">
        <f t="shared" si="186"/>
        <v>0</v>
      </c>
      <c r="R361" s="62">
        <f t="shared" si="186"/>
        <v>0</v>
      </c>
      <c r="S361" s="62">
        <f t="shared" si="186"/>
        <v>0</v>
      </c>
      <c r="T361" s="62">
        <f t="shared" si="186"/>
        <v>0</v>
      </c>
      <c r="U361" s="62">
        <f t="shared" si="186"/>
        <v>0</v>
      </c>
      <c r="V361" s="62">
        <f t="shared" si="186"/>
        <v>0</v>
      </c>
      <c r="W361" s="62">
        <f t="shared" si="186"/>
        <v>0</v>
      </c>
      <c r="X361" s="62">
        <f t="shared" si="186"/>
        <v>0</v>
      </c>
      <c r="Y361" s="62">
        <f t="shared" si="186"/>
        <v>0</v>
      </c>
      <c r="Z361" s="62">
        <f t="shared" si="186"/>
        <v>0</v>
      </c>
      <c r="AA361" s="62">
        <f t="shared" si="186"/>
        <v>0</v>
      </c>
      <c r="AB361" s="62">
        <f t="shared" si="186"/>
        <v>0</v>
      </c>
      <c r="AC361" s="62">
        <f t="shared" si="186"/>
        <v>0</v>
      </c>
      <c r="AD361" s="62">
        <f t="shared" si="186"/>
        <v>0</v>
      </c>
      <c r="AE361" s="62">
        <f t="shared" si="186"/>
        <v>0</v>
      </c>
      <c r="AF361" s="62">
        <f t="shared" si="186"/>
        <v>0</v>
      </c>
      <c r="AG361" s="62">
        <f t="shared" si="186"/>
        <v>0</v>
      </c>
      <c r="AH361" s="62">
        <f t="shared" si="186"/>
        <v>0</v>
      </c>
      <c r="AI361" s="62">
        <f t="shared" si="186"/>
        <v>0</v>
      </c>
      <c r="AJ361" s="62">
        <f t="shared" si="186"/>
        <v>0</v>
      </c>
      <c r="AK361" s="62">
        <f t="shared" si="186"/>
        <v>0</v>
      </c>
      <c r="AL361" s="62">
        <f t="shared" si="186"/>
        <v>0</v>
      </c>
      <c r="AM361" s="62">
        <f t="shared" si="186"/>
        <v>0</v>
      </c>
      <c r="AN361" s="62">
        <f t="shared" si="186"/>
        <v>0</v>
      </c>
      <c r="AO361" s="62">
        <f t="shared" si="186"/>
        <v>0</v>
      </c>
      <c r="AP361" s="62">
        <f t="shared" si="186"/>
        <v>0</v>
      </c>
      <c r="AQ361" s="62">
        <f t="shared" si="186"/>
        <v>0</v>
      </c>
      <c r="AR361" s="62">
        <f t="shared" si="186"/>
        <v>0</v>
      </c>
      <c r="AS361" s="62">
        <f t="shared" si="186"/>
        <v>0</v>
      </c>
      <c r="AT361" s="62">
        <f t="shared" si="186"/>
        <v>0</v>
      </c>
      <c r="AU361" s="62">
        <f t="shared" si="186"/>
        <v>0</v>
      </c>
      <c r="AV361" s="62">
        <f t="shared" si="186"/>
        <v>0</v>
      </c>
      <c r="AW361" s="62">
        <f t="shared" si="186"/>
        <v>0</v>
      </c>
      <c r="AX361" s="62">
        <f t="shared" si="186"/>
        <v>0</v>
      </c>
      <c r="AY361" s="62">
        <f t="shared" si="186"/>
        <v>0</v>
      </c>
      <c r="AZ361" s="62">
        <f t="shared" si="186"/>
        <v>0</v>
      </c>
      <c r="BA361" s="59">
        <f t="shared" si="187"/>
        <v>0</v>
      </c>
      <c r="BB361" s="28">
        <f t="shared" si="188"/>
        <v>137783000</v>
      </c>
      <c r="BC361" s="64"/>
      <c r="BD361" s="59">
        <f t="shared" si="189"/>
        <v>0</v>
      </c>
      <c r="BE361" s="59">
        <f t="shared" si="190"/>
        <v>0</v>
      </c>
      <c r="BF361" s="59">
        <f t="shared" si="191"/>
        <v>0</v>
      </c>
      <c r="BG361" s="59">
        <f t="shared" si="192"/>
        <v>0</v>
      </c>
      <c r="BH361" s="59">
        <f t="shared" si="193"/>
        <v>0</v>
      </c>
      <c r="BI361" s="59">
        <f t="shared" si="194"/>
        <v>0</v>
      </c>
      <c r="BJ361" s="59">
        <f t="shared" si="195"/>
        <v>0</v>
      </c>
      <c r="BK361" s="59">
        <f t="shared" si="196"/>
        <v>0</v>
      </c>
      <c r="BL361" s="59">
        <f t="shared" si="197"/>
        <v>0</v>
      </c>
      <c r="BM361" s="59">
        <f t="shared" si="198"/>
        <v>0</v>
      </c>
      <c r="BN361" s="59">
        <f t="shared" si="199"/>
        <v>0</v>
      </c>
      <c r="BO361" s="59">
        <f t="shared" si="200"/>
        <v>0</v>
      </c>
      <c r="BP361" s="64"/>
      <c r="BQ361" s="59">
        <f t="shared" si="201"/>
        <v>0</v>
      </c>
      <c r="BR361" s="59">
        <f t="shared" si="202"/>
        <v>0</v>
      </c>
      <c r="BS361" s="59">
        <f t="shared" si="203"/>
        <v>0</v>
      </c>
      <c r="BT361" s="59">
        <f t="shared" si="204"/>
        <v>0</v>
      </c>
    </row>
    <row r="362">
      <c r="A362" s="94"/>
      <c r="B362" s="95"/>
      <c r="C362" s="52" t="s">
        <v>324</v>
      </c>
      <c r="D362" s="62">
        <f t="shared" ref="D362:AZ362" si="205">D104</f>
        <v>10446000</v>
      </c>
      <c r="E362" s="62">
        <f t="shared" si="205"/>
        <v>0</v>
      </c>
      <c r="F362" s="62">
        <f t="shared" si="205"/>
        <v>0</v>
      </c>
      <c r="G362" s="62">
        <f t="shared" si="205"/>
        <v>0</v>
      </c>
      <c r="H362" s="62">
        <f t="shared" si="205"/>
        <v>0</v>
      </c>
      <c r="I362" s="62">
        <f t="shared" si="205"/>
        <v>0</v>
      </c>
      <c r="J362" s="62">
        <f t="shared" si="205"/>
        <v>0</v>
      </c>
      <c r="K362" s="62">
        <f t="shared" si="205"/>
        <v>0</v>
      </c>
      <c r="L362" s="62">
        <f t="shared" si="205"/>
        <v>0</v>
      </c>
      <c r="M362" s="62">
        <f t="shared" si="205"/>
        <v>0</v>
      </c>
      <c r="N362" s="62">
        <f t="shared" si="205"/>
        <v>0</v>
      </c>
      <c r="O362" s="62">
        <f t="shared" si="205"/>
        <v>0</v>
      </c>
      <c r="P362" s="62">
        <f t="shared" si="205"/>
        <v>0</v>
      </c>
      <c r="Q362" s="62">
        <f t="shared" si="205"/>
        <v>0</v>
      </c>
      <c r="R362" s="62">
        <f t="shared" si="205"/>
        <v>0</v>
      </c>
      <c r="S362" s="62">
        <f t="shared" si="205"/>
        <v>0</v>
      </c>
      <c r="T362" s="62">
        <f t="shared" si="205"/>
        <v>0</v>
      </c>
      <c r="U362" s="62">
        <f t="shared" si="205"/>
        <v>0</v>
      </c>
      <c r="V362" s="62">
        <f t="shared" si="205"/>
        <v>0</v>
      </c>
      <c r="W362" s="62">
        <f t="shared" si="205"/>
        <v>0</v>
      </c>
      <c r="X362" s="62">
        <f t="shared" si="205"/>
        <v>0</v>
      </c>
      <c r="Y362" s="62">
        <f t="shared" si="205"/>
        <v>0</v>
      </c>
      <c r="Z362" s="62">
        <f t="shared" si="205"/>
        <v>0</v>
      </c>
      <c r="AA362" s="62">
        <f t="shared" si="205"/>
        <v>0</v>
      </c>
      <c r="AB362" s="62">
        <f t="shared" si="205"/>
        <v>0</v>
      </c>
      <c r="AC362" s="62">
        <f t="shared" si="205"/>
        <v>0</v>
      </c>
      <c r="AD362" s="62">
        <f t="shared" si="205"/>
        <v>0</v>
      </c>
      <c r="AE362" s="62">
        <f t="shared" si="205"/>
        <v>0</v>
      </c>
      <c r="AF362" s="62">
        <f t="shared" si="205"/>
        <v>0</v>
      </c>
      <c r="AG362" s="62">
        <f t="shared" si="205"/>
        <v>0</v>
      </c>
      <c r="AH362" s="62">
        <f t="shared" si="205"/>
        <v>0</v>
      </c>
      <c r="AI362" s="62">
        <f t="shared" si="205"/>
        <v>0</v>
      </c>
      <c r="AJ362" s="62">
        <f t="shared" si="205"/>
        <v>0</v>
      </c>
      <c r="AK362" s="62">
        <f t="shared" si="205"/>
        <v>0</v>
      </c>
      <c r="AL362" s="62">
        <f t="shared" si="205"/>
        <v>0</v>
      </c>
      <c r="AM362" s="62">
        <f t="shared" si="205"/>
        <v>0</v>
      </c>
      <c r="AN362" s="62">
        <f t="shared" si="205"/>
        <v>0</v>
      </c>
      <c r="AO362" s="62">
        <f t="shared" si="205"/>
        <v>0</v>
      </c>
      <c r="AP362" s="62">
        <f t="shared" si="205"/>
        <v>0</v>
      </c>
      <c r="AQ362" s="62">
        <f t="shared" si="205"/>
        <v>0</v>
      </c>
      <c r="AR362" s="62">
        <f t="shared" si="205"/>
        <v>0</v>
      </c>
      <c r="AS362" s="62">
        <f t="shared" si="205"/>
        <v>0</v>
      </c>
      <c r="AT362" s="62">
        <f t="shared" si="205"/>
        <v>0</v>
      </c>
      <c r="AU362" s="62">
        <f t="shared" si="205"/>
        <v>0</v>
      </c>
      <c r="AV362" s="62">
        <f t="shared" si="205"/>
        <v>0</v>
      </c>
      <c r="AW362" s="62">
        <f t="shared" si="205"/>
        <v>0</v>
      </c>
      <c r="AX362" s="62">
        <f t="shared" si="205"/>
        <v>0</v>
      </c>
      <c r="AY362" s="62">
        <f t="shared" si="205"/>
        <v>0</v>
      </c>
      <c r="AZ362" s="62">
        <f t="shared" si="205"/>
        <v>0</v>
      </c>
      <c r="BA362" s="59">
        <f t="shared" si="187"/>
        <v>0</v>
      </c>
      <c r="BB362" s="28">
        <f t="shared" si="188"/>
        <v>10446000</v>
      </c>
      <c r="BC362" s="64"/>
      <c r="BD362" s="59">
        <f t="shared" si="189"/>
        <v>0</v>
      </c>
      <c r="BE362" s="59">
        <f t="shared" si="190"/>
        <v>0</v>
      </c>
      <c r="BF362" s="59">
        <f t="shared" si="191"/>
        <v>0</v>
      </c>
      <c r="BG362" s="59">
        <f t="shared" si="192"/>
        <v>0</v>
      </c>
      <c r="BH362" s="59">
        <f t="shared" si="193"/>
        <v>0</v>
      </c>
      <c r="BI362" s="59">
        <f t="shared" si="194"/>
        <v>0</v>
      </c>
      <c r="BJ362" s="59">
        <f t="shared" si="195"/>
        <v>0</v>
      </c>
      <c r="BK362" s="59">
        <f t="shared" si="196"/>
        <v>0</v>
      </c>
      <c r="BL362" s="59">
        <f t="shared" si="197"/>
        <v>0</v>
      </c>
      <c r="BM362" s="59">
        <f t="shared" si="198"/>
        <v>0</v>
      </c>
      <c r="BN362" s="59">
        <f t="shared" si="199"/>
        <v>0</v>
      </c>
      <c r="BO362" s="59">
        <f t="shared" si="200"/>
        <v>0</v>
      </c>
      <c r="BP362" s="64"/>
      <c r="BQ362" s="59">
        <f t="shared" si="201"/>
        <v>0</v>
      </c>
      <c r="BR362" s="59">
        <f t="shared" si="202"/>
        <v>0</v>
      </c>
      <c r="BS362" s="59">
        <f t="shared" si="203"/>
        <v>0</v>
      </c>
      <c r="BT362" s="59">
        <f t="shared" si="204"/>
        <v>0</v>
      </c>
    </row>
    <row r="363">
      <c r="A363" s="94"/>
      <c r="B363" s="95"/>
      <c r="C363" s="52" t="s">
        <v>325</v>
      </c>
      <c r="D363" s="62">
        <f t="shared" ref="D363:AZ363" si="206">sum(D80)</f>
        <v>300000000</v>
      </c>
      <c r="E363" s="62">
        <f t="shared" si="206"/>
        <v>0</v>
      </c>
      <c r="F363" s="62">
        <f t="shared" si="206"/>
        <v>0</v>
      </c>
      <c r="G363" s="62">
        <f t="shared" si="206"/>
        <v>0</v>
      </c>
      <c r="H363" s="62">
        <f t="shared" si="206"/>
        <v>0</v>
      </c>
      <c r="I363" s="62">
        <f t="shared" si="206"/>
        <v>0</v>
      </c>
      <c r="J363" s="62">
        <f t="shared" si="206"/>
        <v>0</v>
      </c>
      <c r="K363" s="62">
        <f t="shared" si="206"/>
        <v>0</v>
      </c>
      <c r="L363" s="62">
        <f t="shared" si="206"/>
        <v>0</v>
      </c>
      <c r="M363" s="62">
        <f t="shared" si="206"/>
        <v>0</v>
      </c>
      <c r="N363" s="62">
        <f t="shared" si="206"/>
        <v>0</v>
      </c>
      <c r="O363" s="62">
        <f t="shared" si="206"/>
        <v>0</v>
      </c>
      <c r="P363" s="62">
        <f t="shared" si="206"/>
        <v>0</v>
      </c>
      <c r="Q363" s="62">
        <f t="shared" si="206"/>
        <v>0</v>
      </c>
      <c r="R363" s="62">
        <f t="shared" si="206"/>
        <v>0</v>
      </c>
      <c r="S363" s="62">
        <f t="shared" si="206"/>
        <v>0</v>
      </c>
      <c r="T363" s="62">
        <f t="shared" si="206"/>
        <v>0</v>
      </c>
      <c r="U363" s="62">
        <f t="shared" si="206"/>
        <v>0</v>
      </c>
      <c r="V363" s="62">
        <f t="shared" si="206"/>
        <v>0</v>
      </c>
      <c r="W363" s="62">
        <f t="shared" si="206"/>
        <v>0</v>
      </c>
      <c r="X363" s="62">
        <f t="shared" si="206"/>
        <v>0</v>
      </c>
      <c r="Y363" s="62">
        <f t="shared" si="206"/>
        <v>0</v>
      </c>
      <c r="Z363" s="62">
        <f t="shared" si="206"/>
        <v>0</v>
      </c>
      <c r="AA363" s="62">
        <f t="shared" si="206"/>
        <v>0</v>
      </c>
      <c r="AB363" s="62">
        <f t="shared" si="206"/>
        <v>0</v>
      </c>
      <c r="AC363" s="62">
        <f t="shared" si="206"/>
        <v>0</v>
      </c>
      <c r="AD363" s="62">
        <f t="shared" si="206"/>
        <v>0</v>
      </c>
      <c r="AE363" s="62">
        <f t="shared" si="206"/>
        <v>0</v>
      </c>
      <c r="AF363" s="62">
        <f t="shared" si="206"/>
        <v>0</v>
      </c>
      <c r="AG363" s="62">
        <f t="shared" si="206"/>
        <v>0</v>
      </c>
      <c r="AH363" s="62">
        <f t="shared" si="206"/>
        <v>0</v>
      </c>
      <c r="AI363" s="62">
        <f t="shared" si="206"/>
        <v>0</v>
      </c>
      <c r="AJ363" s="62">
        <f t="shared" si="206"/>
        <v>0</v>
      </c>
      <c r="AK363" s="62">
        <f t="shared" si="206"/>
        <v>0</v>
      </c>
      <c r="AL363" s="62">
        <f t="shared" si="206"/>
        <v>0</v>
      </c>
      <c r="AM363" s="62">
        <f t="shared" si="206"/>
        <v>0</v>
      </c>
      <c r="AN363" s="62">
        <f t="shared" si="206"/>
        <v>0</v>
      </c>
      <c r="AO363" s="62">
        <f t="shared" si="206"/>
        <v>0</v>
      </c>
      <c r="AP363" s="62">
        <f t="shared" si="206"/>
        <v>0</v>
      </c>
      <c r="AQ363" s="62">
        <f t="shared" si="206"/>
        <v>0</v>
      </c>
      <c r="AR363" s="62">
        <f t="shared" si="206"/>
        <v>0</v>
      </c>
      <c r="AS363" s="62">
        <f t="shared" si="206"/>
        <v>0</v>
      </c>
      <c r="AT363" s="62">
        <f t="shared" si="206"/>
        <v>0</v>
      </c>
      <c r="AU363" s="62">
        <f t="shared" si="206"/>
        <v>0</v>
      </c>
      <c r="AV363" s="62">
        <f t="shared" si="206"/>
        <v>0</v>
      </c>
      <c r="AW363" s="62">
        <f t="shared" si="206"/>
        <v>0</v>
      </c>
      <c r="AX363" s="62">
        <f t="shared" si="206"/>
        <v>0</v>
      </c>
      <c r="AY363" s="62">
        <f t="shared" si="206"/>
        <v>0</v>
      </c>
      <c r="AZ363" s="62">
        <f t="shared" si="206"/>
        <v>0</v>
      </c>
      <c r="BA363" s="59">
        <f t="shared" si="187"/>
        <v>0</v>
      </c>
      <c r="BB363" s="28">
        <f t="shared" si="188"/>
        <v>300000000</v>
      </c>
      <c r="BC363" s="64"/>
      <c r="BD363" s="59">
        <f t="shared" si="189"/>
        <v>0</v>
      </c>
      <c r="BE363" s="59">
        <f t="shared" si="190"/>
        <v>0</v>
      </c>
      <c r="BF363" s="59">
        <f t="shared" si="191"/>
        <v>0</v>
      </c>
      <c r="BG363" s="59">
        <f t="shared" si="192"/>
        <v>0</v>
      </c>
      <c r="BH363" s="59">
        <f t="shared" si="193"/>
        <v>0</v>
      </c>
      <c r="BI363" s="59">
        <f t="shared" si="194"/>
        <v>0</v>
      </c>
      <c r="BJ363" s="59">
        <f t="shared" si="195"/>
        <v>0</v>
      </c>
      <c r="BK363" s="59">
        <f t="shared" si="196"/>
        <v>0</v>
      </c>
      <c r="BL363" s="59">
        <f t="shared" si="197"/>
        <v>0</v>
      </c>
      <c r="BM363" s="59">
        <f t="shared" si="198"/>
        <v>0</v>
      </c>
      <c r="BN363" s="59">
        <f t="shared" si="199"/>
        <v>0</v>
      </c>
      <c r="BO363" s="59">
        <f t="shared" si="200"/>
        <v>0</v>
      </c>
      <c r="BP363" s="64"/>
      <c r="BQ363" s="59">
        <f t="shared" si="201"/>
        <v>0</v>
      </c>
      <c r="BR363" s="59">
        <f t="shared" si="202"/>
        <v>0</v>
      </c>
      <c r="BS363" s="59">
        <f t="shared" si="203"/>
        <v>0</v>
      </c>
      <c r="BT363" s="59">
        <f t="shared" si="204"/>
        <v>0</v>
      </c>
    </row>
    <row r="364">
      <c r="A364" s="94"/>
      <c r="B364" s="95"/>
      <c r="C364" s="52" t="s">
        <v>326</v>
      </c>
      <c r="D364" s="62">
        <f t="shared" ref="D364:AZ364" si="207">sum(D111)</f>
        <v>600000000</v>
      </c>
      <c r="E364" s="62">
        <f t="shared" si="207"/>
        <v>0</v>
      </c>
      <c r="F364" s="62">
        <f t="shared" si="207"/>
        <v>0</v>
      </c>
      <c r="G364" s="62">
        <f t="shared" si="207"/>
        <v>0</v>
      </c>
      <c r="H364" s="62">
        <f t="shared" si="207"/>
        <v>0</v>
      </c>
      <c r="I364" s="62">
        <f t="shared" si="207"/>
        <v>0</v>
      </c>
      <c r="J364" s="62">
        <f t="shared" si="207"/>
        <v>0</v>
      </c>
      <c r="K364" s="62">
        <f t="shared" si="207"/>
        <v>0</v>
      </c>
      <c r="L364" s="62">
        <f t="shared" si="207"/>
        <v>0</v>
      </c>
      <c r="M364" s="62">
        <f t="shared" si="207"/>
        <v>0</v>
      </c>
      <c r="N364" s="62">
        <f t="shared" si="207"/>
        <v>0</v>
      </c>
      <c r="O364" s="62">
        <f t="shared" si="207"/>
        <v>0</v>
      </c>
      <c r="P364" s="62">
        <f t="shared" si="207"/>
        <v>0</v>
      </c>
      <c r="Q364" s="62">
        <f t="shared" si="207"/>
        <v>0</v>
      </c>
      <c r="R364" s="62">
        <f t="shared" si="207"/>
        <v>0</v>
      </c>
      <c r="S364" s="62">
        <f t="shared" si="207"/>
        <v>0</v>
      </c>
      <c r="T364" s="62">
        <f t="shared" si="207"/>
        <v>0</v>
      </c>
      <c r="U364" s="62">
        <f t="shared" si="207"/>
        <v>0</v>
      </c>
      <c r="V364" s="62">
        <f t="shared" si="207"/>
        <v>0</v>
      </c>
      <c r="W364" s="62">
        <f t="shared" si="207"/>
        <v>0</v>
      </c>
      <c r="X364" s="62">
        <f t="shared" si="207"/>
        <v>0</v>
      </c>
      <c r="Y364" s="62">
        <f t="shared" si="207"/>
        <v>0</v>
      </c>
      <c r="Z364" s="62">
        <f t="shared" si="207"/>
        <v>0</v>
      </c>
      <c r="AA364" s="62">
        <f t="shared" si="207"/>
        <v>0</v>
      </c>
      <c r="AB364" s="62">
        <f t="shared" si="207"/>
        <v>0</v>
      </c>
      <c r="AC364" s="62">
        <f t="shared" si="207"/>
        <v>0</v>
      </c>
      <c r="AD364" s="62">
        <f t="shared" si="207"/>
        <v>0</v>
      </c>
      <c r="AE364" s="62">
        <f t="shared" si="207"/>
        <v>0</v>
      </c>
      <c r="AF364" s="62">
        <f t="shared" si="207"/>
        <v>0</v>
      </c>
      <c r="AG364" s="62">
        <f t="shared" si="207"/>
        <v>0</v>
      </c>
      <c r="AH364" s="62">
        <f t="shared" si="207"/>
        <v>0</v>
      </c>
      <c r="AI364" s="62">
        <f t="shared" si="207"/>
        <v>0</v>
      </c>
      <c r="AJ364" s="62">
        <f t="shared" si="207"/>
        <v>0</v>
      </c>
      <c r="AK364" s="62">
        <f t="shared" si="207"/>
        <v>0</v>
      </c>
      <c r="AL364" s="62">
        <f t="shared" si="207"/>
        <v>0</v>
      </c>
      <c r="AM364" s="62">
        <f t="shared" si="207"/>
        <v>0</v>
      </c>
      <c r="AN364" s="62">
        <f t="shared" si="207"/>
        <v>0</v>
      </c>
      <c r="AO364" s="62">
        <f t="shared" si="207"/>
        <v>0</v>
      </c>
      <c r="AP364" s="62">
        <f t="shared" si="207"/>
        <v>0</v>
      </c>
      <c r="AQ364" s="62">
        <f t="shared" si="207"/>
        <v>0</v>
      </c>
      <c r="AR364" s="62">
        <f t="shared" si="207"/>
        <v>0</v>
      </c>
      <c r="AS364" s="62">
        <f t="shared" si="207"/>
        <v>0</v>
      </c>
      <c r="AT364" s="62">
        <f t="shared" si="207"/>
        <v>0</v>
      </c>
      <c r="AU364" s="62">
        <f t="shared" si="207"/>
        <v>0</v>
      </c>
      <c r="AV364" s="62">
        <f t="shared" si="207"/>
        <v>0</v>
      </c>
      <c r="AW364" s="62">
        <f t="shared" si="207"/>
        <v>0</v>
      </c>
      <c r="AX364" s="62">
        <f t="shared" si="207"/>
        <v>0</v>
      </c>
      <c r="AY364" s="62">
        <f t="shared" si="207"/>
        <v>0</v>
      </c>
      <c r="AZ364" s="62">
        <f t="shared" si="207"/>
        <v>0</v>
      </c>
      <c r="BA364" s="59">
        <f t="shared" si="187"/>
        <v>0</v>
      </c>
      <c r="BB364" s="28">
        <f t="shared" si="188"/>
        <v>600000000</v>
      </c>
      <c r="BC364" s="64"/>
      <c r="BD364" s="59">
        <f t="shared" si="189"/>
        <v>0</v>
      </c>
      <c r="BE364" s="59">
        <f t="shared" si="190"/>
        <v>0</v>
      </c>
      <c r="BF364" s="59">
        <f t="shared" si="191"/>
        <v>0</v>
      </c>
      <c r="BG364" s="59">
        <f t="shared" si="192"/>
        <v>0</v>
      </c>
      <c r="BH364" s="59">
        <f t="shared" si="193"/>
        <v>0</v>
      </c>
      <c r="BI364" s="59">
        <f t="shared" si="194"/>
        <v>0</v>
      </c>
      <c r="BJ364" s="59">
        <f t="shared" si="195"/>
        <v>0</v>
      </c>
      <c r="BK364" s="59">
        <f t="shared" si="196"/>
        <v>0</v>
      </c>
      <c r="BL364" s="59">
        <f t="shared" si="197"/>
        <v>0</v>
      </c>
      <c r="BM364" s="59">
        <f t="shared" si="198"/>
        <v>0</v>
      </c>
      <c r="BN364" s="59">
        <f t="shared" si="199"/>
        <v>0</v>
      </c>
      <c r="BO364" s="59">
        <f t="shared" si="200"/>
        <v>0</v>
      </c>
      <c r="BP364" s="64"/>
      <c r="BQ364" s="59">
        <f t="shared" si="201"/>
        <v>0</v>
      </c>
      <c r="BR364" s="59">
        <f t="shared" si="202"/>
        <v>0</v>
      </c>
      <c r="BS364" s="59">
        <f t="shared" si="203"/>
        <v>0</v>
      </c>
      <c r="BT364" s="59">
        <f t="shared" si="204"/>
        <v>0</v>
      </c>
    </row>
    <row r="365">
      <c r="A365" s="94"/>
      <c r="B365" s="95"/>
      <c r="C365" s="97" t="s">
        <v>15</v>
      </c>
      <c r="D365" s="98">
        <f>sum(D360:D364)</f>
        <v>23738647000</v>
      </c>
      <c r="BA365" s="98">
        <f>sum(BA360:BA364)</f>
        <v>0</v>
      </c>
      <c r="BB365" s="64"/>
      <c r="BC365" s="64"/>
      <c r="BP365" s="64"/>
    </row>
    <row r="366">
      <c r="A366" s="94"/>
      <c r="B366" s="95"/>
      <c r="C366" s="95"/>
      <c r="BB366" s="64"/>
      <c r="BC366" s="64"/>
      <c r="BP366" s="64"/>
    </row>
  </sheetData>
  <mergeCells count="209"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41:C41"/>
    <mergeCell ref="B42:C42"/>
    <mergeCell ref="B10:C10"/>
    <mergeCell ref="B13:C13"/>
    <mergeCell ref="B14:C14"/>
    <mergeCell ref="B17:C17"/>
    <mergeCell ref="B18:C18"/>
    <mergeCell ref="B20:C20"/>
    <mergeCell ref="B21:C21"/>
    <mergeCell ref="B22:C22"/>
    <mergeCell ref="B25:C25"/>
    <mergeCell ref="B26:C26"/>
    <mergeCell ref="B28:C28"/>
    <mergeCell ref="B29:C29"/>
    <mergeCell ref="B32:C32"/>
    <mergeCell ref="B33:C33"/>
    <mergeCell ref="B44:C44"/>
    <mergeCell ref="B45:C45"/>
    <mergeCell ref="B46:C46"/>
    <mergeCell ref="B49:C49"/>
    <mergeCell ref="B50:C50"/>
    <mergeCell ref="B52:C52"/>
    <mergeCell ref="B53:C53"/>
    <mergeCell ref="B55:C55"/>
    <mergeCell ref="B56:C56"/>
    <mergeCell ref="B61:C61"/>
    <mergeCell ref="B62:C62"/>
    <mergeCell ref="B63:C63"/>
    <mergeCell ref="B65:C65"/>
    <mergeCell ref="B66:C66"/>
    <mergeCell ref="B68:C68"/>
    <mergeCell ref="B69:C69"/>
    <mergeCell ref="B71:C71"/>
    <mergeCell ref="B72:C72"/>
    <mergeCell ref="B73:C73"/>
    <mergeCell ref="B74:C74"/>
    <mergeCell ref="B80:C80"/>
    <mergeCell ref="B81:C81"/>
    <mergeCell ref="B82:C82"/>
    <mergeCell ref="B83:C83"/>
    <mergeCell ref="B84:C84"/>
    <mergeCell ref="B85:C85"/>
    <mergeCell ref="B87:C87"/>
    <mergeCell ref="B88:C88"/>
    <mergeCell ref="B89:C89"/>
    <mergeCell ref="B91:C91"/>
    <mergeCell ref="B92:C92"/>
    <mergeCell ref="B93:C93"/>
    <mergeCell ref="B94:C94"/>
    <mergeCell ref="B95:C95"/>
    <mergeCell ref="B96:C96"/>
    <mergeCell ref="B173:C173"/>
    <mergeCell ref="B174:C174"/>
    <mergeCell ref="B178:C178"/>
    <mergeCell ref="B179:C179"/>
    <mergeCell ref="B183:C183"/>
    <mergeCell ref="B184:C184"/>
    <mergeCell ref="B188:C188"/>
    <mergeCell ref="B189:C189"/>
    <mergeCell ref="B193:C193"/>
    <mergeCell ref="B194:C194"/>
    <mergeCell ref="B198:C198"/>
    <mergeCell ref="B199:C199"/>
    <mergeCell ref="B203:C203"/>
    <mergeCell ref="B204:C204"/>
    <mergeCell ref="B223:C223"/>
    <mergeCell ref="B228:C228"/>
    <mergeCell ref="B229:C229"/>
    <mergeCell ref="B240:C240"/>
    <mergeCell ref="B241:C241"/>
    <mergeCell ref="B246:C246"/>
    <mergeCell ref="B247:C247"/>
    <mergeCell ref="B248:C248"/>
    <mergeCell ref="B249:C249"/>
    <mergeCell ref="B253:C253"/>
    <mergeCell ref="B254:C254"/>
    <mergeCell ref="B256:C256"/>
    <mergeCell ref="B257:C257"/>
    <mergeCell ref="B259:C259"/>
    <mergeCell ref="B260:C260"/>
    <mergeCell ref="B261:C261"/>
    <mergeCell ref="B263:C263"/>
    <mergeCell ref="B264:C264"/>
    <mergeCell ref="B266:C266"/>
    <mergeCell ref="B267:C267"/>
    <mergeCell ref="B272:C272"/>
    <mergeCell ref="B273:C273"/>
    <mergeCell ref="B275:C275"/>
    <mergeCell ref="B276:C276"/>
    <mergeCell ref="B277:C277"/>
    <mergeCell ref="B281:C281"/>
    <mergeCell ref="B282:C282"/>
    <mergeCell ref="B283:C283"/>
    <mergeCell ref="B289:C289"/>
    <mergeCell ref="B290:C290"/>
    <mergeCell ref="B291:C291"/>
    <mergeCell ref="B309:C309"/>
    <mergeCell ref="B310:C310"/>
    <mergeCell ref="B311:C311"/>
    <mergeCell ref="B317:C317"/>
    <mergeCell ref="B318:C318"/>
    <mergeCell ref="B319:C319"/>
    <mergeCell ref="B321:C321"/>
    <mergeCell ref="B322:C322"/>
    <mergeCell ref="B323:C323"/>
    <mergeCell ref="B325:C325"/>
    <mergeCell ref="B326:C326"/>
    <mergeCell ref="B337:C337"/>
    <mergeCell ref="B338:C338"/>
    <mergeCell ref="B339:C339"/>
    <mergeCell ref="B340:C340"/>
    <mergeCell ref="B341:C341"/>
    <mergeCell ref="B342:C342"/>
    <mergeCell ref="B327:C327"/>
    <mergeCell ref="B329:C329"/>
    <mergeCell ref="B330:C330"/>
    <mergeCell ref="B331:C331"/>
    <mergeCell ref="B333:C333"/>
    <mergeCell ref="B334:C334"/>
    <mergeCell ref="B335:C335"/>
    <mergeCell ref="B101:C101"/>
    <mergeCell ref="B102:C102"/>
    <mergeCell ref="B104:C104"/>
    <mergeCell ref="B105:C105"/>
    <mergeCell ref="B106:C106"/>
    <mergeCell ref="B108:C108"/>
    <mergeCell ref="B109:C109"/>
    <mergeCell ref="B111:C111"/>
    <mergeCell ref="B112:C112"/>
    <mergeCell ref="B113:C113"/>
    <mergeCell ref="B114:C114"/>
    <mergeCell ref="B115:C115"/>
    <mergeCell ref="B116:C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9:C129"/>
    <mergeCell ref="B130:C130"/>
    <mergeCell ref="B131:C131"/>
    <mergeCell ref="B132:C132"/>
    <mergeCell ref="B133:C133"/>
    <mergeCell ref="B137:C137"/>
    <mergeCell ref="B138:C138"/>
    <mergeCell ref="B142:C142"/>
    <mergeCell ref="B143:C143"/>
    <mergeCell ref="B147:C147"/>
    <mergeCell ref="B148:C148"/>
    <mergeCell ref="B152:C152"/>
    <mergeCell ref="B153:C153"/>
    <mergeCell ref="B157:C157"/>
    <mergeCell ref="B158:C158"/>
    <mergeCell ref="B162:C162"/>
    <mergeCell ref="B163:C163"/>
    <mergeCell ref="B167:C167"/>
    <mergeCell ref="B168:C168"/>
    <mergeCell ref="B170:C170"/>
    <mergeCell ref="B171:C171"/>
    <mergeCell ref="B206:C206"/>
    <mergeCell ref="B207:C207"/>
    <mergeCell ref="B209:C209"/>
    <mergeCell ref="B210:C210"/>
    <mergeCell ref="B212:C212"/>
    <mergeCell ref="B213:C213"/>
    <mergeCell ref="B222:C222"/>
  </mergeCells>
  <conditionalFormatting sqref="BB1:BB366">
    <cfRule type="cellIs" dxfId="0" priority="1" operator="less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2.0" topLeftCell="E3" activePane="bottomRight" state="frozen"/>
      <selection activeCell="E1" sqref="E1" pane="topRight"/>
      <selection activeCell="A3" sqref="A3" pane="bottomLeft"/>
      <selection activeCell="E3" sqref="E3" pane="bottomRight"/>
    </sheetView>
  </sheetViews>
  <sheetFormatPr customHeight="1" defaultColWidth="12.63" defaultRowHeight="15.75"/>
  <cols>
    <col customWidth="1" min="2" max="2" width="5.0"/>
    <col customWidth="1" min="3" max="3" width="43.0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2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1282883000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0</v>
      </c>
      <c r="J3" s="19">
        <f t="shared" si="1"/>
        <v>0</v>
      </c>
      <c r="K3" s="19">
        <f t="shared" si="1"/>
        <v>0</v>
      </c>
      <c r="L3" s="19">
        <f t="shared" si="1"/>
        <v>0</v>
      </c>
      <c r="M3" s="19">
        <f t="shared" si="1"/>
        <v>0</v>
      </c>
      <c r="N3" s="19">
        <f t="shared" si="1"/>
        <v>0</v>
      </c>
      <c r="O3" s="19">
        <f t="shared" si="1"/>
        <v>0</v>
      </c>
      <c r="P3" s="19">
        <f t="shared" si="1"/>
        <v>0</v>
      </c>
      <c r="Q3" s="19">
        <f t="shared" si="1"/>
        <v>0</v>
      </c>
      <c r="R3" s="19">
        <f t="shared" si="1"/>
        <v>0</v>
      </c>
      <c r="S3" s="19">
        <f t="shared" si="1"/>
        <v>0</v>
      </c>
      <c r="T3" s="19">
        <f t="shared" si="1"/>
        <v>0</v>
      </c>
      <c r="U3" s="19">
        <f t="shared" si="1"/>
        <v>0</v>
      </c>
      <c r="V3" s="19">
        <f t="shared" si="1"/>
        <v>0</v>
      </c>
      <c r="W3" s="19">
        <f t="shared" si="1"/>
        <v>0</v>
      </c>
      <c r="X3" s="19">
        <f t="shared" si="1"/>
        <v>0</v>
      </c>
      <c r="Y3" s="19">
        <f t="shared" si="1"/>
        <v>0</v>
      </c>
      <c r="Z3" s="19">
        <f t="shared" si="1"/>
        <v>0</v>
      </c>
      <c r="AA3" s="19">
        <f t="shared" si="1"/>
        <v>0</v>
      </c>
      <c r="AB3" s="19">
        <f t="shared" si="1"/>
        <v>0</v>
      </c>
      <c r="AC3" s="19">
        <f t="shared" si="1"/>
        <v>0</v>
      </c>
      <c r="AD3" s="19">
        <f t="shared" si="1"/>
        <v>0</v>
      </c>
      <c r="AE3" s="19">
        <f t="shared" si="1"/>
        <v>0</v>
      </c>
      <c r="AF3" s="19">
        <f t="shared" si="1"/>
        <v>0</v>
      </c>
      <c r="AG3" s="19">
        <f t="shared" si="1"/>
        <v>0</v>
      </c>
      <c r="AH3" s="19">
        <f t="shared" si="1"/>
        <v>0</v>
      </c>
      <c r="AI3" s="19">
        <f t="shared" si="1"/>
        <v>0</v>
      </c>
      <c r="AJ3" s="19">
        <f t="shared" si="1"/>
        <v>0</v>
      </c>
      <c r="AK3" s="19">
        <f t="shared" si="1"/>
        <v>0</v>
      </c>
      <c r="AL3" s="19">
        <f t="shared" si="1"/>
        <v>0</v>
      </c>
      <c r="AM3" s="19">
        <f t="shared" si="1"/>
        <v>0</v>
      </c>
      <c r="AN3" s="19">
        <f t="shared" si="1"/>
        <v>0</v>
      </c>
      <c r="AO3" s="19">
        <f t="shared" si="1"/>
        <v>0</v>
      </c>
      <c r="AP3" s="19">
        <f t="shared" si="1"/>
        <v>0</v>
      </c>
      <c r="AQ3" s="19">
        <f t="shared" si="1"/>
        <v>0</v>
      </c>
      <c r="AR3" s="19">
        <f t="shared" si="1"/>
        <v>0</v>
      </c>
      <c r="AS3" s="19">
        <f t="shared" si="1"/>
        <v>0</v>
      </c>
      <c r="AT3" s="19">
        <f t="shared" si="1"/>
        <v>0</v>
      </c>
      <c r="AU3" s="19">
        <f t="shared" si="1"/>
        <v>0</v>
      </c>
      <c r="AV3" s="19">
        <f t="shared" si="1"/>
        <v>0</v>
      </c>
      <c r="AW3" s="19">
        <f t="shared" si="1"/>
        <v>0</v>
      </c>
      <c r="AX3" s="19">
        <f t="shared" si="1"/>
        <v>0</v>
      </c>
      <c r="AY3" s="19">
        <f t="shared" si="1"/>
        <v>0</v>
      </c>
      <c r="AZ3" s="19">
        <f t="shared" si="1"/>
        <v>288428000</v>
      </c>
      <c r="BA3" s="26">
        <f t="shared" ref="BA3:BA345" si="3">sum(E3:AZ3)</f>
        <v>288428000</v>
      </c>
      <c r="BB3" s="28">
        <f t="shared" ref="BB3:BB345" si="4">D3-BA3</f>
        <v>994455000</v>
      </c>
      <c r="BC3" s="29"/>
      <c r="BD3" s="26">
        <f t="shared" ref="BD3:BD345" si="5">sum(E3:H3)</f>
        <v>0</v>
      </c>
      <c r="BE3" s="26">
        <f t="shared" ref="BE3:BE345" si="6">sum(I3:L3)</f>
        <v>0</v>
      </c>
      <c r="BF3" s="26">
        <f t="shared" ref="BF3:BF345" si="7">sum(M3:P3)</f>
        <v>0</v>
      </c>
      <c r="BG3" s="26">
        <f t="shared" ref="BG3:BG345" si="8">sum(Q3:T3)</f>
        <v>0</v>
      </c>
      <c r="BH3" s="26">
        <f t="shared" ref="BH3:BH345" si="9">sum(U3:X3)</f>
        <v>0</v>
      </c>
      <c r="BI3" s="26">
        <f t="shared" ref="BI3:BI345" si="10">sum(Y3:AB3)</f>
        <v>0</v>
      </c>
      <c r="BJ3" s="26">
        <f t="shared" ref="BJ3:BJ345" si="11">sum(AC3:AF3)</f>
        <v>0</v>
      </c>
      <c r="BK3" s="26">
        <f t="shared" ref="BK3:BK345" si="12">sum(AG3:AJ3)</f>
        <v>0</v>
      </c>
      <c r="BL3" s="26">
        <f t="shared" ref="BL3:BL345" si="13">sum(AK3:AN3)</f>
        <v>0</v>
      </c>
      <c r="BM3" s="26">
        <f t="shared" ref="BM3:BM345" si="14">sum(AO3:AR3)</f>
        <v>0</v>
      </c>
      <c r="BN3" s="26">
        <f t="shared" ref="BN3:BN345" si="15">sum(AS3:AV3)</f>
        <v>0</v>
      </c>
      <c r="BO3" s="26">
        <f t="shared" ref="BO3:BO345" si="16">sum(AW3:AZ3)</f>
        <v>288428000</v>
      </c>
      <c r="BP3" s="29"/>
      <c r="BQ3" s="26">
        <f t="shared" ref="BQ3:BQ345" si="17">sum(BD3:BF3)</f>
        <v>0</v>
      </c>
      <c r="BR3" s="26">
        <f t="shared" ref="BR3:BR345" si="18">sum(BG3:BI3)</f>
        <v>0</v>
      </c>
      <c r="BS3" s="26">
        <f t="shared" ref="BS3:BS345" si="19">sum(BJ3:BL3)</f>
        <v>0</v>
      </c>
      <c r="BT3" s="26">
        <f t="shared" ref="BT3:BT345" si="20">sum(BM3:BO3)</f>
        <v>288428000</v>
      </c>
    </row>
    <row r="4">
      <c r="A4" s="22">
        <v>7954.0</v>
      </c>
      <c r="B4" s="23" t="s">
        <v>27</v>
      </c>
      <c r="C4" s="6"/>
      <c r="D4" s="24">
        <f t="shared" ref="D4:AZ4" si="2">sum(D5,D80,D91,D111)</f>
        <v>1282883000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0</v>
      </c>
      <c r="J4" s="24">
        <f t="shared" si="2"/>
        <v>0</v>
      </c>
      <c r="K4" s="24">
        <f t="shared" si="2"/>
        <v>0</v>
      </c>
      <c r="L4" s="24">
        <f t="shared" si="2"/>
        <v>0</v>
      </c>
      <c r="M4" s="24">
        <f t="shared" si="2"/>
        <v>0</v>
      </c>
      <c r="N4" s="24">
        <f t="shared" si="2"/>
        <v>0</v>
      </c>
      <c r="O4" s="24">
        <f t="shared" si="2"/>
        <v>0</v>
      </c>
      <c r="P4" s="24">
        <f t="shared" si="2"/>
        <v>0</v>
      </c>
      <c r="Q4" s="24">
        <f t="shared" si="2"/>
        <v>0</v>
      </c>
      <c r="R4" s="24">
        <f t="shared" si="2"/>
        <v>0</v>
      </c>
      <c r="S4" s="24">
        <f t="shared" si="2"/>
        <v>0</v>
      </c>
      <c r="T4" s="24">
        <f t="shared" si="2"/>
        <v>0</v>
      </c>
      <c r="U4" s="24">
        <f t="shared" si="2"/>
        <v>0</v>
      </c>
      <c r="V4" s="24">
        <f t="shared" si="2"/>
        <v>0</v>
      </c>
      <c r="W4" s="24">
        <f t="shared" si="2"/>
        <v>0</v>
      </c>
      <c r="X4" s="24">
        <f t="shared" si="2"/>
        <v>0</v>
      </c>
      <c r="Y4" s="24">
        <f t="shared" si="2"/>
        <v>0</v>
      </c>
      <c r="Z4" s="24">
        <f t="shared" si="2"/>
        <v>0</v>
      </c>
      <c r="AA4" s="24">
        <f t="shared" si="2"/>
        <v>0</v>
      </c>
      <c r="AB4" s="24">
        <f t="shared" si="2"/>
        <v>0</v>
      </c>
      <c r="AC4" s="24">
        <f t="shared" si="2"/>
        <v>0</v>
      </c>
      <c r="AD4" s="24">
        <f t="shared" si="2"/>
        <v>0</v>
      </c>
      <c r="AE4" s="24">
        <f t="shared" si="2"/>
        <v>0</v>
      </c>
      <c r="AF4" s="24">
        <f t="shared" si="2"/>
        <v>0</v>
      </c>
      <c r="AG4" s="24">
        <f t="shared" si="2"/>
        <v>0</v>
      </c>
      <c r="AH4" s="24">
        <f t="shared" si="2"/>
        <v>0</v>
      </c>
      <c r="AI4" s="24">
        <f t="shared" si="2"/>
        <v>0</v>
      </c>
      <c r="AJ4" s="24">
        <f t="shared" si="2"/>
        <v>0</v>
      </c>
      <c r="AK4" s="24">
        <f t="shared" si="2"/>
        <v>0</v>
      </c>
      <c r="AL4" s="24">
        <f t="shared" si="2"/>
        <v>0</v>
      </c>
      <c r="AM4" s="24">
        <f t="shared" si="2"/>
        <v>0</v>
      </c>
      <c r="AN4" s="24">
        <f t="shared" si="2"/>
        <v>0</v>
      </c>
      <c r="AO4" s="24">
        <f t="shared" si="2"/>
        <v>0</v>
      </c>
      <c r="AP4" s="24">
        <f t="shared" si="2"/>
        <v>0</v>
      </c>
      <c r="AQ4" s="24">
        <f t="shared" si="2"/>
        <v>0</v>
      </c>
      <c r="AR4" s="24">
        <f t="shared" si="2"/>
        <v>0</v>
      </c>
      <c r="AS4" s="24">
        <f t="shared" si="2"/>
        <v>0</v>
      </c>
      <c r="AT4" s="24">
        <f t="shared" si="2"/>
        <v>0</v>
      </c>
      <c r="AU4" s="24">
        <f t="shared" si="2"/>
        <v>0</v>
      </c>
      <c r="AV4" s="24">
        <f t="shared" si="2"/>
        <v>0</v>
      </c>
      <c r="AW4" s="24">
        <f t="shared" si="2"/>
        <v>0</v>
      </c>
      <c r="AX4" s="24">
        <f t="shared" si="2"/>
        <v>0</v>
      </c>
      <c r="AY4" s="24">
        <f t="shared" si="2"/>
        <v>0</v>
      </c>
      <c r="AZ4" s="24">
        <f t="shared" si="2"/>
        <v>288428000</v>
      </c>
      <c r="BA4" s="48">
        <f t="shared" si="3"/>
        <v>288428000</v>
      </c>
      <c r="BB4" s="28">
        <f t="shared" si="4"/>
        <v>994455000</v>
      </c>
      <c r="BC4" s="29"/>
      <c r="BD4" s="48">
        <f t="shared" si="5"/>
        <v>0</v>
      </c>
      <c r="BE4" s="48">
        <f t="shared" si="6"/>
        <v>0</v>
      </c>
      <c r="BF4" s="48">
        <f t="shared" si="7"/>
        <v>0</v>
      </c>
      <c r="BG4" s="48">
        <f t="shared" si="8"/>
        <v>0</v>
      </c>
      <c r="BH4" s="48">
        <f t="shared" si="9"/>
        <v>0</v>
      </c>
      <c r="BI4" s="48">
        <f t="shared" si="10"/>
        <v>0</v>
      </c>
      <c r="BJ4" s="48">
        <f t="shared" si="11"/>
        <v>0</v>
      </c>
      <c r="BK4" s="48">
        <f t="shared" si="12"/>
        <v>0</v>
      </c>
      <c r="BL4" s="48">
        <f t="shared" si="13"/>
        <v>0</v>
      </c>
      <c r="BM4" s="48">
        <f t="shared" si="14"/>
        <v>0</v>
      </c>
      <c r="BN4" s="48">
        <f t="shared" si="15"/>
        <v>0</v>
      </c>
      <c r="BO4" s="48">
        <f t="shared" si="16"/>
        <v>288428000</v>
      </c>
      <c r="BP4" s="29"/>
      <c r="BQ4" s="48">
        <f t="shared" si="17"/>
        <v>0</v>
      </c>
      <c r="BR4" s="48">
        <f t="shared" si="18"/>
        <v>0</v>
      </c>
      <c r="BS4" s="48">
        <f t="shared" si="19"/>
        <v>0</v>
      </c>
      <c r="BT4" s="48">
        <f t="shared" si="20"/>
        <v>288428000</v>
      </c>
    </row>
    <row r="5">
      <c r="A5" s="27" t="s">
        <v>28</v>
      </c>
      <c r="B5" s="30" t="s">
        <v>29</v>
      </c>
      <c r="C5" s="6"/>
      <c r="D5" s="31">
        <f t="shared" ref="D5:AZ5" si="21">sum(D6)</f>
        <v>137783000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0</v>
      </c>
      <c r="J5" s="31">
        <f t="shared" si="21"/>
        <v>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0</v>
      </c>
      <c r="U5" s="31">
        <f t="shared" si="21"/>
        <v>0</v>
      </c>
      <c r="V5" s="31">
        <f t="shared" si="21"/>
        <v>0</v>
      </c>
      <c r="W5" s="31">
        <f t="shared" si="21"/>
        <v>0</v>
      </c>
      <c r="X5" s="31">
        <f t="shared" si="21"/>
        <v>0</v>
      </c>
      <c r="Y5" s="31">
        <f t="shared" si="21"/>
        <v>0</v>
      </c>
      <c r="Z5" s="31">
        <f t="shared" si="21"/>
        <v>0</v>
      </c>
      <c r="AA5" s="31">
        <f t="shared" si="21"/>
        <v>0</v>
      </c>
      <c r="AB5" s="31">
        <f t="shared" si="21"/>
        <v>0</v>
      </c>
      <c r="AC5" s="31">
        <f t="shared" si="21"/>
        <v>0</v>
      </c>
      <c r="AD5" s="31">
        <f t="shared" si="21"/>
        <v>0</v>
      </c>
      <c r="AE5" s="31">
        <f t="shared" si="21"/>
        <v>0</v>
      </c>
      <c r="AF5" s="31">
        <f t="shared" si="21"/>
        <v>0</v>
      </c>
      <c r="AG5" s="31">
        <f t="shared" si="21"/>
        <v>0</v>
      </c>
      <c r="AH5" s="31">
        <f t="shared" si="21"/>
        <v>0</v>
      </c>
      <c r="AI5" s="31">
        <f t="shared" si="21"/>
        <v>0</v>
      </c>
      <c r="AJ5" s="31">
        <f t="shared" si="21"/>
        <v>0</v>
      </c>
      <c r="AK5" s="31">
        <f t="shared" si="21"/>
        <v>0</v>
      </c>
      <c r="AL5" s="31">
        <f t="shared" si="21"/>
        <v>0</v>
      </c>
      <c r="AM5" s="31">
        <f t="shared" si="21"/>
        <v>0</v>
      </c>
      <c r="AN5" s="31">
        <f t="shared" si="21"/>
        <v>0</v>
      </c>
      <c r="AO5" s="31">
        <f t="shared" si="21"/>
        <v>0</v>
      </c>
      <c r="AP5" s="31">
        <f t="shared" si="21"/>
        <v>0</v>
      </c>
      <c r="AQ5" s="31">
        <f t="shared" si="21"/>
        <v>0</v>
      </c>
      <c r="AR5" s="31">
        <f t="shared" si="21"/>
        <v>0</v>
      </c>
      <c r="AS5" s="31">
        <f t="shared" si="21"/>
        <v>0</v>
      </c>
      <c r="AT5" s="31">
        <f t="shared" si="21"/>
        <v>0</v>
      </c>
      <c r="AU5" s="31">
        <f t="shared" si="21"/>
        <v>0</v>
      </c>
      <c r="AV5" s="31">
        <f t="shared" si="21"/>
        <v>0</v>
      </c>
      <c r="AW5" s="31">
        <f t="shared" si="21"/>
        <v>0</v>
      </c>
      <c r="AX5" s="31">
        <f t="shared" si="21"/>
        <v>0</v>
      </c>
      <c r="AY5" s="31">
        <f t="shared" si="21"/>
        <v>0</v>
      </c>
      <c r="AZ5" s="31">
        <f t="shared" si="21"/>
        <v>33849000</v>
      </c>
      <c r="BA5" s="55">
        <f t="shared" si="3"/>
        <v>33849000</v>
      </c>
      <c r="BB5" s="28">
        <f t="shared" si="4"/>
        <v>103934000</v>
      </c>
      <c r="BC5" s="29"/>
      <c r="BD5" s="55">
        <f t="shared" si="5"/>
        <v>0</v>
      </c>
      <c r="BE5" s="55">
        <f t="shared" si="6"/>
        <v>0</v>
      </c>
      <c r="BF5" s="55">
        <f t="shared" si="7"/>
        <v>0</v>
      </c>
      <c r="BG5" s="55">
        <f t="shared" si="8"/>
        <v>0</v>
      </c>
      <c r="BH5" s="55">
        <f t="shared" si="9"/>
        <v>0</v>
      </c>
      <c r="BI5" s="55">
        <f t="shared" si="10"/>
        <v>0</v>
      </c>
      <c r="BJ5" s="55">
        <f t="shared" si="11"/>
        <v>0</v>
      </c>
      <c r="BK5" s="55">
        <f t="shared" si="12"/>
        <v>0</v>
      </c>
      <c r="BL5" s="55">
        <f t="shared" si="13"/>
        <v>0</v>
      </c>
      <c r="BM5" s="55">
        <f t="shared" si="14"/>
        <v>0</v>
      </c>
      <c r="BN5" s="55">
        <f t="shared" si="15"/>
        <v>0</v>
      </c>
      <c r="BO5" s="55">
        <f t="shared" si="16"/>
        <v>33849000</v>
      </c>
      <c r="BP5" s="29"/>
      <c r="BQ5" s="55">
        <f t="shared" si="17"/>
        <v>0</v>
      </c>
      <c r="BR5" s="55">
        <f t="shared" si="18"/>
        <v>0</v>
      </c>
      <c r="BS5" s="55">
        <f t="shared" si="19"/>
        <v>0</v>
      </c>
      <c r="BT5" s="55">
        <f t="shared" si="20"/>
        <v>33849000</v>
      </c>
    </row>
    <row r="6">
      <c r="A6" s="33" t="s">
        <v>30</v>
      </c>
      <c r="B6" s="34" t="s">
        <v>31</v>
      </c>
      <c r="C6" s="6"/>
      <c r="D6" s="35">
        <f t="shared" ref="D6:AZ6" si="22">sum(D7,D71)</f>
        <v>137783000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0</v>
      </c>
      <c r="J6" s="35">
        <f t="shared" si="22"/>
        <v>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0</v>
      </c>
      <c r="U6" s="35">
        <f t="shared" si="22"/>
        <v>0</v>
      </c>
      <c r="V6" s="35">
        <f t="shared" si="22"/>
        <v>0</v>
      </c>
      <c r="W6" s="35">
        <f t="shared" si="22"/>
        <v>0</v>
      </c>
      <c r="X6" s="35">
        <f t="shared" si="22"/>
        <v>0</v>
      </c>
      <c r="Y6" s="35">
        <f t="shared" si="22"/>
        <v>0</v>
      </c>
      <c r="Z6" s="35">
        <f t="shared" si="22"/>
        <v>0</v>
      </c>
      <c r="AA6" s="35">
        <f t="shared" si="22"/>
        <v>0</v>
      </c>
      <c r="AB6" s="35">
        <f t="shared" si="22"/>
        <v>0</v>
      </c>
      <c r="AC6" s="35">
        <f t="shared" si="22"/>
        <v>0</v>
      </c>
      <c r="AD6" s="35">
        <f t="shared" si="22"/>
        <v>0</v>
      </c>
      <c r="AE6" s="35">
        <f t="shared" si="22"/>
        <v>0</v>
      </c>
      <c r="AF6" s="35">
        <f t="shared" si="22"/>
        <v>0</v>
      </c>
      <c r="AG6" s="35">
        <f t="shared" si="22"/>
        <v>0</v>
      </c>
      <c r="AH6" s="35">
        <f t="shared" si="22"/>
        <v>0</v>
      </c>
      <c r="AI6" s="35">
        <f t="shared" si="22"/>
        <v>0</v>
      </c>
      <c r="AJ6" s="35">
        <f t="shared" si="22"/>
        <v>0</v>
      </c>
      <c r="AK6" s="35">
        <f t="shared" si="22"/>
        <v>0</v>
      </c>
      <c r="AL6" s="35">
        <f t="shared" si="22"/>
        <v>0</v>
      </c>
      <c r="AM6" s="35">
        <f t="shared" si="22"/>
        <v>0</v>
      </c>
      <c r="AN6" s="35">
        <f t="shared" si="22"/>
        <v>0</v>
      </c>
      <c r="AO6" s="35">
        <f t="shared" si="22"/>
        <v>0</v>
      </c>
      <c r="AP6" s="35">
        <f t="shared" si="22"/>
        <v>0</v>
      </c>
      <c r="AQ6" s="35">
        <f t="shared" si="22"/>
        <v>0</v>
      </c>
      <c r="AR6" s="35">
        <f t="shared" si="22"/>
        <v>0</v>
      </c>
      <c r="AS6" s="35">
        <f t="shared" si="22"/>
        <v>0</v>
      </c>
      <c r="AT6" s="35">
        <f t="shared" si="22"/>
        <v>0</v>
      </c>
      <c r="AU6" s="35">
        <f t="shared" si="22"/>
        <v>0</v>
      </c>
      <c r="AV6" s="35">
        <f t="shared" si="22"/>
        <v>0</v>
      </c>
      <c r="AW6" s="35">
        <f t="shared" si="22"/>
        <v>0</v>
      </c>
      <c r="AX6" s="35">
        <f t="shared" si="22"/>
        <v>0</v>
      </c>
      <c r="AY6" s="35">
        <f t="shared" si="22"/>
        <v>0</v>
      </c>
      <c r="AZ6" s="35">
        <f t="shared" si="22"/>
        <v>33849000</v>
      </c>
      <c r="BA6" s="56">
        <f t="shared" si="3"/>
        <v>33849000</v>
      </c>
      <c r="BB6" s="28">
        <f t="shared" si="4"/>
        <v>103934000</v>
      </c>
      <c r="BC6" s="29"/>
      <c r="BD6" s="56">
        <f t="shared" si="5"/>
        <v>0</v>
      </c>
      <c r="BE6" s="56">
        <f t="shared" si="6"/>
        <v>0</v>
      </c>
      <c r="BF6" s="56">
        <f t="shared" si="7"/>
        <v>0</v>
      </c>
      <c r="BG6" s="56">
        <f t="shared" si="8"/>
        <v>0</v>
      </c>
      <c r="BH6" s="56">
        <f t="shared" si="9"/>
        <v>0</v>
      </c>
      <c r="BI6" s="56">
        <f t="shared" si="10"/>
        <v>0</v>
      </c>
      <c r="BJ6" s="56">
        <f t="shared" si="11"/>
        <v>0</v>
      </c>
      <c r="BK6" s="56">
        <f t="shared" si="12"/>
        <v>0</v>
      </c>
      <c r="BL6" s="56">
        <f t="shared" si="13"/>
        <v>0</v>
      </c>
      <c r="BM6" s="56">
        <f t="shared" si="14"/>
        <v>0</v>
      </c>
      <c r="BN6" s="56">
        <f t="shared" si="15"/>
        <v>0</v>
      </c>
      <c r="BO6" s="56">
        <f t="shared" si="16"/>
        <v>33849000</v>
      </c>
      <c r="BP6" s="29"/>
      <c r="BQ6" s="56">
        <f t="shared" si="17"/>
        <v>0</v>
      </c>
      <c r="BR6" s="56">
        <f t="shared" si="18"/>
        <v>0</v>
      </c>
      <c r="BS6" s="56">
        <f t="shared" si="19"/>
        <v>0</v>
      </c>
      <c r="BT6" s="56">
        <f t="shared" si="20"/>
        <v>33849000</v>
      </c>
    </row>
    <row r="7">
      <c r="A7" s="37" t="s">
        <v>32</v>
      </c>
      <c r="B7" s="38" t="s">
        <v>33</v>
      </c>
      <c r="C7" s="6"/>
      <c r="D7" s="39">
        <f t="shared" ref="D7:AZ7" si="23">sum(D8,D20,D44,D61)</f>
        <v>127139000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0</v>
      </c>
      <c r="U7" s="39">
        <f t="shared" si="23"/>
        <v>0</v>
      </c>
      <c r="V7" s="39">
        <f t="shared" si="23"/>
        <v>0</v>
      </c>
      <c r="W7" s="39">
        <f t="shared" si="23"/>
        <v>0</v>
      </c>
      <c r="X7" s="39">
        <f t="shared" si="23"/>
        <v>0</v>
      </c>
      <c r="Y7" s="39">
        <f t="shared" si="23"/>
        <v>0</v>
      </c>
      <c r="Z7" s="39">
        <f t="shared" si="23"/>
        <v>0</v>
      </c>
      <c r="AA7" s="39">
        <f t="shared" si="23"/>
        <v>0</v>
      </c>
      <c r="AB7" s="39">
        <f t="shared" si="23"/>
        <v>0</v>
      </c>
      <c r="AC7" s="39">
        <f t="shared" si="23"/>
        <v>0</v>
      </c>
      <c r="AD7" s="39">
        <f t="shared" si="23"/>
        <v>0</v>
      </c>
      <c r="AE7" s="39">
        <f t="shared" si="23"/>
        <v>0</v>
      </c>
      <c r="AF7" s="39">
        <f t="shared" si="23"/>
        <v>0</v>
      </c>
      <c r="AG7" s="39">
        <f t="shared" si="23"/>
        <v>0</v>
      </c>
      <c r="AH7" s="39">
        <f t="shared" si="23"/>
        <v>0</v>
      </c>
      <c r="AI7" s="39">
        <f t="shared" si="23"/>
        <v>0</v>
      </c>
      <c r="AJ7" s="39">
        <f t="shared" si="23"/>
        <v>0</v>
      </c>
      <c r="AK7" s="39">
        <f t="shared" si="23"/>
        <v>0</v>
      </c>
      <c r="AL7" s="39">
        <f t="shared" si="23"/>
        <v>0</v>
      </c>
      <c r="AM7" s="39">
        <f t="shared" si="23"/>
        <v>0</v>
      </c>
      <c r="AN7" s="39">
        <f t="shared" si="23"/>
        <v>0</v>
      </c>
      <c r="AO7" s="39">
        <f t="shared" si="23"/>
        <v>0</v>
      </c>
      <c r="AP7" s="39">
        <f t="shared" si="23"/>
        <v>0</v>
      </c>
      <c r="AQ7" s="39">
        <f t="shared" si="23"/>
        <v>0</v>
      </c>
      <c r="AR7" s="39">
        <f t="shared" si="23"/>
        <v>0</v>
      </c>
      <c r="AS7" s="39">
        <f t="shared" si="23"/>
        <v>0</v>
      </c>
      <c r="AT7" s="39">
        <f t="shared" si="23"/>
        <v>0</v>
      </c>
      <c r="AU7" s="39">
        <f t="shared" si="23"/>
        <v>0</v>
      </c>
      <c r="AV7" s="39">
        <f t="shared" si="23"/>
        <v>0</v>
      </c>
      <c r="AW7" s="39">
        <f t="shared" si="23"/>
        <v>0</v>
      </c>
      <c r="AX7" s="39">
        <f t="shared" si="23"/>
        <v>0</v>
      </c>
      <c r="AY7" s="39">
        <f t="shared" si="23"/>
        <v>0</v>
      </c>
      <c r="AZ7" s="39">
        <f t="shared" si="23"/>
        <v>31188000</v>
      </c>
      <c r="BA7" s="57">
        <f t="shared" si="3"/>
        <v>31188000</v>
      </c>
      <c r="BB7" s="28">
        <f t="shared" si="4"/>
        <v>95951000</v>
      </c>
      <c r="BC7" s="29"/>
      <c r="BD7" s="57">
        <f t="shared" si="5"/>
        <v>0</v>
      </c>
      <c r="BE7" s="57">
        <f t="shared" si="6"/>
        <v>0</v>
      </c>
      <c r="BF7" s="57">
        <f t="shared" si="7"/>
        <v>0</v>
      </c>
      <c r="BG7" s="57">
        <f t="shared" si="8"/>
        <v>0</v>
      </c>
      <c r="BH7" s="57">
        <f t="shared" si="9"/>
        <v>0</v>
      </c>
      <c r="BI7" s="57">
        <f t="shared" si="10"/>
        <v>0</v>
      </c>
      <c r="BJ7" s="57">
        <f t="shared" si="11"/>
        <v>0</v>
      </c>
      <c r="BK7" s="57">
        <f t="shared" si="12"/>
        <v>0</v>
      </c>
      <c r="BL7" s="57">
        <f t="shared" si="13"/>
        <v>0</v>
      </c>
      <c r="BM7" s="57">
        <f t="shared" si="14"/>
        <v>0</v>
      </c>
      <c r="BN7" s="57">
        <f t="shared" si="15"/>
        <v>0</v>
      </c>
      <c r="BO7" s="57">
        <f t="shared" si="16"/>
        <v>31188000</v>
      </c>
      <c r="BP7" s="29"/>
      <c r="BQ7" s="57">
        <f t="shared" si="17"/>
        <v>0</v>
      </c>
      <c r="BR7" s="57">
        <f t="shared" si="18"/>
        <v>0</v>
      </c>
      <c r="BS7" s="57">
        <f t="shared" si="19"/>
        <v>0</v>
      </c>
      <c r="BT7" s="57">
        <f t="shared" si="20"/>
        <v>31188000</v>
      </c>
    </row>
    <row r="8">
      <c r="A8" s="41" t="s">
        <v>34</v>
      </c>
      <c r="B8" s="42" t="s">
        <v>35</v>
      </c>
      <c r="C8" s="6"/>
      <c r="D8" s="43">
        <f t="shared" ref="D8:AZ8" si="24">sum(D9,D13,D17)</f>
        <v>15812000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0</v>
      </c>
      <c r="Y8" s="43">
        <f t="shared" si="24"/>
        <v>0</v>
      </c>
      <c r="Z8" s="43">
        <f t="shared" si="24"/>
        <v>0</v>
      </c>
      <c r="AA8" s="43">
        <f t="shared" si="24"/>
        <v>0</v>
      </c>
      <c r="AB8" s="43">
        <f t="shared" si="24"/>
        <v>0</v>
      </c>
      <c r="AC8" s="43">
        <f t="shared" si="24"/>
        <v>0</v>
      </c>
      <c r="AD8" s="43">
        <f t="shared" si="24"/>
        <v>0</v>
      </c>
      <c r="AE8" s="43">
        <f t="shared" si="24"/>
        <v>0</v>
      </c>
      <c r="AF8" s="43">
        <f t="shared" si="24"/>
        <v>0</v>
      </c>
      <c r="AG8" s="43">
        <f t="shared" si="24"/>
        <v>0</v>
      </c>
      <c r="AH8" s="43">
        <f t="shared" si="24"/>
        <v>0</v>
      </c>
      <c r="AI8" s="43">
        <f t="shared" si="24"/>
        <v>0</v>
      </c>
      <c r="AJ8" s="43">
        <f t="shared" si="24"/>
        <v>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0</v>
      </c>
      <c r="AQ8" s="43">
        <f t="shared" si="24"/>
        <v>0</v>
      </c>
      <c r="AR8" s="43">
        <f t="shared" si="24"/>
        <v>0</v>
      </c>
      <c r="AS8" s="43">
        <f t="shared" si="24"/>
        <v>0</v>
      </c>
      <c r="AT8" s="43">
        <f t="shared" si="24"/>
        <v>0</v>
      </c>
      <c r="AU8" s="43">
        <f t="shared" si="24"/>
        <v>0</v>
      </c>
      <c r="AV8" s="43">
        <f t="shared" si="24"/>
        <v>0</v>
      </c>
      <c r="AW8" s="43">
        <f t="shared" si="24"/>
        <v>0</v>
      </c>
      <c r="AX8" s="43">
        <f t="shared" si="24"/>
        <v>0</v>
      </c>
      <c r="AY8" s="43">
        <f t="shared" si="24"/>
        <v>0</v>
      </c>
      <c r="AZ8" s="43">
        <f t="shared" si="24"/>
        <v>4656000</v>
      </c>
      <c r="BA8" s="59">
        <f t="shared" si="3"/>
        <v>4656000</v>
      </c>
      <c r="BB8" s="28">
        <f t="shared" si="4"/>
        <v>11156000</v>
      </c>
      <c r="BC8" s="29"/>
      <c r="BD8" s="59">
        <f t="shared" si="5"/>
        <v>0</v>
      </c>
      <c r="BE8" s="59">
        <f t="shared" si="6"/>
        <v>0</v>
      </c>
      <c r="BF8" s="59">
        <f t="shared" si="7"/>
        <v>0</v>
      </c>
      <c r="BG8" s="59">
        <f t="shared" si="8"/>
        <v>0</v>
      </c>
      <c r="BH8" s="59">
        <f t="shared" si="9"/>
        <v>0</v>
      </c>
      <c r="BI8" s="59">
        <f t="shared" si="10"/>
        <v>0</v>
      </c>
      <c r="BJ8" s="59">
        <f t="shared" si="11"/>
        <v>0</v>
      </c>
      <c r="BK8" s="59">
        <f t="shared" si="12"/>
        <v>0</v>
      </c>
      <c r="BL8" s="59">
        <f t="shared" si="13"/>
        <v>0</v>
      </c>
      <c r="BM8" s="59">
        <f t="shared" si="14"/>
        <v>0</v>
      </c>
      <c r="BN8" s="59">
        <f t="shared" si="15"/>
        <v>0</v>
      </c>
      <c r="BO8" s="59">
        <f t="shared" si="16"/>
        <v>4656000</v>
      </c>
      <c r="BP8" s="29"/>
      <c r="BQ8" s="59">
        <f t="shared" si="17"/>
        <v>0</v>
      </c>
      <c r="BR8" s="59">
        <f t="shared" si="18"/>
        <v>0</v>
      </c>
      <c r="BS8" s="59">
        <f t="shared" si="19"/>
        <v>0</v>
      </c>
      <c r="BT8" s="59">
        <f t="shared" si="20"/>
        <v>4656000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13000000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0</v>
      </c>
      <c r="AH9" s="47">
        <f t="shared" si="25"/>
        <v>0</v>
      </c>
      <c r="AI9" s="47">
        <f t="shared" si="25"/>
        <v>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47">
        <f t="shared" si="25"/>
        <v>3250000</v>
      </c>
      <c r="BA9" s="59">
        <f t="shared" si="3"/>
        <v>3250000</v>
      </c>
      <c r="BB9" s="28">
        <f t="shared" si="4"/>
        <v>9750000</v>
      </c>
      <c r="BC9" s="61"/>
      <c r="BD9" s="59">
        <f t="shared" si="5"/>
        <v>0</v>
      </c>
      <c r="BE9" s="59">
        <f t="shared" si="6"/>
        <v>0</v>
      </c>
      <c r="BF9" s="59">
        <f t="shared" si="7"/>
        <v>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0</v>
      </c>
      <c r="BK9" s="59">
        <f t="shared" si="12"/>
        <v>0</v>
      </c>
      <c r="BL9" s="59">
        <f t="shared" si="13"/>
        <v>0</v>
      </c>
      <c r="BM9" s="59">
        <f t="shared" si="14"/>
        <v>0</v>
      </c>
      <c r="BN9" s="59">
        <f t="shared" si="15"/>
        <v>0</v>
      </c>
      <c r="BO9" s="59">
        <f t="shared" si="16"/>
        <v>3250000</v>
      </c>
      <c r="BP9" s="61"/>
      <c r="BQ9" s="59">
        <f t="shared" si="17"/>
        <v>0</v>
      </c>
      <c r="BR9" s="59">
        <f t="shared" si="18"/>
        <v>0</v>
      </c>
      <c r="BS9" s="59">
        <f t="shared" si="19"/>
        <v>0</v>
      </c>
      <c r="BT9" s="59">
        <f t="shared" si="20"/>
        <v>3250000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1.0E7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6">
        <v>2500000.0</v>
      </c>
      <c r="BA11" s="59">
        <f t="shared" si="3"/>
        <v>2500000</v>
      </c>
      <c r="BB11" s="28">
        <f t="shared" si="4"/>
        <v>7500000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0</v>
      </c>
      <c r="BK11" s="59">
        <f t="shared" si="12"/>
        <v>0</v>
      </c>
      <c r="BL11" s="59">
        <f t="shared" si="13"/>
        <v>0</v>
      </c>
      <c r="BM11" s="59">
        <f t="shared" si="14"/>
        <v>0</v>
      </c>
      <c r="BN11" s="59">
        <f t="shared" si="15"/>
        <v>0</v>
      </c>
      <c r="BO11" s="59">
        <f t="shared" si="16"/>
        <v>2500000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0</v>
      </c>
      <c r="BT11" s="59">
        <f t="shared" si="20"/>
        <v>2500000</v>
      </c>
    </row>
    <row r="12">
      <c r="A12" s="49"/>
      <c r="B12" s="52" t="s">
        <v>38</v>
      </c>
      <c r="C12" s="52" t="s">
        <v>40</v>
      </c>
      <c r="D12" s="53">
        <v>3000000.0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6">
        <v>750000.0</v>
      </c>
      <c r="BA12" s="59">
        <f t="shared" si="3"/>
        <v>750000</v>
      </c>
      <c r="BB12" s="28">
        <f t="shared" si="4"/>
        <v>2250000</v>
      </c>
      <c r="BC12" s="64"/>
      <c r="BD12" s="59">
        <f t="shared" si="5"/>
        <v>0</v>
      </c>
      <c r="BE12" s="59">
        <f t="shared" si="6"/>
        <v>0</v>
      </c>
      <c r="BF12" s="59">
        <f t="shared" si="7"/>
        <v>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750000</v>
      </c>
      <c r="BP12" s="64"/>
      <c r="BQ12" s="59">
        <f t="shared" si="17"/>
        <v>0</v>
      </c>
      <c r="BR12" s="59">
        <f t="shared" si="18"/>
        <v>0</v>
      </c>
      <c r="BS12" s="59">
        <f t="shared" si="19"/>
        <v>0</v>
      </c>
      <c r="BT12" s="59">
        <f t="shared" si="20"/>
        <v>750000</v>
      </c>
    </row>
    <row r="13">
      <c r="A13" s="45">
        <v>524111.0</v>
      </c>
      <c r="B13" s="46" t="s">
        <v>41</v>
      </c>
      <c r="C13" s="6"/>
      <c r="D13" s="47">
        <f t="shared" ref="D13:AZ13" si="26">sum(D15:D16)</f>
        <v>1792000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0</v>
      </c>
      <c r="Y13" s="47">
        <f t="shared" si="26"/>
        <v>0</v>
      </c>
      <c r="Z13" s="47">
        <f t="shared" si="26"/>
        <v>0</v>
      </c>
      <c r="AA13" s="47">
        <f t="shared" si="26"/>
        <v>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0</v>
      </c>
      <c r="AG13" s="47">
        <f t="shared" si="26"/>
        <v>0</v>
      </c>
      <c r="AH13" s="47">
        <f t="shared" si="26"/>
        <v>0</v>
      </c>
      <c r="AI13" s="47">
        <f t="shared" si="26"/>
        <v>0</v>
      </c>
      <c r="AJ13" s="47">
        <f t="shared" si="26"/>
        <v>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0</v>
      </c>
      <c r="AZ13" s="47">
        <f t="shared" si="26"/>
        <v>896000</v>
      </c>
      <c r="BA13" s="59">
        <f t="shared" si="3"/>
        <v>896000</v>
      </c>
      <c r="BB13" s="28">
        <f t="shared" si="4"/>
        <v>896000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0</v>
      </c>
      <c r="BH13" s="59">
        <f t="shared" si="9"/>
        <v>0</v>
      </c>
      <c r="BI13" s="59">
        <f t="shared" si="10"/>
        <v>0</v>
      </c>
      <c r="BJ13" s="59">
        <f t="shared" si="11"/>
        <v>0</v>
      </c>
      <c r="BK13" s="59">
        <f t="shared" si="12"/>
        <v>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896000</v>
      </c>
      <c r="BP13" s="61"/>
      <c r="BQ13" s="59">
        <f t="shared" si="17"/>
        <v>0</v>
      </c>
      <c r="BR13" s="59">
        <f t="shared" si="18"/>
        <v>0</v>
      </c>
      <c r="BS13" s="59">
        <f t="shared" si="19"/>
        <v>0</v>
      </c>
      <c r="BT13" s="59">
        <f t="shared" si="20"/>
        <v>896000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 t="s">
        <v>38</v>
      </c>
      <c r="C15" s="52" t="s">
        <v>42</v>
      </c>
      <c r="D15" s="53">
        <v>688000.0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6">
        <v>344000.0</v>
      </c>
      <c r="BA15" s="59">
        <f t="shared" si="3"/>
        <v>344000</v>
      </c>
      <c r="BB15" s="28">
        <f t="shared" si="4"/>
        <v>344000</v>
      </c>
      <c r="BC15" s="64"/>
      <c r="BD15" s="59">
        <f t="shared" si="5"/>
        <v>0</v>
      </c>
      <c r="BE15" s="59">
        <f t="shared" si="6"/>
        <v>0</v>
      </c>
      <c r="BF15" s="59">
        <f t="shared" si="7"/>
        <v>0</v>
      </c>
      <c r="BG15" s="59">
        <f t="shared" si="8"/>
        <v>0</v>
      </c>
      <c r="BH15" s="59">
        <f t="shared" si="9"/>
        <v>0</v>
      </c>
      <c r="BI15" s="59">
        <f t="shared" si="10"/>
        <v>0</v>
      </c>
      <c r="BJ15" s="59">
        <f t="shared" si="11"/>
        <v>0</v>
      </c>
      <c r="BK15" s="59">
        <f t="shared" si="12"/>
        <v>0</v>
      </c>
      <c r="BL15" s="59">
        <f t="shared" si="13"/>
        <v>0</v>
      </c>
      <c r="BM15" s="59">
        <f t="shared" si="14"/>
        <v>0</v>
      </c>
      <c r="BN15" s="59">
        <f t="shared" si="15"/>
        <v>0</v>
      </c>
      <c r="BO15" s="59">
        <f t="shared" si="16"/>
        <v>344000</v>
      </c>
      <c r="BP15" s="64"/>
      <c r="BQ15" s="59">
        <f t="shared" si="17"/>
        <v>0</v>
      </c>
      <c r="BR15" s="59">
        <f t="shared" si="18"/>
        <v>0</v>
      </c>
      <c r="BS15" s="59">
        <f t="shared" si="19"/>
        <v>0</v>
      </c>
      <c r="BT15" s="59">
        <f t="shared" si="20"/>
        <v>344000</v>
      </c>
    </row>
    <row r="16">
      <c r="A16" s="49"/>
      <c r="B16" s="52" t="s">
        <v>38</v>
      </c>
      <c r="C16" s="52" t="s">
        <v>43</v>
      </c>
      <c r="D16" s="53">
        <v>1104000.0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6">
        <v>552000.0</v>
      </c>
      <c r="BA16" s="59">
        <f t="shared" si="3"/>
        <v>552000</v>
      </c>
      <c r="BB16" s="28">
        <f t="shared" si="4"/>
        <v>552000</v>
      </c>
      <c r="BC16" s="64"/>
      <c r="BD16" s="59">
        <f t="shared" si="5"/>
        <v>0</v>
      </c>
      <c r="BE16" s="59">
        <f t="shared" si="6"/>
        <v>0</v>
      </c>
      <c r="BF16" s="59">
        <f t="shared" si="7"/>
        <v>0</v>
      </c>
      <c r="BG16" s="59">
        <f t="shared" si="8"/>
        <v>0</v>
      </c>
      <c r="BH16" s="59">
        <f t="shared" si="9"/>
        <v>0</v>
      </c>
      <c r="BI16" s="59">
        <f t="shared" si="10"/>
        <v>0</v>
      </c>
      <c r="BJ16" s="59">
        <f t="shared" si="11"/>
        <v>0</v>
      </c>
      <c r="BK16" s="59">
        <f t="shared" si="12"/>
        <v>0</v>
      </c>
      <c r="BL16" s="59">
        <f t="shared" si="13"/>
        <v>0</v>
      </c>
      <c r="BM16" s="59">
        <f t="shared" si="14"/>
        <v>0</v>
      </c>
      <c r="BN16" s="59">
        <f t="shared" si="15"/>
        <v>0</v>
      </c>
      <c r="BO16" s="59">
        <f t="shared" si="16"/>
        <v>552000</v>
      </c>
      <c r="BP16" s="64"/>
      <c r="BQ16" s="59">
        <f t="shared" si="17"/>
        <v>0</v>
      </c>
      <c r="BR16" s="59">
        <f t="shared" si="18"/>
        <v>0</v>
      </c>
      <c r="BS16" s="59">
        <f t="shared" si="19"/>
        <v>0</v>
      </c>
      <c r="BT16" s="59">
        <f t="shared" si="20"/>
        <v>552000</v>
      </c>
    </row>
    <row r="17">
      <c r="A17" s="45">
        <v>524113.0</v>
      </c>
      <c r="B17" s="46" t="s">
        <v>44</v>
      </c>
      <c r="C17" s="6"/>
      <c r="D17" s="47">
        <f t="shared" ref="D17:AZ17" si="27">sum(D19)</f>
        <v>1020000</v>
      </c>
      <c r="E17" s="47">
        <f t="shared" si="27"/>
        <v>0</v>
      </c>
      <c r="F17" s="47">
        <f t="shared" si="27"/>
        <v>0</v>
      </c>
      <c r="G17" s="47">
        <f t="shared" si="27"/>
        <v>0</v>
      </c>
      <c r="H17" s="47">
        <f t="shared" si="27"/>
        <v>0</v>
      </c>
      <c r="I17" s="47">
        <f t="shared" si="27"/>
        <v>0</v>
      </c>
      <c r="J17" s="47">
        <f t="shared" si="27"/>
        <v>0</v>
      </c>
      <c r="K17" s="47">
        <f t="shared" si="27"/>
        <v>0</v>
      </c>
      <c r="L17" s="47">
        <f t="shared" si="27"/>
        <v>0</v>
      </c>
      <c r="M17" s="47">
        <f t="shared" si="27"/>
        <v>0</v>
      </c>
      <c r="N17" s="47">
        <f t="shared" si="27"/>
        <v>0</v>
      </c>
      <c r="O17" s="47">
        <f t="shared" si="27"/>
        <v>0</v>
      </c>
      <c r="P17" s="47">
        <f t="shared" si="27"/>
        <v>0</v>
      </c>
      <c r="Q17" s="47">
        <f t="shared" si="27"/>
        <v>0</v>
      </c>
      <c r="R17" s="47">
        <f t="shared" si="27"/>
        <v>0</v>
      </c>
      <c r="S17" s="47">
        <f t="shared" si="27"/>
        <v>0</v>
      </c>
      <c r="T17" s="47">
        <f t="shared" si="27"/>
        <v>0</v>
      </c>
      <c r="U17" s="47">
        <f t="shared" si="27"/>
        <v>0</v>
      </c>
      <c r="V17" s="47">
        <f t="shared" si="27"/>
        <v>0</v>
      </c>
      <c r="W17" s="47">
        <f t="shared" si="27"/>
        <v>0</v>
      </c>
      <c r="X17" s="47">
        <f t="shared" si="27"/>
        <v>0</v>
      </c>
      <c r="Y17" s="47">
        <f t="shared" si="27"/>
        <v>0</v>
      </c>
      <c r="Z17" s="47">
        <f t="shared" si="27"/>
        <v>0</v>
      </c>
      <c r="AA17" s="47">
        <f t="shared" si="27"/>
        <v>0</v>
      </c>
      <c r="AB17" s="47">
        <f t="shared" si="27"/>
        <v>0</v>
      </c>
      <c r="AC17" s="47">
        <f t="shared" si="27"/>
        <v>0</v>
      </c>
      <c r="AD17" s="47">
        <f t="shared" si="27"/>
        <v>0</v>
      </c>
      <c r="AE17" s="47">
        <f t="shared" si="27"/>
        <v>0</v>
      </c>
      <c r="AF17" s="47">
        <f t="shared" si="27"/>
        <v>0</v>
      </c>
      <c r="AG17" s="47">
        <f t="shared" si="27"/>
        <v>0</v>
      </c>
      <c r="AH17" s="47">
        <f t="shared" si="27"/>
        <v>0</v>
      </c>
      <c r="AI17" s="47">
        <f t="shared" si="27"/>
        <v>0</v>
      </c>
      <c r="AJ17" s="47">
        <f t="shared" si="27"/>
        <v>0</v>
      </c>
      <c r="AK17" s="47">
        <f t="shared" si="27"/>
        <v>0</v>
      </c>
      <c r="AL17" s="47">
        <f t="shared" si="27"/>
        <v>0</v>
      </c>
      <c r="AM17" s="47">
        <f t="shared" si="27"/>
        <v>0</v>
      </c>
      <c r="AN17" s="47">
        <f t="shared" si="27"/>
        <v>0</v>
      </c>
      <c r="AO17" s="47">
        <f t="shared" si="27"/>
        <v>0</v>
      </c>
      <c r="AP17" s="47">
        <f t="shared" si="27"/>
        <v>0</v>
      </c>
      <c r="AQ17" s="47">
        <f t="shared" si="27"/>
        <v>0</v>
      </c>
      <c r="AR17" s="47">
        <f t="shared" si="27"/>
        <v>0</v>
      </c>
      <c r="AS17" s="47">
        <f t="shared" si="27"/>
        <v>0</v>
      </c>
      <c r="AT17" s="47">
        <f t="shared" si="27"/>
        <v>0</v>
      </c>
      <c r="AU17" s="47">
        <f t="shared" si="27"/>
        <v>0</v>
      </c>
      <c r="AV17" s="47">
        <f t="shared" si="27"/>
        <v>0</v>
      </c>
      <c r="AW17" s="47">
        <f t="shared" si="27"/>
        <v>0</v>
      </c>
      <c r="AX17" s="47">
        <f t="shared" si="27"/>
        <v>0</v>
      </c>
      <c r="AY17" s="47">
        <f t="shared" si="27"/>
        <v>0</v>
      </c>
      <c r="AZ17" s="47">
        <f t="shared" si="27"/>
        <v>510000</v>
      </c>
      <c r="BA17" s="59">
        <f t="shared" si="3"/>
        <v>510000</v>
      </c>
      <c r="BB17" s="28">
        <f t="shared" si="4"/>
        <v>510000</v>
      </c>
      <c r="BC17" s="61"/>
      <c r="BD17" s="59">
        <f t="shared" si="5"/>
        <v>0</v>
      </c>
      <c r="BE17" s="59">
        <f t="shared" si="6"/>
        <v>0</v>
      </c>
      <c r="BF17" s="59">
        <f t="shared" si="7"/>
        <v>0</v>
      </c>
      <c r="BG17" s="59">
        <f t="shared" si="8"/>
        <v>0</v>
      </c>
      <c r="BH17" s="59">
        <f t="shared" si="9"/>
        <v>0</v>
      </c>
      <c r="BI17" s="59">
        <f t="shared" si="10"/>
        <v>0</v>
      </c>
      <c r="BJ17" s="59">
        <f t="shared" si="11"/>
        <v>0</v>
      </c>
      <c r="BK17" s="59">
        <f t="shared" si="12"/>
        <v>0</v>
      </c>
      <c r="BL17" s="59">
        <f t="shared" si="13"/>
        <v>0</v>
      </c>
      <c r="BM17" s="59">
        <f t="shared" si="14"/>
        <v>0</v>
      </c>
      <c r="BN17" s="59">
        <f t="shared" si="15"/>
        <v>0</v>
      </c>
      <c r="BO17" s="59">
        <f t="shared" si="16"/>
        <v>510000</v>
      </c>
      <c r="BP17" s="61"/>
      <c r="BQ17" s="59">
        <f t="shared" si="17"/>
        <v>0</v>
      </c>
      <c r="BR17" s="59">
        <f t="shared" si="18"/>
        <v>0</v>
      </c>
      <c r="BS17" s="59">
        <f t="shared" si="19"/>
        <v>0</v>
      </c>
      <c r="BT17" s="59">
        <f t="shared" si="20"/>
        <v>510000</v>
      </c>
    </row>
    <row r="18">
      <c r="A18" s="49"/>
      <c r="B18" s="50" t="s">
        <v>37</v>
      </c>
      <c r="C18" s="6"/>
      <c r="D18" s="5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59">
        <f t="shared" si="3"/>
        <v>0</v>
      </c>
      <c r="BB18" s="28">
        <f t="shared" si="4"/>
        <v>0</v>
      </c>
      <c r="BC18" s="64"/>
      <c r="BD18" s="59">
        <f t="shared" si="5"/>
        <v>0</v>
      </c>
      <c r="BE18" s="59">
        <f t="shared" si="6"/>
        <v>0</v>
      </c>
      <c r="BF18" s="59">
        <f t="shared" si="7"/>
        <v>0</v>
      </c>
      <c r="BG18" s="59">
        <f t="shared" si="8"/>
        <v>0</v>
      </c>
      <c r="BH18" s="59">
        <f t="shared" si="9"/>
        <v>0</v>
      </c>
      <c r="BI18" s="59">
        <f t="shared" si="10"/>
        <v>0</v>
      </c>
      <c r="BJ18" s="59">
        <f t="shared" si="11"/>
        <v>0</v>
      </c>
      <c r="BK18" s="59">
        <f t="shared" si="12"/>
        <v>0</v>
      </c>
      <c r="BL18" s="59">
        <f t="shared" si="13"/>
        <v>0</v>
      </c>
      <c r="BM18" s="59">
        <f t="shared" si="14"/>
        <v>0</v>
      </c>
      <c r="BN18" s="59">
        <f t="shared" si="15"/>
        <v>0</v>
      </c>
      <c r="BO18" s="59">
        <f t="shared" si="16"/>
        <v>0</v>
      </c>
      <c r="BP18" s="64"/>
      <c r="BQ18" s="59">
        <f t="shared" si="17"/>
        <v>0</v>
      </c>
      <c r="BR18" s="59">
        <f t="shared" si="18"/>
        <v>0</v>
      </c>
      <c r="BS18" s="59">
        <f t="shared" si="19"/>
        <v>0</v>
      </c>
      <c r="BT18" s="59">
        <f t="shared" si="20"/>
        <v>0</v>
      </c>
    </row>
    <row r="19">
      <c r="A19" s="49"/>
      <c r="B19" s="52" t="s">
        <v>38</v>
      </c>
      <c r="C19" s="52" t="s">
        <v>45</v>
      </c>
      <c r="D19" s="53">
        <v>1020000.0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6">
        <v>510000.0</v>
      </c>
      <c r="BA19" s="59">
        <f t="shared" si="3"/>
        <v>510000</v>
      </c>
      <c r="BB19" s="28">
        <f t="shared" si="4"/>
        <v>510000</v>
      </c>
      <c r="BC19" s="64"/>
      <c r="BD19" s="59">
        <f t="shared" si="5"/>
        <v>0</v>
      </c>
      <c r="BE19" s="59">
        <f t="shared" si="6"/>
        <v>0</v>
      </c>
      <c r="BF19" s="59">
        <f t="shared" si="7"/>
        <v>0</v>
      </c>
      <c r="BG19" s="59">
        <f t="shared" si="8"/>
        <v>0</v>
      </c>
      <c r="BH19" s="59">
        <f t="shared" si="9"/>
        <v>0</v>
      </c>
      <c r="BI19" s="59">
        <f t="shared" si="10"/>
        <v>0</v>
      </c>
      <c r="BJ19" s="59">
        <f t="shared" si="11"/>
        <v>0</v>
      </c>
      <c r="BK19" s="59">
        <f t="shared" si="12"/>
        <v>0</v>
      </c>
      <c r="BL19" s="59">
        <f t="shared" si="13"/>
        <v>0</v>
      </c>
      <c r="BM19" s="59">
        <f t="shared" si="14"/>
        <v>0</v>
      </c>
      <c r="BN19" s="59">
        <f t="shared" si="15"/>
        <v>0</v>
      </c>
      <c r="BO19" s="59">
        <f t="shared" si="16"/>
        <v>510000</v>
      </c>
      <c r="BP19" s="64"/>
      <c r="BQ19" s="59">
        <f t="shared" si="17"/>
        <v>0</v>
      </c>
      <c r="BR19" s="59">
        <f t="shared" si="18"/>
        <v>0</v>
      </c>
      <c r="BS19" s="59">
        <f t="shared" si="19"/>
        <v>0</v>
      </c>
      <c r="BT19" s="59">
        <f t="shared" si="20"/>
        <v>510000</v>
      </c>
    </row>
    <row r="20">
      <c r="A20" s="41" t="s">
        <v>46</v>
      </c>
      <c r="B20" s="42" t="s">
        <v>47</v>
      </c>
      <c r="C20" s="6"/>
      <c r="D20" s="43">
        <f t="shared" ref="D20:AZ20" si="28">sum(D21,D25,D28,D32,D41)</f>
        <v>36338000</v>
      </c>
      <c r="E20" s="43">
        <f t="shared" si="28"/>
        <v>0</v>
      </c>
      <c r="F20" s="43">
        <f t="shared" si="28"/>
        <v>0</v>
      </c>
      <c r="G20" s="43">
        <f t="shared" si="28"/>
        <v>0</v>
      </c>
      <c r="H20" s="43">
        <f t="shared" si="28"/>
        <v>0</v>
      </c>
      <c r="I20" s="43">
        <f t="shared" si="28"/>
        <v>0</v>
      </c>
      <c r="J20" s="43">
        <f t="shared" si="28"/>
        <v>0</v>
      </c>
      <c r="K20" s="43">
        <f t="shared" si="28"/>
        <v>0</v>
      </c>
      <c r="L20" s="43">
        <f t="shared" si="28"/>
        <v>0</v>
      </c>
      <c r="M20" s="43">
        <f t="shared" si="28"/>
        <v>0</v>
      </c>
      <c r="N20" s="43">
        <f t="shared" si="28"/>
        <v>0</v>
      </c>
      <c r="O20" s="43">
        <f t="shared" si="28"/>
        <v>0</v>
      </c>
      <c r="P20" s="43">
        <f t="shared" si="28"/>
        <v>0</v>
      </c>
      <c r="Q20" s="43">
        <f t="shared" si="28"/>
        <v>0</v>
      </c>
      <c r="R20" s="43">
        <f t="shared" si="28"/>
        <v>0</v>
      </c>
      <c r="S20" s="43">
        <f t="shared" si="28"/>
        <v>0</v>
      </c>
      <c r="T20" s="43">
        <f t="shared" si="28"/>
        <v>0</v>
      </c>
      <c r="U20" s="43">
        <f t="shared" si="28"/>
        <v>0</v>
      </c>
      <c r="V20" s="43">
        <f t="shared" si="28"/>
        <v>0</v>
      </c>
      <c r="W20" s="43">
        <f t="shared" si="28"/>
        <v>0</v>
      </c>
      <c r="X20" s="43">
        <f t="shared" si="28"/>
        <v>0</v>
      </c>
      <c r="Y20" s="43">
        <f t="shared" si="28"/>
        <v>0</v>
      </c>
      <c r="Z20" s="43">
        <f t="shared" si="28"/>
        <v>0</v>
      </c>
      <c r="AA20" s="43">
        <f t="shared" si="28"/>
        <v>0</v>
      </c>
      <c r="AB20" s="43">
        <f t="shared" si="28"/>
        <v>0</v>
      </c>
      <c r="AC20" s="43">
        <f t="shared" si="28"/>
        <v>0</v>
      </c>
      <c r="AD20" s="43">
        <f t="shared" si="28"/>
        <v>0</v>
      </c>
      <c r="AE20" s="43">
        <f t="shared" si="28"/>
        <v>0</v>
      </c>
      <c r="AF20" s="43">
        <f t="shared" si="28"/>
        <v>0</v>
      </c>
      <c r="AG20" s="43">
        <f t="shared" si="28"/>
        <v>0</v>
      </c>
      <c r="AH20" s="43">
        <f t="shared" si="28"/>
        <v>0</v>
      </c>
      <c r="AI20" s="43">
        <f t="shared" si="28"/>
        <v>0</v>
      </c>
      <c r="AJ20" s="43">
        <f t="shared" si="28"/>
        <v>0</v>
      </c>
      <c r="AK20" s="43">
        <f t="shared" si="28"/>
        <v>0</v>
      </c>
      <c r="AL20" s="43">
        <f t="shared" si="28"/>
        <v>0</v>
      </c>
      <c r="AM20" s="43">
        <f t="shared" si="28"/>
        <v>0</v>
      </c>
      <c r="AN20" s="43">
        <f t="shared" si="28"/>
        <v>0</v>
      </c>
      <c r="AO20" s="43">
        <f t="shared" si="28"/>
        <v>0</v>
      </c>
      <c r="AP20" s="43">
        <f t="shared" si="28"/>
        <v>0</v>
      </c>
      <c r="AQ20" s="43">
        <f t="shared" si="28"/>
        <v>0</v>
      </c>
      <c r="AR20" s="43">
        <f t="shared" si="28"/>
        <v>0</v>
      </c>
      <c r="AS20" s="43">
        <f t="shared" si="28"/>
        <v>0</v>
      </c>
      <c r="AT20" s="43">
        <f t="shared" si="28"/>
        <v>0</v>
      </c>
      <c r="AU20" s="43">
        <f t="shared" si="28"/>
        <v>0</v>
      </c>
      <c r="AV20" s="43">
        <f t="shared" si="28"/>
        <v>0</v>
      </c>
      <c r="AW20" s="43">
        <f t="shared" si="28"/>
        <v>0</v>
      </c>
      <c r="AX20" s="43">
        <f t="shared" si="28"/>
        <v>0</v>
      </c>
      <c r="AY20" s="43">
        <f t="shared" si="28"/>
        <v>0</v>
      </c>
      <c r="AZ20" s="43">
        <f t="shared" si="28"/>
        <v>9305000</v>
      </c>
      <c r="BA20" s="59">
        <f t="shared" si="3"/>
        <v>9305000</v>
      </c>
      <c r="BB20" s="28">
        <f t="shared" si="4"/>
        <v>27033000</v>
      </c>
      <c r="BC20" s="29"/>
      <c r="BD20" s="59">
        <f t="shared" si="5"/>
        <v>0</v>
      </c>
      <c r="BE20" s="59">
        <f t="shared" si="6"/>
        <v>0</v>
      </c>
      <c r="BF20" s="59">
        <f t="shared" si="7"/>
        <v>0</v>
      </c>
      <c r="BG20" s="59">
        <f t="shared" si="8"/>
        <v>0</v>
      </c>
      <c r="BH20" s="59">
        <f t="shared" si="9"/>
        <v>0</v>
      </c>
      <c r="BI20" s="59">
        <f t="shared" si="10"/>
        <v>0</v>
      </c>
      <c r="BJ20" s="59">
        <f t="shared" si="11"/>
        <v>0</v>
      </c>
      <c r="BK20" s="59">
        <f t="shared" si="12"/>
        <v>0</v>
      </c>
      <c r="BL20" s="59">
        <f t="shared" si="13"/>
        <v>0</v>
      </c>
      <c r="BM20" s="59">
        <f t="shared" si="14"/>
        <v>0</v>
      </c>
      <c r="BN20" s="59">
        <f t="shared" si="15"/>
        <v>0</v>
      </c>
      <c r="BO20" s="59">
        <f t="shared" si="16"/>
        <v>9305000</v>
      </c>
      <c r="BP20" s="29"/>
      <c r="BQ20" s="59">
        <f t="shared" si="17"/>
        <v>0</v>
      </c>
      <c r="BR20" s="59">
        <f t="shared" si="18"/>
        <v>0</v>
      </c>
      <c r="BS20" s="59">
        <f t="shared" si="19"/>
        <v>0</v>
      </c>
      <c r="BT20" s="59">
        <f t="shared" si="20"/>
        <v>9305000</v>
      </c>
    </row>
    <row r="21">
      <c r="A21" s="45">
        <v>521211.0</v>
      </c>
      <c r="B21" s="46" t="s">
        <v>48</v>
      </c>
      <c r="C21" s="6"/>
      <c r="D21" s="47">
        <f t="shared" ref="D21:AZ21" si="29">sum(D23:D24)</f>
        <v>8710000</v>
      </c>
      <c r="E21" s="47">
        <f t="shared" si="29"/>
        <v>0</v>
      </c>
      <c r="F21" s="47">
        <f t="shared" si="29"/>
        <v>0</v>
      </c>
      <c r="G21" s="47">
        <f t="shared" si="29"/>
        <v>0</v>
      </c>
      <c r="H21" s="47">
        <f t="shared" si="29"/>
        <v>0</v>
      </c>
      <c r="I21" s="47">
        <f t="shared" si="29"/>
        <v>0</v>
      </c>
      <c r="J21" s="47">
        <f t="shared" si="29"/>
        <v>0</v>
      </c>
      <c r="K21" s="47">
        <f t="shared" si="29"/>
        <v>0</v>
      </c>
      <c r="L21" s="47">
        <f t="shared" si="29"/>
        <v>0</v>
      </c>
      <c r="M21" s="47">
        <f t="shared" si="29"/>
        <v>0</v>
      </c>
      <c r="N21" s="47">
        <f t="shared" si="29"/>
        <v>0</v>
      </c>
      <c r="O21" s="47">
        <f t="shared" si="29"/>
        <v>0</v>
      </c>
      <c r="P21" s="47">
        <f t="shared" si="29"/>
        <v>0</v>
      </c>
      <c r="Q21" s="47">
        <f t="shared" si="29"/>
        <v>0</v>
      </c>
      <c r="R21" s="47">
        <f t="shared" si="29"/>
        <v>0</v>
      </c>
      <c r="S21" s="47">
        <f t="shared" si="29"/>
        <v>0</v>
      </c>
      <c r="T21" s="47">
        <f t="shared" si="29"/>
        <v>0</v>
      </c>
      <c r="U21" s="47">
        <f t="shared" si="29"/>
        <v>0</v>
      </c>
      <c r="V21" s="47">
        <f t="shared" si="29"/>
        <v>0</v>
      </c>
      <c r="W21" s="47">
        <f t="shared" si="29"/>
        <v>0</v>
      </c>
      <c r="X21" s="47">
        <f t="shared" si="29"/>
        <v>0</v>
      </c>
      <c r="Y21" s="47">
        <f t="shared" si="29"/>
        <v>0</v>
      </c>
      <c r="Z21" s="47">
        <f t="shared" si="29"/>
        <v>0</v>
      </c>
      <c r="AA21" s="47">
        <f t="shared" si="29"/>
        <v>0</v>
      </c>
      <c r="AB21" s="47">
        <f t="shared" si="29"/>
        <v>0</v>
      </c>
      <c r="AC21" s="47">
        <f t="shared" si="29"/>
        <v>0</v>
      </c>
      <c r="AD21" s="47">
        <f t="shared" si="29"/>
        <v>0</v>
      </c>
      <c r="AE21" s="47">
        <f t="shared" si="29"/>
        <v>0</v>
      </c>
      <c r="AF21" s="47">
        <f t="shared" si="29"/>
        <v>0</v>
      </c>
      <c r="AG21" s="47">
        <f t="shared" si="29"/>
        <v>0</v>
      </c>
      <c r="AH21" s="47">
        <f t="shared" si="29"/>
        <v>0</v>
      </c>
      <c r="AI21" s="47">
        <f t="shared" si="29"/>
        <v>0</v>
      </c>
      <c r="AJ21" s="47">
        <f t="shared" si="29"/>
        <v>0</v>
      </c>
      <c r="AK21" s="47">
        <f t="shared" si="29"/>
        <v>0</v>
      </c>
      <c r="AL21" s="47">
        <f t="shared" si="29"/>
        <v>0</v>
      </c>
      <c r="AM21" s="47">
        <f t="shared" si="29"/>
        <v>0</v>
      </c>
      <c r="AN21" s="47">
        <f t="shared" si="29"/>
        <v>0</v>
      </c>
      <c r="AO21" s="47">
        <f t="shared" si="29"/>
        <v>0</v>
      </c>
      <c r="AP21" s="47">
        <f t="shared" si="29"/>
        <v>0</v>
      </c>
      <c r="AQ21" s="47">
        <f t="shared" si="29"/>
        <v>0</v>
      </c>
      <c r="AR21" s="47">
        <f t="shared" si="29"/>
        <v>0</v>
      </c>
      <c r="AS21" s="47">
        <f t="shared" si="29"/>
        <v>0</v>
      </c>
      <c r="AT21" s="47">
        <f t="shared" si="29"/>
        <v>0</v>
      </c>
      <c r="AU21" s="47">
        <f t="shared" si="29"/>
        <v>0</v>
      </c>
      <c r="AV21" s="47">
        <f t="shared" si="29"/>
        <v>0</v>
      </c>
      <c r="AW21" s="47">
        <f t="shared" si="29"/>
        <v>0</v>
      </c>
      <c r="AX21" s="47">
        <f t="shared" si="29"/>
        <v>0</v>
      </c>
      <c r="AY21" s="47">
        <f t="shared" si="29"/>
        <v>0</v>
      </c>
      <c r="AZ21" s="47">
        <f t="shared" si="29"/>
        <v>871000</v>
      </c>
      <c r="BA21" s="59">
        <f t="shared" si="3"/>
        <v>871000</v>
      </c>
      <c r="BB21" s="28">
        <f t="shared" si="4"/>
        <v>7839000</v>
      </c>
      <c r="BC21" s="61"/>
      <c r="BD21" s="59">
        <f t="shared" si="5"/>
        <v>0</v>
      </c>
      <c r="BE21" s="59">
        <f t="shared" si="6"/>
        <v>0</v>
      </c>
      <c r="BF21" s="59">
        <f t="shared" si="7"/>
        <v>0</v>
      </c>
      <c r="BG21" s="59">
        <f t="shared" si="8"/>
        <v>0</v>
      </c>
      <c r="BH21" s="59">
        <f t="shared" si="9"/>
        <v>0</v>
      </c>
      <c r="BI21" s="59">
        <f t="shared" si="10"/>
        <v>0</v>
      </c>
      <c r="BJ21" s="59">
        <f t="shared" si="11"/>
        <v>0</v>
      </c>
      <c r="BK21" s="59">
        <f t="shared" si="12"/>
        <v>0</v>
      </c>
      <c r="BL21" s="59">
        <f t="shared" si="13"/>
        <v>0</v>
      </c>
      <c r="BM21" s="59">
        <f t="shared" si="14"/>
        <v>0</v>
      </c>
      <c r="BN21" s="59">
        <f t="shared" si="15"/>
        <v>0</v>
      </c>
      <c r="BO21" s="59">
        <f t="shared" si="16"/>
        <v>871000</v>
      </c>
      <c r="BP21" s="61"/>
      <c r="BQ21" s="59">
        <f t="shared" si="17"/>
        <v>0</v>
      </c>
      <c r="BR21" s="59">
        <f t="shared" si="18"/>
        <v>0</v>
      </c>
      <c r="BS21" s="59">
        <f t="shared" si="19"/>
        <v>0</v>
      </c>
      <c r="BT21" s="59">
        <f t="shared" si="20"/>
        <v>871000</v>
      </c>
    </row>
    <row r="22">
      <c r="A22" s="49"/>
      <c r="B22" s="50" t="s">
        <v>37</v>
      </c>
      <c r="C22" s="6"/>
      <c r="D22" s="5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59">
        <f t="shared" si="3"/>
        <v>0</v>
      </c>
      <c r="BB22" s="28">
        <f t="shared" si="4"/>
        <v>0</v>
      </c>
      <c r="BC22" s="64"/>
      <c r="BD22" s="59">
        <f t="shared" si="5"/>
        <v>0</v>
      </c>
      <c r="BE22" s="59">
        <f t="shared" si="6"/>
        <v>0</v>
      </c>
      <c r="BF22" s="59">
        <f t="shared" si="7"/>
        <v>0</v>
      </c>
      <c r="BG22" s="59">
        <f t="shared" si="8"/>
        <v>0</v>
      </c>
      <c r="BH22" s="59">
        <f t="shared" si="9"/>
        <v>0</v>
      </c>
      <c r="BI22" s="59">
        <f t="shared" si="10"/>
        <v>0</v>
      </c>
      <c r="BJ22" s="59">
        <f t="shared" si="11"/>
        <v>0</v>
      </c>
      <c r="BK22" s="59">
        <f t="shared" si="12"/>
        <v>0</v>
      </c>
      <c r="BL22" s="59">
        <f t="shared" si="13"/>
        <v>0</v>
      </c>
      <c r="BM22" s="59">
        <f t="shared" si="14"/>
        <v>0</v>
      </c>
      <c r="BN22" s="59">
        <f t="shared" si="15"/>
        <v>0</v>
      </c>
      <c r="BO22" s="59">
        <f t="shared" si="16"/>
        <v>0</v>
      </c>
      <c r="BP22" s="64"/>
      <c r="BQ22" s="59">
        <f t="shared" si="17"/>
        <v>0</v>
      </c>
      <c r="BR22" s="59">
        <f t="shared" si="18"/>
        <v>0</v>
      </c>
      <c r="BS22" s="59">
        <f t="shared" si="19"/>
        <v>0</v>
      </c>
      <c r="BT22" s="59">
        <f t="shared" si="20"/>
        <v>0</v>
      </c>
    </row>
    <row r="23">
      <c r="A23" s="49"/>
      <c r="B23" s="52" t="s">
        <v>38</v>
      </c>
      <c r="C23" s="52" t="s">
        <v>59</v>
      </c>
      <c r="D23" s="53">
        <v>1950000.0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6">
        <v>195000.0</v>
      </c>
      <c r="BA23" s="59">
        <f t="shared" si="3"/>
        <v>195000</v>
      </c>
      <c r="BB23" s="28">
        <f t="shared" si="4"/>
        <v>1755000</v>
      </c>
      <c r="BC23" s="64"/>
      <c r="BD23" s="59">
        <f t="shared" si="5"/>
        <v>0</v>
      </c>
      <c r="BE23" s="59">
        <f t="shared" si="6"/>
        <v>0</v>
      </c>
      <c r="BF23" s="59">
        <f t="shared" si="7"/>
        <v>0</v>
      </c>
      <c r="BG23" s="59">
        <f t="shared" si="8"/>
        <v>0</v>
      </c>
      <c r="BH23" s="59">
        <f t="shared" si="9"/>
        <v>0</v>
      </c>
      <c r="BI23" s="59">
        <f t="shared" si="10"/>
        <v>0</v>
      </c>
      <c r="BJ23" s="59">
        <f t="shared" si="11"/>
        <v>0</v>
      </c>
      <c r="BK23" s="59">
        <f t="shared" si="12"/>
        <v>0</v>
      </c>
      <c r="BL23" s="59">
        <f t="shared" si="13"/>
        <v>0</v>
      </c>
      <c r="BM23" s="59">
        <f t="shared" si="14"/>
        <v>0</v>
      </c>
      <c r="BN23" s="59">
        <f t="shared" si="15"/>
        <v>0</v>
      </c>
      <c r="BO23" s="59">
        <f t="shared" si="16"/>
        <v>195000</v>
      </c>
      <c r="BP23" s="64"/>
      <c r="BQ23" s="59">
        <f t="shared" si="17"/>
        <v>0</v>
      </c>
      <c r="BR23" s="59">
        <f t="shared" si="18"/>
        <v>0</v>
      </c>
      <c r="BS23" s="59">
        <f t="shared" si="19"/>
        <v>0</v>
      </c>
      <c r="BT23" s="59">
        <f t="shared" si="20"/>
        <v>195000</v>
      </c>
    </row>
    <row r="24">
      <c r="A24" s="49"/>
      <c r="B24" s="52" t="s">
        <v>38</v>
      </c>
      <c r="C24" s="52" t="s">
        <v>60</v>
      </c>
      <c r="D24" s="53">
        <v>6760000.0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6">
        <v>676000.0</v>
      </c>
      <c r="BA24" s="59">
        <f t="shared" si="3"/>
        <v>676000</v>
      </c>
      <c r="BB24" s="28">
        <f t="shared" si="4"/>
        <v>6084000</v>
      </c>
      <c r="BC24" s="64"/>
      <c r="BD24" s="59">
        <f t="shared" si="5"/>
        <v>0</v>
      </c>
      <c r="BE24" s="59">
        <f t="shared" si="6"/>
        <v>0</v>
      </c>
      <c r="BF24" s="59">
        <f t="shared" si="7"/>
        <v>0</v>
      </c>
      <c r="BG24" s="59">
        <f t="shared" si="8"/>
        <v>0</v>
      </c>
      <c r="BH24" s="59">
        <f t="shared" si="9"/>
        <v>0</v>
      </c>
      <c r="BI24" s="59">
        <f t="shared" si="10"/>
        <v>0</v>
      </c>
      <c r="BJ24" s="59">
        <f t="shared" si="11"/>
        <v>0</v>
      </c>
      <c r="BK24" s="59">
        <f t="shared" si="12"/>
        <v>0</v>
      </c>
      <c r="BL24" s="59">
        <f t="shared" si="13"/>
        <v>0</v>
      </c>
      <c r="BM24" s="59">
        <f t="shared" si="14"/>
        <v>0</v>
      </c>
      <c r="BN24" s="59">
        <f t="shared" si="15"/>
        <v>0</v>
      </c>
      <c r="BO24" s="59">
        <f t="shared" si="16"/>
        <v>676000</v>
      </c>
      <c r="BP24" s="64"/>
      <c r="BQ24" s="59">
        <f t="shared" si="17"/>
        <v>0</v>
      </c>
      <c r="BR24" s="59">
        <f t="shared" si="18"/>
        <v>0</v>
      </c>
      <c r="BS24" s="59">
        <f t="shared" si="19"/>
        <v>0</v>
      </c>
      <c r="BT24" s="59">
        <f t="shared" si="20"/>
        <v>676000</v>
      </c>
    </row>
    <row r="25">
      <c r="A25" s="45">
        <v>522151.0</v>
      </c>
      <c r="B25" s="46" t="s">
        <v>51</v>
      </c>
      <c r="C25" s="6"/>
      <c r="D25" s="47">
        <f t="shared" ref="D25:AZ25" si="30">sum(D27)</f>
        <v>1800000</v>
      </c>
      <c r="E25" s="47">
        <f t="shared" si="30"/>
        <v>0</v>
      </c>
      <c r="F25" s="47">
        <f t="shared" si="30"/>
        <v>0</v>
      </c>
      <c r="G25" s="47">
        <f t="shared" si="30"/>
        <v>0</v>
      </c>
      <c r="H25" s="47">
        <f t="shared" si="30"/>
        <v>0</v>
      </c>
      <c r="I25" s="47">
        <f t="shared" si="30"/>
        <v>0</v>
      </c>
      <c r="J25" s="47">
        <f t="shared" si="30"/>
        <v>0</v>
      </c>
      <c r="K25" s="47">
        <f t="shared" si="30"/>
        <v>0</v>
      </c>
      <c r="L25" s="47">
        <f t="shared" si="30"/>
        <v>0</v>
      </c>
      <c r="M25" s="47">
        <f t="shared" si="30"/>
        <v>0</v>
      </c>
      <c r="N25" s="47">
        <f t="shared" si="30"/>
        <v>0</v>
      </c>
      <c r="O25" s="47">
        <f t="shared" si="30"/>
        <v>0</v>
      </c>
      <c r="P25" s="47">
        <f t="shared" si="30"/>
        <v>0</v>
      </c>
      <c r="Q25" s="47">
        <f t="shared" si="30"/>
        <v>0</v>
      </c>
      <c r="R25" s="47">
        <f t="shared" si="30"/>
        <v>0</v>
      </c>
      <c r="S25" s="47">
        <f t="shared" si="30"/>
        <v>0</v>
      </c>
      <c r="T25" s="47">
        <f t="shared" si="30"/>
        <v>0</v>
      </c>
      <c r="U25" s="47">
        <f t="shared" si="30"/>
        <v>0</v>
      </c>
      <c r="V25" s="47">
        <f t="shared" si="30"/>
        <v>0</v>
      </c>
      <c r="W25" s="47">
        <f t="shared" si="30"/>
        <v>0</v>
      </c>
      <c r="X25" s="47">
        <f t="shared" si="30"/>
        <v>0</v>
      </c>
      <c r="Y25" s="47">
        <f t="shared" si="30"/>
        <v>0</v>
      </c>
      <c r="Z25" s="47">
        <f t="shared" si="30"/>
        <v>0</v>
      </c>
      <c r="AA25" s="47">
        <f t="shared" si="30"/>
        <v>0</v>
      </c>
      <c r="AB25" s="47">
        <f t="shared" si="30"/>
        <v>0</v>
      </c>
      <c r="AC25" s="47">
        <f t="shared" si="30"/>
        <v>0</v>
      </c>
      <c r="AD25" s="47">
        <f t="shared" si="30"/>
        <v>0</v>
      </c>
      <c r="AE25" s="47">
        <f t="shared" si="30"/>
        <v>0</v>
      </c>
      <c r="AF25" s="47">
        <f t="shared" si="30"/>
        <v>0</v>
      </c>
      <c r="AG25" s="47">
        <f t="shared" si="30"/>
        <v>0</v>
      </c>
      <c r="AH25" s="47">
        <f t="shared" si="30"/>
        <v>0</v>
      </c>
      <c r="AI25" s="47">
        <f t="shared" si="30"/>
        <v>0</v>
      </c>
      <c r="AJ25" s="47">
        <f t="shared" si="30"/>
        <v>0</v>
      </c>
      <c r="AK25" s="47">
        <f t="shared" si="30"/>
        <v>0</v>
      </c>
      <c r="AL25" s="47">
        <f t="shared" si="30"/>
        <v>0</v>
      </c>
      <c r="AM25" s="47">
        <f t="shared" si="30"/>
        <v>0</v>
      </c>
      <c r="AN25" s="47">
        <f t="shared" si="30"/>
        <v>0</v>
      </c>
      <c r="AO25" s="47">
        <f t="shared" si="30"/>
        <v>0</v>
      </c>
      <c r="AP25" s="47">
        <f t="shared" si="30"/>
        <v>0</v>
      </c>
      <c r="AQ25" s="47">
        <f t="shared" si="30"/>
        <v>0</v>
      </c>
      <c r="AR25" s="47">
        <f t="shared" si="30"/>
        <v>0</v>
      </c>
      <c r="AS25" s="47">
        <f t="shared" si="30"/>
        <v>0</v>
      </c>
      <c r="AT25" s="47">
        <f t="shared" si="30"/>
        <v>0</v>
      </c>
      <c r="AU25" s="47">
        <f t="shared" si="30"/>
        <v>0</v>
      </c>
      <c r="AV25" s="47">
        <f t="shared" si="30"/>
        <v>0</v>
      </c>
      <c r="AW25" s="47">
        <f t="shared" si="30"/>
        <v>0</v>
      </c>
      <c r="AX25" s="47">
        <f t="shared" si="30"/>
        <v>0</v>
      </c>
      <c r="AY25" s="47">
        <f t="shared" si="30"/>
        <v>0</v>
      </c>
      <c r="AZ25" s="47">
        <f t="shared" si="30"/>
        <v>270000</v>
      </c>
      <c r="BA25" s="59">
        <f t="shared" si="3"/>
        <v>270000</v>
      </c>
      <c r="BB25" s="28">
        <f t="shared" si="4"/>
        <v>1530000</v>
      </c>
      <c r="BC25" s="61"/>
      <c r="BD25" s="59">
        <f t="shared" si="5"/>
        <v>0</v>
      </c>
      <c r="BE25" s="59">
        <f t="shared" si="6"/>
        <v>0</v>
      </c>
      <c r="BF25" s="59">
        <f t="shared" si="7"/>
        <v>0</v>
      </c>
      <c r="BG25" s="59">
        <f t="shared" si="8"/>
        <v>0</v>
      </c>
      <c r="BH25" s="59">
        <f t="shared" si="9"/>
        <v>0</v>
      </c>
      <c r="BI25" s="59">
        <f t="shared" si="10"/>
        <v>0</v>
      </c>
      <c r="BJ25" s="59">
        <f t="shared" si="11"/>
        <v>0</v>
      </c>
      <c r="BK25" s="59">
        <f t="shared" si="12"/>
        <v>0</v>
      </c>
      <c r="BL25" s="59">
        <f t="shared" si="13"/>
        <v>0</v>
      </c>
      <c r="BM25" s="59">
        <f t="shared" si="14"/>
        <v>0</v>
      </c>
      <c r="BN25" s="59">
        <f t="shared" si="15"/>
        <v>0</v>
      </c>
      <c r="BO25" s="59">
        <f t="shared" si="16"/>
        <v>270000</v>
      </c>
      <c r="BP25" s="61"/>
      <c r="BQ25" s="59">
        <f t="shared" si="17"/>
        <v>0</v>
      </c>
      <c r="BR25" s="59">
        <f t="shared" si="18"/>
        <v>0</v>
      </c>
      <c r="BS25" s="59">
        <f t="shared" si="19"/>
        <v>0</v>
      </c>
      <c r="BT25" s="59">
        <f t="shared" si="20"/>
        <v>270000</v>
      </c>
    </row>
    <row r="26">
      <c r="A26" s="49"/>
      <c r="B26" s="50" t="s">
        <v>37</v>
      </c>
      <c r="C26" s="6"/>
      <c r="D26" s="5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59">
        <f t="shared" si="3"/>
        <v>0</v>
      </c>
      <c r="BB26" s="28">
        <f t="shared" si="4"/>
        <v>0</v>
      </c>
      <c r="BC26" s="64"/>
      <c r="BD26" s="59">
        <f t="shared" si="5"/>
        <v>0</v>
      </c>
      <c r="BE26" s="59">
        <f t="shared" si="6"/>
        <v>0</v>
      </c>
      <c r="BF26" s="59">
        <f t="shared" si="7"/>
        <v>0</v>
      </c>
      <c r="BG26" s="59">
        <f t="shared" si="8"/>
        <v>0</v>
      </c>
      <c r="BH26" s="59">
        <f t="shared" si="9"/>
        <v>0</v>
      </c>
      <c r="BI26" s="59">
        <f t="shared" si="10"/>
        <v>0</v>
      </c>
      <c r="BJ26" s="59">
        <f t="shared" si="11"/>
        <v>0</v>
      </c>
      <c r="BK26" s="59">
        <f t="shared" si="12"/>
        <v>0</v>
      </c>
      <c r="BL26" s="59">
        <f t="shared" si="13"/>
        <v>0</v>
      </c>
      <c r="BM26" s="59">
        <f t="shared" si="14"/>
        <v>0</v>
      </c>
      <c r="BN26" s="59">
        <f t="shared" si="15"/>
        <v>0</v>
      </c>
      <c r="BO26" s="59">
        <f t="shared" si="16"/>
        <v>0</v>
      </c>
      <c r="BP26" s="64"/>
      <c r="BQ26" s="59">
        <f t="shared" si="17"/>
        <v>0</v>
      </c>
      <c r="BR26" s="59">
        <f t="shared" si="18"/>
        <v>0</v>
      </c>
      <c r="BS26" s="59">
        <f t="shared" si="19"/>
        <v>0</v>
      </c>
      <c r="BT26" s="59">
        <f t="shared" si="20"/>
        <v>0</v>
      </c>
    </row>
    <row r="27">
      <c r="A27" s="49"/>
      <c r="B27" s="52" t="s">
        <v>38</v>
      </c>
      <c r="C27" s="52" t="s">
        <v>52</v>
      </c>
      <c r="D27" s="53">
        <v>1800000.0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6">
        <v>270000.0</v>
      </c>
      <c r="BA27" s="59">
        <f t="shared" si="3"/>
        <v>270000</v>
      </c>
      <c r="BB27" s="28">
        <f t="shared" si="4"/>
        <v>1530000</v>
      </c>
      <c r="BC27" s="64"/>
      <c r="BD27" s="59">
        <f t="shared" si="5"/>
        <v>0</v>
      </c>
      <c r="BE27" s="59">
        <f t="shared" si="6"/>
        <v>0</v>
      </c>
      <c r="BF27" s="59">
        <f t="shared" si="7"/>
        <v>0</v>
      </c>
      <c r="BG27" s="59">
        <f t="shared" si="8"/>
        <v>0</v>
      </c>
      <c r="BH27" s="59">
        <f t="shared" si="9"/>
        <v>0</v>
      </c>
      <c r="BI27" s="59">
        <f t="shared" si="10"/>
        <v>0</v>
      </c>
      <c r="BJ27" s="59">
        <f t="shared" si="11"/>
        <v>0</v>
      </c>
      <c r="BK27" s="59">
        <f t="shared" si="12"/>
        <v>0</v>
      </c>
      <c r="BL27" s="59">
        <f t="shared" si="13"/>
        <v>0</v>
      </c>
      <c r="BM27" s="59">
        <f t="shared" si="14"/>
        <v>0</v>
      </c>
      <c r="BN27" s="59">
        <f t="shared" si="15"/>
        <v>0</v>
      </c>
      <c r="BO27" s="59">
        <f t="shared" si="16"/>
        <v>270000</v>
      </c>
      <c r="BP27" s="64"/>
      <c r="BQ27" s="59">
        <f t="shared" si="17"/>
        <v>0</v>
      </c>
      <c r="BR27" s="59">
        <f t="shared" si="18"/>
        <v>0</v>
      </c>
      <c r="BS27" s="59">
        <f t="shared" si="19"/>
        <v>0</v>
      </c>
      <c r="BT27" s="59">
        <f t="shared" si="20"/>
        <v>270000</v>
      </c>
    </row>
    <row r="28">
      <c r="A28" s="45">
        <v>522191.0</v>
      </c>
      <c r="B28" s="46" t="s">
        <v>36</v>
      </c>
      <c r="C28" s="6"/>
      <c r="D28" s="47">
        <f t="shared" ref="D28:AZ28" si="31">sum(D30:D31)</f>
        <v>19000000</v>
      </c>
      <c r="E28" s="47">
        <f t="shared" si="31"/>
        <v>0</v>
      </c>
      <c r="F28" s="47">
        <f t="shared" si="31"/>
        <v>0</v>
      </c>
      <c r="G28" s="47">
        <f t="shared" si="31"/>
        <v>0</v>
      </c>
      <c r="H28" s="47">
        <f t="shared" si="31"/>
        <v>0</v>
      </c>
      <c r="I28" s="47">
        <f t="shared" si="31"/>
        <v>0</v>
      </c>
      <c r="J28" s="47">
        <f t="shared" si="31"/>
        <v>0</v>
      </c>
      <c r="K28" s="47">
        <f t="shared" si="31"/>
        <v>0</v>
      </c>
      <c r="L28" s="47">
        <f t="shared" si="31"/>
        <v>0</v>
      </c>
      <c r="M28" s="47">
        <f t="shared" si="31"/>
        <v>0</v>
      </c>
      <c r="N28" s="47">
        <f t="shared" si="31"/>
        <v>0</v>
      </c>
      <c r="O28" s="47">
        <f t="shared" si="31"/>
        <v>0</v>
      </c>
      <c r="P28" s="47">
        <f t="shared" si="31"/>
        <v>0</v>
      </c>
      <c r="Q28" s="47">
        <f t="shared" si="31"/>
        <v>0</v>
      </c>
      <c r="R28" s="47">
        <f t="shared" si="31"/>
        <v>0</v>
      </c>
      <c r="S28" s="47">
        <f t="shared" si="31"/>
        <v>0</v>
      </c>
      <c r="T28" s="47">
        <f t="shared" si="31"/>
        <v>0</v>
      </c>
      <c r="U28" s="47">
        <f t="shared" si="31"/>
        <v>0</v>
      </c>
      <c r="V28" s="47">
        <f t="shared" si="31"/>
        <v>0</v>
      </c>
      <c r="W28" s="47">
        <f t="shared" si="31"/>
        <v>0</v>
      </c>
      <c r="X28" s="47">
        <f t="shared" si="31"/>
        <v>0</v>
      </c>
      <c r="Y28" s="47">
        <f t="shared" si="31"/>
        <v>0</v>
      </c>
      <c r="Z28" s="47">
        <f t="shared" si="31"/>
        <v>0</v>
      </c>
      <c r="AA28" s="47">
        <f t="shared" si="31"/>
        <v>0</v>
      </c>
      <c r="AB28" s="47">
        <f t="shared" si="31"/>
        <v>0</v>
      </c>
      <c r="AC28" s="47">
        <f t="shared" si="31"/>
        <v>0</v>
      </c>
      <c r="AD28" s="47">
        <f t="shared" si="31"/>
        <v>0</v>
      </c>
      <c r="AE28" s="47">
        <f t="shared" si="31"/>
        <v>0</v>
      </c>
      <c r="AF28" s="47">
        <f t="shared" si="31"/>
        <v>0</v>
      </c>
      <c r="AG28" s="47">
        <f t="shared" si="31"/>
        <v>0</v>
      </c>
      <c r="AH28" s="47">
        <f t="shared" si="31"/>
        <v>0</v>
      </c>
      <c r="AI28" s="47">
        <f t="shared" si="31"/>
        <v>0</v>
      </c>
      <c r="AJ28" s="47">
        <f t="shared" si="31"/>
        <v>0</v>
      </c>
      <c r="AK28" s="47">
        <f t="shared" si="31"/>
        <v>0</v>
      </c>
      <c r="AL28" s="47">
        <f t="shared" si="31"/>
        <v>0</v>
      </c>
      <c r="AM28" s="47">
        <f t="shared" si="31"/>
        <v>0</v>
      </c>
      <c r="AN28" s="47">
        <f t="shared" si="31"/>
        <v>0</v>
      </c>
      <c r="AO28" s="47">
        <f t="shared" si="31"/>
        <v>0</v>
      </c>
      <c r="AP28" s="47">
        <f t="shared" si="31"/>
        <v>0</v>
      </c>
      <c r="AQ28" s="47">
        <f t="shared" si="31"/>
        <v>0</v>
      </c>
      <c r="AR28" s="47">
        <f t="shared" si="31"/>
        <v>0</v>
      </c>
      <c r="AS28" s="47">
        <f t="shared" si="31"/>
        <v>0</v>
      </c>
      <c r="AT28" s="47">
        <f t="shared" si="31"/>
        <v>0</v>
      </c>
      <c r="AU28" s="47">
        <f t="shared" si="31"/>
        <v>0</v>
      </c>
      <c r="AV28" s="47">
        <f t="shared" si="31"/>
        <v>0</v>
      </c>
      <c r="AW28" s="47">
        <f t="shared" si="31"/>
        <v>0</v>
      </c>
      <c r="AX28" s="47">
        <f t="shared" si="31"/>
        <v>0</v>
      </c>
      <c r="AY28" s="47">
        <f t="shared" si="31"/>
        <v>0</v>
      </c>
      <c r="AZ28" s="47">
        <f t="shared" si="31"/>
        <v>4750000</v>
      </c>
      <c r="BA28" s="59">
        <f t="shared" si="3"/>
        <v>4750000</v>
      </c>
      <c r="BB28" s="28">
        <f t="shared" si="4"/>
        <v>14250000</v>
      </c>
      <c r="BC28" s="61"/>
      <c r="BD28" s="59">
        <f t="shared" si="5"/>
        <v>0</v>
      </c>
      <c r="BE28" s="59">
        <f t="shared" si="6"/>
        <v>0</v>
      </c>
      <c r="BF28" s="59">
        <f t="shared" si="7"/>
        <v>0</v>
      </c>
      <c r="BG28" s="59">
        <f t="shared" si="8"/>
        <v>0</v>
      </c>
      <c r="BH28" s="59">
        <f t="shared" si="9"/>
        <v>0</v>
      </c>
      <c r="BI28" s="59">
        <f t="shared" si="10"/>
        <v>0</v>
      </c>
      <c r="BJ28" s="59">
        <f t="shared" si="11"/>
        <v>0</v>
      </c>
      <c r="BK28" s="59">
        <f t="shared" si="12"/>
        <v>0</v>
      </c>
      <c r="BL28" s="59">
        <f t="shared" si="13"/>
        <v>0</v>
      </c>
      <c r="BM28" s="59">
        <f t="shared" si="14"/>
        <v>0</v>
      </c>
      <c r="BN28" s="59">
        <f t="shared" si="15"/>
        <v>0</v>
      </c>
      <c r="BO28" s="59">
        <f t="shared" si="16"/>
        <v>4750000</v>
      </c>
      <c r="BP28" s="61"/>
      <c r="BQ28" s="59">
        <f t="shared" si="17"/>
        <v>0</v>
      </c>
      <c r="BR28" s="59">
        <f t="shared" si="18"/>
        <v>0</v>
      </c>
      <c r="BS28" s="59">
        <f t="shared" si="19"/>
        <v>0</v>
      </c>
      <c r="BT28" s="59">
        <f t="shared" si="20"/>
        <v>4750000</v>
      </c>
    </row>
    <row r="29">
      <c r="A29" s="49"/>
      <c r="B29" s="50" t="s">
        <v>37</v>
      </c>
      <c r="C29" s="6"/>
      <c r="D29" s="5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59">
        <f t="shared" si="3"/>
        <v>0</v>
      </c>
      <c r="BB29" s="28">
        <f t="shared" si="4"/>
        <v>0</v>
      </c>
      <c r="BC29" s="64"/>
      <c r="BD29" s="59">
        <f t="shared" si="5"/>
        <v>0</v>
      </c>
      <c r="BE29" s="59">
        <f t="shared" si="6"/>
        <v>0</v>
      </c>
      <c r="BF29" s="59">
        <f t="shared" si="7"/>
        <v>0</v>
      </c>
      <c r="BG29" s="59">
        <f t="shared" si="8"/>
        <v>0</v>
      </c>
      <c r="BH29" s="59">
        <f t="shared" si="9"/>
        <v>0</v>
      </c>
      <c r="BI29" s="59">
        <f t="shared" si="10"/>
        <v>0</v>
      </c>
      <c r="BJ29" s="59">
        <f t="shared" si="11"/>
        <v>0</v>
      </c>
      <c r="BK29" s="59">
        <f t="shared" si="12"/>
        <v>0</v>
      </c>
      <c r="BL29" s="59">
        <f t="shared" si="13"/>
        <v>0</v>
      </c>
      <c r="BM29" s="59">
        <f t="shared" si="14"/>
        <v>0</v>
      </c>
      <c r="BN29" s="59">
        <f t="shared" si="15"/>
        <v>0</v>
      </c>
      <c r="BO29" s="59">
        <f t="shared" si="16"/>
        <v>0</v>
      </c>
      <c r="BP29" s="64"/>
      <c r="BQ29" s="59">
        <f t="shared" si="17"/>
        <v>0</v>
      </c>
      <c r="BR29" s="59">
        <f t="shared" si="18"/>
        <v>0</v>
      </c>
      <c r="BS29" s="59">
        <f t="shared" si="19"/>
        <v>0</v>
      </c>
      <c r="BT29" s="59">
        <f t="shared" si="20"/>
        <v>0</v>
      </c>
    </row>
    <row r="30">
      <c r="A30" s="49"/>
      <c r="B30" s="52" t="s">
        <v>38</v>
      </c>
      <c r="C30" s="52" t="s">
        <v>39</v>
      </c>
      <c r="D30" s="53">
        <v>5000000.0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6">
        <v>1250000.0</v>
      </c>
      <c r="BA30" s="59">
        <f t="shared" si="3"/>
        <v>1250000</v>
      </c>
      <c r="BB30" s="28">
        <f t="shared" si="4"/>
        <v>3750000</v>
      </c>
      <c r="BC30" s="64"/>
      <c r="BD30" s="59">
        <f t="shared" si="5"/>
        <v>0</v>
      </c>
      <c r="BE30" s="59">
        <f t="shared" si="6"/>
        <v>0</v>
      </c>
      <c r="BF30" s="59">
        <f t="shared" si="7"/>
        <v>0</v>
      </c>
      <c r="BG30" s="59">
        <f t="shared" si="8"/>
        <v>0</v>
      </c>
      <c r="BH30" s="59">
        <f t="shared" si="9"/>
        <v>0</v>
      </c>
      <c r="BI30" s="59">
        <f t="shared" si="10"/>
        <v>0</v>
      </c>
      <c r="BJ30" s="59">
        <f t="shared" si="11"/>
        <v>0</v>
      </c>
      <c r="BK30" s="59">
        <f t="shared" si="12"/>
        <v>0</v>
      </c>
      <c r="BL30" s="59">
        <f t="shared" si="13"/>
        <v>0</v>
      </c>
      <c r="BM30" s="59">
        <f t="shared" si="14"/>
        <v>0</v>
      </c>
      <c r="BN30" s="59">
        <f t="shared" si="15"/>
        <v>0</v>
      </c>
      <c r="BO30" s="59">
        <f t="shared" si="16"/>
        <v>1250000</v>
      </c>
      <c r="BP30" s="64"/>
      <c r="BQ30" s="59">
        <f t="shared" si="17"/>
        <v>0</v>
      </c>
      <c r="BR30" s="59">
        <f t="shared" si="18"/>
        <v>0</v>
      </c>
      <c r="BS30" s="59">
        <f t="shared" si="19"/>
        <v>0</v>
      </c>
      <c r="BT30" s="59">
        <f t="shared" si="20"/>
        <v>1250000</v>
      </c>
    </row>
    <row r="31">
      <c r="A31" s="49"/>
      <c r="B31" s="52" t="s">
        <v>38</v>
      </c>
      <c r="C31" s="52" t="s">
        <v>53</v>
      </c>
      <c r="D31" s="53">
        <v>1.4E7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6">
        <v>3500000.0</v>
      </c>
      <c r="BA31" s="59">
        <f t="shared" si="3"/>
        <v>3500000</v>
      </c>
      <c r="BB31" s="28">
        <f t="shared" si="4"/>
        <v>10500000</v>
      </c>
      <c r="BC31" s="64"/>
      <c r="BD31" s="59">
        <f t="shared" si="5"/>
        <v>0</v>
      </c>
      <c r="BE31" s="59">
        <f t="shared" si="6"/>
        <v>0</v>
      </c>
      <c r="BF31" s="59">
        <f t="shared" si="7"/>
        <v>0</v>
      </c>
      <c r="BG31" s="59">
        <f t="shared" si="8"/>
        <v>0</v>
      </c>
      <c r="BH31" s="59">
        <f t="shared" si="9"/>
        <v>0</v>
      </c>
      <c r="BI31" s="59">
        <f t="shared" si="10"/>
        <v>0</v>
      </c>
      <c r="BJ31" s="59">
        <f t="shared" si="11"/>
        <v>0</v>
      </c>
      <c r="BK31" s="59">
        <f t="shared" si="12"/>
        <v>0</v>
      </c>
      <c r="BL31" s="59">
        <f t="shared" si="13"/>
        <v>0</v>
      </c>
      <c r="BM31" s="59">
        <f t="shared" si="14"/>
        <v>0</v>
      </c>
      <c r="BN31" s="59">
        <f t="shared" si="15"/>
        <v>0</v>
      </c>
      <c r="BO31" s="59">
        <f t="shared" si="16"/>
        <v>3500000</v>
      </c>
      <c r="BP31" s="64"/>
      <c r="BQ31" s="59">
        <f t="shared" si="17"/>
        <v>0</v>
      </c>
      <c r="BR31" s="59">
        <f t="shared" si="18"/>
        <v>0</v>
      </c>
      <c r="BS31" s="59">
        <f t="shared" si="19"/>
        <v>0</v>
      </c>
      <c r="BT31" s="59">
        <f t="shared" si="20"/>
        <v>3500000</v>
      </c>
    </row>
    <row r="32">
      <c r="A32" s="45">
        <v>524111.0</v>
      </c>
      <c r="B32" s="46" t="s">
        <v>41</v>
      </c>
      <c r="C32" s="6"/>
      <c r="D32" s="47">
        <f t="shared" ref="D32:AZ32" si="32">sum(D34,D37)</f>
        <v>6148000</v>
      </c>
      <c r="E32" s="47">
        <f t="shared" si="32"/>
        <v>0</v>
      </c>
      <c r="F32" s="47">
        <f t="shared" si="32"/>
        <v>0</v>
      </c>
      <c r="G32" s="47">
        <f t="shared" si="32"/>
        <v>0</v>
      </c>
      <c r="H32" s="47">
        <f t="shared" si="32"/>
        <v>0</v>
      </c>
      <c r="I32" s="47">
        <f t="shared" si="32"/>
        <v>0</v>
      </c>
      <c r="J32" s="47">
        <f t="shared" si="32"/>
        <v>0</v>
      </c>
      <c r="K32" s="47">
        <f t="shared" si="32"/>
        <v>0</v>
      </c>
      <c r="L32" s="47">
        <f t="shared" si="32"/>
        <v>0</v>
      </c>
      <c r="M32" s="47">
        <f t="shared" si="32"/>
        <v>0</v>
      </c>
      <c r="N32" s="47">
        <f t="shared" si="32"/>
        <v>0</v>
      </c>
      <c r="O32" s="47">
        <f t="shared" si="32"/>
        <v>0</v>
      </c>
      <c r="P32" s="47">
        <f t="shared" si="32"/>
        <v>0</v>
      </c>
      <c r="Q32" s="47">
        <f t="shared" si="32"/>
        <v>0</v>
      </c>
      <c r="R32" s="47">
        <f t="shared" si="32"/>
        <v>0</v>
      </c>
      <c r="S32" s="47">
        <f t="shared" si="32"/>
        <v>0</v>
      </c>
      <c r="T32" s="47">
        <f t="shared" si="32"/>
        <v>0</v>
      </c>
      <c r="U32" s="47">
        <f t="shared" si="32"/>
        <v>0</v>
      </c>
      <c r="V32" s="47">
        <f t="shared" si="32"/>
        <v>0</v>
      </c>
      <c r="W32" s="47">
        <f t="shared" si="32"/>
        <v>0</v>
      </c>
      <c r="X32" s="47">
        <f t="shared" si="32"/>
        <v>0</v>
      </c>
      <c r="Y32" s="47">
        <f t="shared" si="32"/>
        <v>0</v>
      </c>
      <c r="Z32" s="47">
        <f t="shared" si="32"/>
        <v>0</v>
      </c>
      <c r="AA32" s="47">
        <f t="shared" si="32"/>
        <v>0</v>
      </c>
      <c r="AB32" s="47">
        <f t="shared" si="32"/>
        <v>0</v>
      </c>
      <c r="AC32" s="47">
        <f t="shared" si="32"/>
        <v>0</v>
      </c>
      <c r="AD32" s="47">
        <f t="shared" si="32"/>
        <v>0</v>
      </c>
      <c r="AE32" s="47">
        <f t="shared" si="32"/>
        <v>0</v>
      </c>
      <c r="AF32" s="47">
        <f t="shared" si="32"/>
        <v>0</v>
      </c>
      <c r="AG32" s="47">
        <f t="shared" si="32"/>
        <v>0</v>
      </c>
      <c r="AH32" s="47">
        <f t="shared" si="32"/>
        <v>0</v>
      </c>
      <c r="AI32" s="47">
        <f t="shared" si="32"/>
        <v>0</v>
      </c>
      <c r="AJ32" s="47">
        <f t="shared" si="32"/>
        <v>0</v>
      </c>
      <c r="AK32" s="47">
        <f t="shared" si="32"/>
        <v>0</v>
      </c>
      <c r="AL32" s="47">
        <f t="shared" si="32"/>
        <v>0</v>
      </c>
      <c r="AM32" s="47">
        <f t="shared" si="32"/>
        <v>0</v>
      </c>
      <c r="AN32" s="47">
        <f t="shared" si="32"/>
        <v>0</v>
      </c>
      <c r="AO32" s="47">
        <f t="shared" si="32"/>
        <v>0</v>
      </c>
      <c r="AP32" s="47">
        <f t="shared" si="32"/>
        <v>0</v>
      </c>
      <c r="AQ32" s="47">
        <f t="shared" si="32"/>
        <v>0</v>
      </c>
      <c r="AR32" s="47">
        <f t="shared" si="32"/>
        <v>0</v>
      </c>
      <c r="AS32" s="47">
        <f t="shared" si="32"/>
        <v>0</v>
      </c>
      <c r="AT32" s="47">
        <f t="shared" si="32"/>
        <v>0</v>
      </c>
      <c r="AU32" s="47">
        <f t="shared" si="32"/>
        <v>0</v>
      </c>
      <c r="AV32" s="47">
        <f t="shared" si="32"/>
        <v>0</v>
      </c>
      <c r="AW32" s="47">
        <f t="shared" si="32"/>
        <v>0</v>
      </c>
      <c r="AX32" s="47">
        <f t="shared" si="32"/>
        <v>0</v>
      </c>
      <c r="AY32" s="47">
        <f t="shared" si="32"/>
        <v>0</v>
      </c>
      <c r="AZ32" s="47">
        <f t="shared" si="32"/>
        <v>3074000</v>
      </c>
      <c r="BA32" s="59">
        <f t="shared" si="3"/>
        <v>3074000</v>
      </c>
      <c r="BB32" s="28">
        <f t="shared" si="4"/>
        <v>3074000</v>
      </c>
      <c r="BC32" s="61"/>
      <c r="BD32" s="59">
        <f t="shared" si="5"/>
        <v>0</v>
      </c>
      <c r="BE32" s="59">
        <f t="shared" si="6"/>
        <v>0</v>
      </c>
      <c r="BF32" s="59">
        <f t="shared" si="7"/>
        <v>0</v>
      </c>
      <c r="BG32" s="59">
        <f t="shared" si="8"/>
        <v>0</v>
      </c>
      <c r="BH32" s="59">
        <f t="shared" si="9"/>
        <v>0</v>
      </c>
      <c r="BI32" s="59">
        <f t="shared" si="10"/>
        <v>0</v>
      </c>
      <c r="BJ32" s="59">
        <f t="shared" si="11"/>
        <v>0</v>
      </c>
      <c r="BK32" s="59">
        <f t="shared" si="12"/>
        <v>0</v>
      </c>
      <c r="BL32" s="59">
        <f t="shared" si="13"/>
        <v>0</v>
      </c>
      <c r="BM32" s="59">
        <f t="shared" si="14"/>
        <v>0</v>
      </c>
      <c r="BN32" s="59">
        <f t="shared" si="15"/>
        <v>0</v>
      </c>
      <c r="BO32" s="59">
        <f t="shared" si="16"/>
        <v>3074000</v>
      </c>
      <c r="BP32" s="61"/>
      <c r="BQ32" s="59">
        <f t="shared" si="17"/>
        <v>0</v>
      </c>
      <c r="BR32" s="59">
        <f t="shared" si="18"/>
        <v>0</v>
      </c>
      <c r="BS32" s="59">
        <f t="shared" si="19"/>
        <v>0</v>
      </c>
      <c r="BT32" s="59">
        <f t="shared" si="20"/>
        <v>3074000</v>
      </c>
    </row>
    <row r="33">
      <c r="A33" s="49"/>
      <c r="B33" s="50" t="s">
        <v>37</v>
      </c>
      <c r="C33" s="6"/>
      <c r="D33" s="5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59">
        <f t="shared" si="3"/>
        <v>0</v>
      </c>
      <c r="BB33" s="28">
        <f t="shared" si="4"/>
        <v>0</v>
      </c>
      <c r="BC33" s="64"/>
      <c r="BD33" s="59">
        <f t="shared" si="5"/>
        <v>0</v>
      </c>
      <c r="BE33" s="59">
        <f t="shared" si="6"/>
        <v>0</v>
      </c>
      <c r="BF33" s="59">
        <f t="shared" si="7"/>
        <v>0</v>
      </c>
      <c r="BG33" s="59">
        <f t="shared" si="8"/>
        <v>0</v>
      </c>
      <c r="BH33" s="59">
        <f t="shared" si="9"/>
        <v>0</v>
      </c>
      <c r="BI33" s="59">
        <f t="shared" si="10"/>
        <v>0</v>
      </c>
      <c r="BJ33" s="59">
        <f t="shared" si="11"/>
        <v>0</v>
      </c>
      <c r="BK33" s="59">
        <f t="shared" si="12"/>
        <v>0</v>
      </c>
      <c r="BL33" s="59">
        <f t="shared" si="13"/>
        <v>0</v>
      </c>
      <c r="BM33" s="59">
        <f t="shared" si="14"/>
        <v>0</v>
      </c>
      <c r="BN33" s="59">
        <f t="shared" si="15"/>
        <v>0</v>
      </c>
      <c r="BO33" s="59">
        <f t="shared" si="16"/>
        <v>0</v>
      </c>
      <c r="BP33" s="64"/>
      <c r="BQ33" s="59">
        <f t="shared" si="17"/>
        <v>0</v>
      </c>
      <c r="BR33" s="59">
        <f t="shared" si="18"/>
        <v>0</v>
      </c>
      <c r="BS33" s="59">
        <f t="shared" si="19"/>
        <v>0</v>
      </c>
      <c r="BT33" s="59">
        <f t="shared" si="20"/>
        <v>0</v>
      </c>
    </row>
    <row r="34">
      <c r="A34" s="49"/>
      <c r="B34" s="52" t="s">
        <v>54</v>
      </c>
      <c r="C34" s="52" t="s">
        <v>55</v>
      </c>
      <c r="D34" s="53">
        <f t="shared" ref="D34:AZ34" si="33">sum(D35:D36)</f>
        <v>1792000</v>
      </c>
      <c r="E34" s="53">
        <f t="shared" si="33"/>
        <v>0</v>
      </c>
      <c r="F34" s="53">
        <f t="shared" si="33"/>
        <v>0</v>
      </c>
      <c r="G34" s="53">
        <f t="shared" si="33"/>
        <v>0</v>
      </c>
      <c r="H34" s="53">
        <f t="shared" si="33"/>
        <v>0</v>
      </c>
      <c r="I34" s="53">
        <f t="shared" si="33"/>
        <v>0</v>
      </c>
      <c r="J34" s="53">
        <f t="shared" si="33"/>
        <v>0</v>
      </c>
      <c r="K34" s="53">
        <f t="shared" si="33"/>
        <v>0</v>
      </c>
      <c r="L34" s="53">
        <f t="shared" si="33"/>
        <v>0</v>
      </c>
      <c r="M34" s="53">
        <f t="shared" si="33"/>
        <v>0</v>
      </c>
      <c r="N34" s="53">
        <f t="shared" si="33"/>
        <v>0</v>
      </c>
      <c r="O34" s="53">
        <f t="shared" si="33"/>
        <v>0</v>
      </c>
      <c r="P34" s="53">
        <f t="shared" si="33"/>
        <v>0</v>
      </c>
      <c r="Q34" s="53">
        <f t="shared" si="33"/>
        <v>0</v>
      </c>
      <c r="R34" s="53">
        <f t="shared" si="33"/>
        <v>0</v>
      </c>
      <c r="S34" s="53">
        <f t="shared" si="33"/>
        <v>0</v>
      </c>
      <c r="T34" s="53">
        <f t="shared" si="33"/>
        <v>0</v>
      </c>
      <c r="U34" s="53">
        <f t="shared" si="33"/>
        <v>0</v>
      </c>
      <c r="V34" s="53">
        <f t="shared" si="33"/>
        <v>0</v>
      </c>
      <c r="W34" s="53">
        <f t="shared" si="33"/>
        <v>0</v>
      </c>
      <c r="X34" s="53">
        <f t="shared" si="33"/>
        <v>0</v>
      </c>
      <c r="Y34" s="53">
        <f t="shared" si="33"/>
        <v>0</v>
      </c>
      <c r="Z34" s="53">
        <f t="shared" si="33"/>
        <v>0</v>
      </c>
      <c r="AA34" s="53">
        <f t="shared" si="33"/>
        <v>0</v>
      </c>
      <c r="AB34" s="53">
        <f t="shared" si="33"/>
        <v>0</v>
      </c>
      <c r="AC34" s="53">
        <f t="shared" si="33"/>
        <v>0</v>
      </c>
      <c r="AD34" s="53">
        <f t="shared" si="33"/>
        <v>0</v>
      </c>
      <c r="AE34" s="53">
        <f t="shared" si="33"/>
        <v>0</v>
      </c>
      <c r="AF34" s="53">
        <f t="shared" si="33"/>
        <v>0</v>
      </c>
      <c r="AG34" s="53">
        <f t="shared" si="33"/>
        <v>0</v>
      </c>
      <c r="AH34" s="53">
        <f t="shared" si="33"/>
        <v>0</v>
      </c>
      <c r="AI34" s="53">
        <f t="shared" si="33"/>
        <v>0</v>
      </c>
      <c r="AJ34" s="53">
        <f t="shared" si="33"/>
        <v>0</v>
      </c>
      <c r="AK34" s="53">
        <f t="shared" si="33"/>
        <v>0</v>
      </c>
      <c r="AL34" s="53">
        <f t="shared" si="33"/>
        <v>0</v>
      </c>
      <c r="AM34" s="53">
        <f t="shared" si="33"/>
        <v>0</v>
      </c>
      <c r="AN34" s="53">
        <f t="shared" si="33"/>
        <v>0</v>
      </c>
      <c r="AO34" s="53">
        <f t="shared" si="33"/>
        <v>0</v>
      </c>
      <c r="AP34" s="53">
        <f t="shared" si="33"/>
        <v>0</v>
      </c>
      <c r="AQ34" s="53">
        <f t="shared" si="33"/>
        <v>0</v>
      </c>
      <c r="AR34" s="53">
        <f t="shared" si="33"/>
        <v>0</v>
      </c>
      <c r="AS34" s="53">
        <f t="shared" si="33"/>
        <v>0</v>
      </c>
      <c r="AT34" s="53">
        <f t="shared" si="33"/>
        <v>0</v>
      </c>
      <c r="AU34" s="53">
        <f t="shared" si="33"/>
        <v>0</v>
      </c>
      <c r="AV34" s="53">
        <f t="shared" si="33"/>
        <v>0</v>
      </c>
      <c r="AW34" s="53">
        <f t="shared" si="33"/>
        <v>0</v>
      </c>
      <c r="AX34" s="53">
        <f t="shared" si="33"/>
        <v>0</v>
      </c>
      <c r="AY34" s="53">
        <f t="shared" si="33"/>
        <v>0</v>
      </c>
      <c r="AZ34" s="53">
        <f t="shared" si="33"/>
        <v>896000</v>
      </c>
      <c r="BA34" s="59">
        <f t="shared" si="3"/>
        <v>896000</v>
      </c>
      <c r="BB34" s="28">
        <f t="shared" si="4"/>
        <v>896000</v>
      </c>
      <c r="BC34" s="64"/>
      <c r="BD34" s="59">
        <f t="shared" si="5"/>
        <v>0</v>
      </c>
      <c r="BE34" s="59">
        <f t="shared" si="6"/>
        <v>0</v>
      </c>
      <c r="BF34" s="59">
        <f t="shared" si="7"/>
        <v>0</v>
      </c>
      <c r="BG34" s="59">
        <f t="shared" si="8"/>
        <v>0</v>
      </c>
      <c r="BH34" s="59">
        <f t="shared" si="9"/>
        <v>0</v>
      </c>
      <c r="BI34" s="59">
        <f t="shared" si="10"/>
        <v>0</v>
      </c>
      <c r="BJ34" s="59">
        <f t="shared" si="11"/>
        <v>0</v>
      </c>
      <c r="BK34" s="59">
        <f t="shared" si="12"/>
        <v>0</v>
      </c>
      <c r="BL34" s="59">
        <f t="shared" si="13"/>
        <v>0</v>
      </c>
      <c r="BM34" s="59">
        <f t="shared" si="14"/>
        <v>0</v>
      </c>
      <c r="BN34" s="59">
        <f t="shared" si="15"/>
        <v>0</v>
      </c>
      <c r="BO34" s="59">
        <f t="shared" si="16"/>
        <v>896000</v>
      </c>
      <c r="BP34" s="64"/>
      <c r="BQ34" s="59">
        <f t="shared" si="17"/>
        <v>0</v>
      </c>
      <c r="BR34" s="59">
        <f t="shared" si="18"/>
        <v>0</v>
      </c>
      <c r="BS34" s="59">
        <f t="shared" si="19"/>
        <v>0</v>
      </c>
      <c r="BT34" s="59">
        <f t="shared" si="20"/>
        <v>896000</v>
      </c>
    </row>
    <row r="35">
      <c r="A35" s="49"/>
      <c r="B35" s="52" t="s">
        <v>38</v>
      </c>
      <c r="C35" s="52" t="s">
        <v>42</v>
      </c>
      <c r="D35" s="53">
        <v>688000.0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6">
        <v>344000.0</v>
      </c>
      <c r="BA35" s="59">
        <f t="shared" si="3"/>
        <v>344000</v>
      </c>
      <c r="BB35" s="28">
        <f t="shared" si="4"/>
        <v>344000</v>
      </c>
      <c r="BC35" s="64"/>
      <c r="BD35" s="59">
        <f t="shared" si="5"/>
        <v>0</v>
      </c>
      <c r="BE35" s="59">
        <f t="shared" si="6"/>
        <v>0</v>
      </c>
      <c r="BF35" s="59">
        <f t="shared" si="7"/>
        <v>0</v>
      </c>
      <c r="BG35" s="59">
        <f t="shared" si="8"/>
        <v>0</v>
      </c>
      <c r="BH35" s="59">
        <f t="shared" si="9"/>
        <v>0</v>
      </c>
      <c r="BI35" s="59">
        <f t="shared" si="10"/>
        <v>0</v>
      </c>
      <c r="BJ35" s="59">
        <f t="shared" si="11"/>
        <v>0</v>
      </c>
      <c r="BK35" s="59">
        <f t="shared" si="12"/>
        <v>0</v>
      </c>
      <c r="BL35" s="59">
        <f t="shared" si="13"/>
        <v>0</v>
      </c>
      <c r="BM35" s="59">
        <f t="shared" si="14"/>
        <v>0</v>
      </c>
      <c r="BN35" s="59">
        <f t="shared" si="15"/>
        <v>0</v>
      </c>
      <c r="BO35" s="59">
        <f t="shared" si="16"/>
        <v>344000</v>
      </c>
      <c r="BP35" s="64"/>
      <c r="BQ35" s="59">
        <f t="shared" si="17"/>
        <v>0</v>
      </c>
      <c r="BR35" s="59">
        <f t="shared" si="18"/>
        <v>0</v>
      </c>
      <c r="BS35" s="59">
        <f t="shared" si="19"/>
        <v>0</v>
      </c>
      <c r="BT35" s="59">
        <f t="shared" si="20"/>
        <v>344000</v>
      </c>
    </row>
    <row r="36">
      <c r="A36" s="49"/>
      <c r="B36" s="52" t="s">
        <v>38</v>
      </c>
      <c r="C36" s="52" t="s">
        <v>43</v>
      </c>
      <c r="D36" s="53">
        <v>1104000.0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6">
        <v>552000.0</v>
      </c>
      <c r="BA36" s="59">
        <f t="shared" si="3"/>
        <v>552000</v>
      </c>
      <c r="BB36" s="28">
        <f t="shared" si="4"/>
        <v>552000</v>
      </c>
      <c r="BC36" s="64"/>
      <c r="BD36" s="59">
        <f t="shared" si="5"/>
        <v>0</v>
      </c>
      <c r="BE36" s="59">
        <f t="shared" si="6"/>
        <v>0</v>
      </c>
      <c r="BF36" s="59">
        <f t="shared" si="7"/>
        <v>0</v>
      </c>
      <c r="BG36" s="59">
        <f t="shared" si="8"/>
        <v>0</v>
      </c>
      <c r="BH36" s="59">
        <f t="shared" si="9"/>
        <v>0</v>
      </c>
      <c r="BI36" s="59">
        <f t="shared" si="10"/>
        <v>0</v>
      </c>
      <c r="BJ36" s="59">
        <f t="shared" si="11"/>
        <v>0</v>
      </c>
      <c r="BK36" s="59">
        <f t="shared" si="12"/>
        <v>0</v>
      </c>
      <c r="BL36" s="59">
        <f t="shared" si="13"/>
        <v>0</v>
      </c>
      <c r="BM36" s="59">
        <f t="shared" si="14"/>
        <v>0</v>
      </c>
      <c r="BN36" s="59">
        <f t="shared" si="15"/>
        <v>0</v>
      </c>
      <c r="BO36" s="59">
        <f t="shared" si="16"/>
        <v>552000</v>
      </c>
      <c r="BP36" s="64"/>
      <c r="BQ36" s="59">
        <f t="shared" si="17"/>
        <v>0</v>
      </c>
      <c r="BR36" s="59">
        <f t="shared" si="18"/>
        <v>0</v>
      </c>
      <c r="BS36" s="59">
        <f t="shared" si="19"/>
        <v>0</v>
      </c>
      <c r="BT36" s="59">
        <f t="shared" si="20"/>
        <v>552000</v>
      </c>
    </row>
    <row r="37">
      <c r="A37" s="49"/>
      <c r="B37" s="52" t="s">
        <v>54</v>
      </c>
      <c r="C37" s="52" t="s">
        <v>56</v>
      </c>
      <c r="D37" s="53">
        <v>4356000.0</v>
      </c>
      <c r="E37" s="53">
        <f t="shared" ref="E37:AZ37" si="34">sum(E38:E40)</f>
        <v>0</v>
      </c>
      <c r="F37" s="53">
        <f t="shared" si="34"/>
        <v>0</v>
      </c>
      <c r="G37" s="53">
        <f t="shared" si="34"/>
        <v>0</v>
      </c>
      <c r="H37" s="53">
        <f t="shared" si="34"/>
        <v>0</v>
      </c>
      <c r="I37" s="53">
        <f t="shared" si="34"/>
        <v>0</v>
      </c>
      <c r="J37" s="53">
        <f t="shared" si="34"/>
        <v>0</v>
      </c>
      <c r="K37" s="53">
        <f t="shared" si="34"/>
        <v>0</v>
      </c>
      <c r="L37" s="53">
        <f t="shared" si="34"/>
        <v>0</v>
      </c>
      <c r="M37" s="53">
        <f t="shared" si="34"/>
        <v>0</v>
      </c>
      <c r="N37" s="53">
        <f t="shared" si="34"/>
        <v>0</v>
      </c>
      <c r="O37" s="53">
        <f t="shared" si="34"/>
        <v>0</v>
      </c>
      <c r="P37" s="53">
        <f t="shared" si="34"/>
        <v>0</v>
      </c>
      <c r="Q37" s="53">
        <f t="shared" si="34"/>
        <v>0</v>
      </c>
      <c r="R37" s="53">
        <f t="shared" si="34"/>
        <v>0</v>
      </c>
      <c r="S37" s="53">
        <f t="shared" si="34"/>
        <v>0</v>
      </c>
      <c r="T37" s="53">
        <f t="shared" si="34"/>
        <v>0</v>
      </c>
      <c r="U37" s="53">
        <f t="shared" si="34"/>
        <v>0</v>
      </c>
      <c r="V37" s="53">
        <f t="shared" si="34"/>
        <v>0</v>
      </c>
      <c r="W37" s="53">
        <f t="shared" si="34"/>
        <v>0</v>
      </c>
      <c r="X37" s="53">
        <f t="shared" si="34"/>
        <v>0</v>
      </c>
      <c r="Y37" s="53">
        <f t="shared" si="34"/>
        <v>0</v>
      </c>
      <c r="Z37" s="53">
        <f t="shared" si="34"/>
        <v>0</v>
      </c>
      <c r="AA37" s="53">
        <f t="shared" si="34"/>
        <v>0</v>
      </c>
      <c r="AB37" s="53">
        <f t="shared" si="34"/>
        <v>0</v>
      </c>
      <c r="AC37" s="53">
        <f t="shared" si="34"/>
        <v>0</v>
      </c>
      <c r="AD37" s="53">
        <f t="shared" si="34"/>
        <v>0</v>
      </c>
      <c r="AE37" s="53">
        <f t="shared" si="34"/>
        <v>0</v>
      </c>
      <c r="AF37" s="53">
        <f t="shared" si="34"/>
        <v>0</v>
      </c>
      <c r="AG37" s="53">
        <f t="shared" si="34"/>
        <v>0</v>
      </c>
      <c r="AH37" s="53">
        <f t="shared" si="34"/>
        <v>0</v>
      </c>
      <c r="AI37" s="53">
        <f t="shared" si="34"/>
        <v>0</v>
      </c>
      <c r="AJ37" s="53">
        <f t="shared" si="34"/>
        <v>0</v>
      </c>
      <c r="AK37" s="53">
        <f t="shared" si="34"/>
        <v>0</v>
      </c>
      <c r="AL37" s="53">
        <f t="shared" si="34"/>
        <v>0</v>
      </c>
      <c r="AM37" s="53">
        <f t="shared" si="34"/>
        <v>0</v>
      </c>
      <c r="AN37" s="53">
        <f t="shared" si="34"/>
        <v>0</v>
      </c>
      <c r="AO37" s="53">
        <f t="shared" si="34"/>
        <v>0</v>
      </c>
      <c r="AP37" s="53">
        <f t="shared" si="34"/>
        <v>0</v>
      </c>
      <c r="AQ37" s="53">
        <f t="shared" si="34"/>
        <v>0</v>
      </c>
      <c r="AR37" s="53">
        <f t="shared" si="34"/>
        <v>0</v>
      </c>
      <c r="AS37" s="53">
        <f t="shared" si="34"/>
        <v>0</v>
      </c>
      <c r="AT37" s="53">
        <f t="shared" si="34"/>
        <v>0</v>
      </c>
      <c r="AU37" s="53">
        <f t="shared" si="34"/>
        <v>0</v>
      </c>
      <c r="AV37" s="53">
        <f t="shared" si="34"/>
        <v>0</v>
      </c>
      <c r="AW37" s="53">
        <f t="shared" si="34"/>
        <v>0</v>
      </c>
      <c r="AX37" s="53">
        <f t="shared" si="34"/>
        <v>0</v>
      </c>
      <c r="AY37" s="53">
        <f t="shared" si="34"/>
        <v>0</v>
      </c>
      <c r="AZ37" s="53">
        <f t="shared" si="34"/>
        <v>2178000</v>
      </c>
      <c r="BA37" s="59">
        <f t="shared" si="3"/>
        <v>2178000</v>
      </c>
      <c r="BB37" s="28">
        <f t="shared" si="4"/>
        <v>2178000</v>
      </c>
      <c r="BC37" s="64"/>
      <c r="BD37" s="59">
        <f t="shared" si="5"/>
        <v>0</v>
      </c>
      <c r="BE37" s="59">
        <f t="shared" si="6"/>
        <v>0</v>
      </c>
      <c r="BF37" s="59">
        <f t="shared" si="7"/>
        <v>0</v>
      </c>
      <c r="BG37" s="59">
        <f t="shared" si="8"/>
        <v>0</v>
      </c>
      <c r="BH37" s="59">
        <f t="shared" si="9"/>
        <v>0</v>
      </c>
      <c r="BI37" s="59">
        <f t="shared" si="10"/>
        <v>0</v>
      </c>
      <c r="BJ37" s="59">
        <f t="shared" si="11"/>
        <v>0</v>
      </c>
      <c r="BK37" s="59">
        <f t="shared" si="12"/>
        <v>0</v>
      </c>
      <c r="BL37" s="59">
        <f t="shared" si="13"/>
        <v>0</v>
      </c>
      <c r="BM37" s="59">
        <f t="shared" si="14"/>
        <v>0</v>
      </c>
      <c r="BN37" s="59">
        <f t="shared" si="15"/>
        <v>0</v>
      </c>
      <c r="BO37" s="59">
        <f t="shared" si="16"/>
        <v>2178000</v>
      </c>
      <c r="BP37" s="64"/>
      <c r="BQ37" s="59">
        <f t="shared" si="17"/>
        <v>0</v>
      </c>
      <c r="BR37" s="59">
        <f t="shared" si="18"/>
        <v>0</v>
      </c>
      <c r="BS37" s="59">
        <f t="shared" si="19"/>
        <v>0</v>
      </c>
      <c r="BT37" s="59">
        <f t="shared" si="20"/>
        <v>2178000</v>
      </c>
    </row>
    <row r="38">
      <c r="A38" s="49"/>
      <c r="B38" s="52" t="s">
        <v>38</v>
      </c>
      <c r="C38" s="52" t="s">
        <v>57</v>
      </c>
      <c r="D38" s="53">
        <v>1696000.0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6">
        <v>848000.0</v>
      </c>
      <c r="BA38" s="59">
        <f t="shared" si="3"/>
        <v>848000</v>
      </c>
      <c r="BB38" s="28">
        <f t="shared" si="4"/>
        <v>848000</v>
      </c>
      <c r="BC38" s="64"/>
      <c r="BD38" s="59">
        <f t="shared" si="5"/>
        <v>0</v>
      </c>
      <c r="BE38" s="59">
        <f t="shared" si="6"/>
        <v>0</v>
      </c>
      <c r="BF38" s="59">
        <f t="shared" si="7"/>
        <v>0</v>
      </c>
      <c r="BG38" s="59">
        <f t="shared" si="8"/>
        <v>0</v>
      </c>
      <c r="BH38" s="59">
        <f t="shared" si="9"/>
        <v>0</v>
      </c>
      <c r="BI38" s="59">
        <f t="shared" si="10"/>
        <v>0</v>
      </c>
      <c r="BJ38" s="59">
        <f t="shared" si="11"/>
        <v>0</v>
      </c>
      <c r="BK38" s="59">
        <f t="shared" si="12"/>
        <v>0</v>
      </c>
      <c r="BL38" s="59">
        <f t="shared" si="13"/>
        <v>0</v>
      </c>
      <c r="BM38" s="59">
        <f t="shared" si="14"/>
        <v>0</v>
      </c>
      <c r="BN38" s="59">
        <f t="shared" si="15"/>
        <v>0</v>
      </c>
      <c r="BO38" s="59">
        <f t="shared" si="16"/>
        <v>848000</v>
      </c>
      <c r="BP38" s="64"/>
      <c r="BQ38" s="59">
        <f t="shared" si="17"/>
        <v>0</v>
      </c>
      <c r="BR38" s="59">
        <f t="shared" si="18"/>
        <v>0</v>
      </c>
      <c r="BS38" s="59">
        <f t="shared" si="19"/>
        <v>0</v>
      </c>
      <c r="BT38" s="59">
        <f t="shared" si="20"/>
        <v>848000</v>
      </c>
    </row>
    <row r="39">
      <c r="A39" s="49"/>
      <c r="B39" s="52" t="s">
        <v>38</v>
      </c>
      <c r="C39" s="52" t="s">
        <v>58</v>
      </c>
      <c r="D39" s="53">
        <v>1460000.0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6">
        <v>730000.0</v>
      </c>
      <c r="BA39" s="59">
        <f t="shared" si="3"/>
        <v>730000</v>
      </c>
      <c r="BB39" s="28">
        <f t="shared" si="4"/>
        <v>730000</v>
      </c>
      <c r="BC39" s="64"/>
      <c r="BD39" s="59">
        <f t="shared" si="5"/>
        <v>0</v>
      </c>
      <c r="BE39" s="59">
        <f t="shared" si="6"/>
        <v>0</v>
      </c>
      <c r="BF39" s="59">
        <f t="shared" si="7"/>
        <v>0</v>
      </c>
      <c r="BG39" s="59">
        <f t="shared" si="8"/>
        <v>0</v>
      </c>
      <c r="BH39" s="59">
        <f t="shared" si="9"/>
        <v>0</v>
      </c>
      <c r="BI39" s="59">
        <f t="shared" si="10"/>
        <v>0</v>
      </c>
      <c r="BJ39" s="59">
        <f t="shared" si="11"/>
        <v>0</v>
      </c>
      <c r="BK39" s="59">
        <f t="shared" si="12"/>
        <v>0</v>
      </c>
      <c r="BL39" s="59">
        <f t="shared" si="13"/>
        <v>0</v>
      </c>
      <c r="BM39" s="59">
        <f t="shared" si="14"/>
        <v>0</v>
      </c>
      <c r="BN39" s="59">
        <f t="shared" si="15"/>
        <v>0</v>
      </c>
      <c r="BO39" s="59">
        <f t="shared" si="16"/>
        <v>730000</v>
      </c>
      <c r="BP39" s="64"/>
      <c r="BQ39" s="59">
        <f t="shared" si="17"/>
        <v>0</v>
      </c>
      <c r="BR39" s="59">
        <f t="shared" si="18"/>
        <v>0</v>
      </c>
      <c r="BS39" s="59">
        <f t="shared" si="19"/>
        <v>0</v>
      </c>
      <c r="BT39" s="59">
        <f t="shared" si="20"/>
        <v>730000</v>
      </c>
    </row>
    <row r="40">
      <c r="A40" s="49"/>
      <c r="B40" s="52" t="s">
        <v>38</v>
      </c>
      <c r="C40" s="52" t="s">
        <v>43</v>
      </c>
      <c r="D40" s="53">
        <v>1200000.0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6">
        <v>600000.0</v>
      </c>
      <c r="BA40" s="59">
        <f t="shared" si="3"/>
        <v>600000</v>
      </c>
      <c r="BB40" s="28">
        <f t="shared" si="4"/>
        <v>600000</v>
      </c>
      <c r="BC40" s="64"/>
      <c r="BD40" s="59">
        <f t="shared" si="5"/>
        <v>0</v>
      </c>
      <c r="BE40" s="59">
        <f t="shared" si="6"/>
        <v>0</v>
      </c>
      <c r="BF40" s="59">
        <f t="shared" si="7"/>
        <v>0</v>
      </c>
      <c r="BG40" s="59">
        <f t="shared" si="8"/>
        <v>0</v>
      </c>
      <c r="BH40" s="59">
        <f t="shared" si="9"/>
        <v>0</v>
      </c>
      <c r="BI40" s="59">
        <f t="shared" si="10"/>
        <v>0</v>
      </c>
      <c r="BJ40" s="59">
        <f t="shared" si="11"/>
        <v>0</v>
      </c>
      <c r="BK40" s="59">
        <f t="shared" si="12"/>
        <v>0</v>
      </c>
      <c r="BL40" s="59">
        <f t="shared" si="13"/>
        <v>0</v>
      </c>
      <c r="BM40" s="59">
        <f t="shared" si="14"/>
        <v>0</v>
      </c>
      <c r="BN40" s="59">
        <f t="shared" si="15"/>
        <v>0</v>
      </c>
      <c r="BO40" s="59">
        <f t="shared" si="16"/>
        <v>600000</v>
      </c>
      <c r="BP40" s="64"/>
      <c r="BQ40" s="59">
        <f t="shared" si="17"/>
        <v>0</v>
      </c>
      <c r="BR40" s="59">
        <f t="shared" si="18"/>
        <v>0</v>
      </c>
      <c r="BS40" s="59">
        <f t="shared" si="19"/>
        <v>0</v>
      </c>
      <c r="BT40" s="59">
        <f t="shared" si="20"/>
        <v>600000</v>
      </c>
    </row>
    <row r="41">
      <c r="A41" s="45">
        <v>524113.0</v>
      </c>
      <c r="B41" s="46" t="s">
        <v>44</v>
      </c>
      <c r="C41" s="6"/>
      <c r="D41" s="47">
        <f t="shared" ref="D41:AZ41" si="35">sum(D43)</f>
        <v>680000</v>
      </c>
      <c r="E41" s="47">
        <f t="shared" si="35"/>
        <v>0</v>
      </c>
      <c r="F41" s="47">
        <f t="shared" si="35"/>
        <v>0</v>
      </c>
      <c r="G41" s="47">
        <f t="shared" si="35"/>
        <v>0</v>
      </c>
      <c r="H41" s="47">
        <f t="shared" si="35"/>
        <v>0</v>
      </c>
      <c r="I41" s="47">
        <f t="shared" si="35"/>
        <v>0</v>
      </c>
      <c r="J41" s="47">
        <f t="shared" si="35"/>
        <v>0</v>
      </c>
      <c r="K41" s="47">
        <f t="shared" si="35"/>
        <v>0</v>
      </c>
      <c r="L41" s="47">
        <f t="shared" si="35"/>
        <v>0</v>
      </c>
      <c r="M41" s="47">
        <f t="shared" si="35"/>
        <v>0</v>
      </c>
      <c r="N41" s="47">
        <f t="shared" si="35"/>
        <v>0</v>
      </c>
      <c r="O41" s="47">
        <f t="shared" si="35"/>
        <v>0</v>
      </c>
      <c r="P41" s="47">
        <f t="shared" si="35"/>
        <v>0</v>
      </c>
      <c r="Q41" s="47">
        <f t="shared" si="35"/>
        <v>0</v>
      </c>
      <c r="R41" s="47">
        <f t="shared" si="35"/>
        <v>0</v>
      </c>
      <c r="S41" s="47">
        <f t="shared" si="35"/>
        <v>0</v>
      </c>
      <c r="T41" s="47">
        <f t="shared" si="35"/>
        <v>0</v>
      </c>
      <c r="U41" s="47">
        <f t="shared" si="35"/>
        <v>0</v>
      </c>
      <c r="V41" s="47">
        <f t="shared" si="35"/>
        <v>0</v>
      </c>
      <c r="W41" s="47">
        <f t="shared" si="35"/>
        <v>0</v>
      </c>
      <c r="X41" s="47">
        <f t="shared" si="35"/>
        <v>0</v>
      </c>
      <c r="Y41" s="47">
        <f t="shared" si="35"/>
        <v>0</v>
      </c>
      <c r="Z41" s="47">
        <f t="shared" si="35"/>
        <v>0</v>
      </c>
      <c r="AA41" s="47">
        <f t="shared" si="35"/>
        <v>0</v>
      </c>
      <c r="AB41" s="47">
        <f t="shared" si="35"/>
        <v>0</v>
      </c>
      <c r="AC41" s="47">
        <f t="shared" si="35"/>
        <v>0</v>
      </c>
      <c r="AD41" s="47">
        <f t="shared" si="35"/>
        <v>0</v>
      </c>
      <c r="AE41" s="47">
        <f t="shared" si="35"/>
        <v>0</v>
      </c>
      <c r="AF41" s="47">
        <f t="shared" si="35"/>
        <v>0</v>
      </c>
      <c r="AG41" s="47">
        <f t="shared" si="35"/>
        <v>0</v>
      </c>
      <c r="AH41" s="47">
        <f t="shared" si="35"/>
        <v>0</v>
      </c>
      <c r="AI41" s="47">
        <f t="shared" si="35"/>
        <v>0</v>
      </c>
      <c r="AJ41" s="47">
        <f t="shared" si="35"/>
        <v>0</v>
      </c>
      <c r="AK41" s="47">
        <f t="shared" si="35"/>
        <v>0</v>
      </c>
      <c r="AL41" s="47">
        <f t="shared" si="35"/>
        <v>0</v>
      </c>
      <c r="AM41" s="47">
        <f t="shared" si="35"/>
        <v>0</v>
      </c>
      <c r="AN41" s="47">
        <f t="shared" si="35"/>
        <v>0</v>
      </c>
      <c r="AO41" s="47">
        <f t="shared" si="35"/>
        <v>0</v>
      </c>
      <c r="AP41" s="47">
        <f t="shared" si="35"/>
        <v>0</v>
      </c>
      <c r="AQ41" s="47">
        <f t="shared" si="35"/>
        <v>0</v>
      </c>
      <c r="AR41" s="47">
        <f t="shared" si="35"/>
        <v>0</v>
      </c>
      <c r="AS41" s="47">
        <f t="shared" si="35"/>
        <v>0</v>
      </c>
      <c r="AT41" s="47">
        <f t="shared" si="35"/>
        <v>0</v>
      </c>
      <c r="AU41" s="47">
        <f t="shared" si="35"/>
        <v>0</v>
      </c>
      <c r="AV41" s="47">
        <f t="shared" si="35"/>
        <v>0</v>
      </c>
      <c r="AW41" s="47">
        <f t="shared" si="35"/>
        <v>0</v>
      </c>
      <c r="AX41" s="47">
        <f t="shared" si="35"/>
        <v>0</v>
      </c>
      <c r="AY41" s="47">
        <f t="shared" si="35"/>
        <v>0</v>
      </c>
      <c r="AZ41" s="47">
        <f t="shared" si="35"/>
        <v>340000</v>
      </c>
      <c r="BA41" s="59">
        <f t="shared" si="3"/>
        <v>340000</v>
      </c>
      <c r="BB41" s="28">
        <f t="shared" si="4"/>
        <v>340000</v>
      </c>
      <c r="BC41" s="61"/>
      <c r="BD41" s="59">
        <f t="shared" si="5"/>
        <v>0</v>
      </c>
      <c r="BE41" s="59">
        <f t="shared" si="6"/>
        <v>0</v>
      </c>
      <c r="BF41" s="59">
        <f t="shared" si="7"/>
        <v>0</v>
      </c>
      <c r="BG41" s="59">
        <f t="shared" si="8"/>
        <v>0</v>
      </c>
      <c r="BH41" s="59">
        <f t="shared" si="9"/>
        <v>0</v>
      </c>
      <c r="BI41" s="59">
        <f t="shared" si="10"/>
        <v>0</v>
      </c>
      <c r="BJ41" s="59">
        <f t="shared" si="11"/>
        <v>0</v>
      </c>
      <c r="BK41" s="59">
        <f t="shared" si="12"/>
        <v>0</v>
      </c>
      <c r="BL41" s="59">
        <f t="shared" si="13"/>
        <v>0</v>
      </c>
      <c r="BM41" s="59">
        <f t="shared" si="14"/>
        <v>0</v>
      </c>
      <c r="BN41" s="59">
        <f t="shared" si="15"/>
        <v>0</v>
      </c>
      <c r="BO41" s="59">
        <f t="shared" si="16"/>
        <v>340000</v>
      </c>
      <c r="BP41" s="61"/>
      <c r="BQ41" s="59">
        <f t="shared" si="17"/>
        <v>0</v>
      </c>
      <c r="BR41" s="59">
        <f t="shared" si="18"/>
        <v>0</v>
      </c>
      <c r="BS41" s="59">
        <f t="shared" si="19"/>
        <v>0</v>
      </c>
      <c r="BT41" s="59">
        <f t="shared" si="20"/>
        <v>340000</v>
      </c>
    </row>
    <row r="42">
      <c r="A42" s="49"/>
      <c r="B42" s="50" t="s">
        <v>37</v>
      </c>
      <c r="C42" s="6"/>
      <c r="D42" s="51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59">
        <f t="shared" si="3"/>
        <v>0</v>
      </c>
      <c r="BB42" s="28">
        <f t="shared" si="4"/>
        <v>0</v>
      </c>
      <c r="BC42" s="64"/>
      <c r="BD42" s="59">
        <f t="shared" si="5"/>
        <v>0</v>
      </c>
      <c r="BE42" s="59">
        <f t="shared" si="6"/>
        <v>0</v>
      </c>
      <c r="BF42" s="59">
        <f t="shared" si="7"/>
        <v>0</v>
      </c>
      <c r="BG42" s="59">
        <f t="shared" si="8"/>
        <v>0</v>
      </c>
      <c r="BH42" s="59">
        <f t="shared" si="9"/>
        <v>0</v>
      </c>
      <c r="BI42" s="59">
        <f t="shared" si="10"/>
        <v>0</v>
      </c>
      <c r="BJ42" s="59">
        <f t="shared" si="11"/>
        <v>0</v>
      </c>
      <c r="BK42" s="59">
        <f t="shared" si="12"/>
        <v>0</v>
      </c>
      <c r="BL42" s="59">
        <f t="shared" si="13"/>
        <v>0</v>
      </c>
      <c r="BM42" s="59">
        <f t="shared" si="14"/>
        <v>0</v>
      </c>
      <c r="BN42" s="59">
        <f t="shared" si="15"/>
        <v>0</v>
      </c>
      <c r="BO42" s="59">
        <f t="shared" si="16"/>
        <v>0</v>
      </c>
      <c r="BP42" s="64"/>
      <c r="BQ42" s="59">
        <f t="shared" si="17"/>
        <v>0</v>
      </c>
      <c r="BR42" s="59">
        <f t="shared" si="18"/>
        <v>0</v>
      </c>
      <c r="BS42" s="59">
        <f t="shared" si="19"/>
        <v>0</v>
      </c>
      <c r="BT42" s="59">
        <f t="shared" si="20"/>
        <v>0</v>
      </c>
    </row>
    <row r="43">
      <c r="A43" s="49"/>
      <c r="B43" s="52" t="s">
        <v>38</v>
      </c>
      <c r="C43" s="52" t="s">
        <v>45</v>
      </c>
      <c r="D43" s="53">
        <v>680000.0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6">
        <v>340000.0</v>
      </c>
      <c r="BA43" s="59">
        <f t="shared" si="3"/>
        <v>340000</v>
      </c>
      <c r="BB43" s="28">
        <f t="shared" si="4"/>
        <v>340000</v>
      </c>
      <c r="BC43" s="64"/>
      <c r="BD43" s="59">
        <f t="shared" si="5"/>
        <v>0</v>
      </c>
      <c r="BE43" s="59">
        <f t="shared" si="6"/>
        <v>0</v>
      </c>
      <c r="BF43" s="59">
        <f t="shared" si="7"/>
        <v>0</v>
      </c>
      <c r="BG43" s="59">
        <f t="shared" si="8"/>
        <v>0</v>
      </c>
      <c r="BH43" s="59">
        <f t="shared" si="9"/>
        <v>0</v>
      </c>
      <c r="BI43" s="59">
        <f t="shared" si="10"/>
        <v>0</v>
      </c>
      <c r="BJ43" s="59">
        <f t="shared" si="11"/>
        <v>0</v>
      </c>
      <c r="BK43" s="59">
        <f t="shared" si="12"/>
        <v>0</v>
      </c>
      <c r="BL43" s="59">
        <f t="shared" si="13"/>
        <v>0</v>
      </c>
      <c r="BM43" s="59">
        <f t="shared" si="14"/>
        <v>0</v>
      </c>
      <c r="BN43" s="59">
        <f t="shared" si="15"/>
        <v>0</v>
      </c>
      <c r="BO43" s="59">
        <f t="shared" si="16"/>
        <v>340000</v>
      </c>
      <c r="BP43" s="64"/>
      <c r="BQ43" s="59">
        <f t="shared" si="17"/>
        <v>0</v>
      </c>
      <c r="BR43" s="59">
        <f t="shared" si="18"/>
        <v>0</v>
      </c>
      <c r="BS43" s="59">
        <f t="shared" si="19"/>
        <v>0</v>
      </c>
      <c r="BT43" s="59">
        <f t="shared" si="20"/>
        <v>340000</v>
      </c>
    </row>
    <row r="44">
      <c r="A44" s="41" t="s">
        <v>61</v>
      </c>
      <c r="B44" s="42" t="s">
        <v>62</v>
      </c>
      <c r="C44" s="6"/>
      <c r="D44" s="43">
        <f t="shared" ref="D44:AZ44" si="36">sum(D45,D49,D52,D55)</f>
        <v>39689000</v>
      </c>
      <c r="E44" s="43">
        <f t="shared" si="36"/>
        <v>0</v>
      </c>
      <c r="F44" s="43">
        <f t="shared" si="36"/>
        <v>0</v>
      </c>
      <c r="G44" s="43">
        <f t="shared" si="36"/>
        <v>0</v>
      </c>
      <c r="H44" s="43">
        <f t="shared" si="36"/>
        <v>0</v>
      </c>
      <c r="I44" s="43">
        <f t="shared" si="36"/>
        <v>0</v>
      </c>
      <c r="J44" s="43">
        <f t="shared" si="36"/>
        <v>0</v>
      </c>
      <c r="K44" s="43">
        <f t="shared" si="36"/>
        <v>0</v>
      </c>
      <c r="L44" s="43">
        <f t="shared" si="36"/>
        <v>0</v>
      </c>
      <c r="M44" s="43">
        <f t="shared" si="36"/>
        <v>0</v>
      </c>
      <c r="N44" s="43">
        <f t="shared" si="36"/>
        <v>0</v>
      </c>
      <c r="O44" s="43">
        <f t="shared" si="36"/>
        <v>0</v>
      </c>
      <c r="P44" s="43">
        <f t="shared" si="36"/>
        <v>0</v>
      </c>
      <c r="Q44" s="43">
        <f t="shared" si="36"/>
        <v>0</v>
      </c>
      <c r="R44" s="43">
        <f t="shared" si="36"/>
        <v>0</v>
      </c>
      <c r="S44" s="43">
        <f t="shared" si="36"/>
        <v>0</v>
      </c>
      <c r="T44" s="43">
        <f t="shared" si="36"/>
        <v>0</v>
      </c>
      <c r="U44" s="43">
        <f t="shared" si="36"/>
        <v>0</v>
      </c>
      <c r="V44" s="43">
        <f t="shared" si="36"/>
        <v>0</v>
      </c>
      <c r="W44" s="43">
        <f t="shared" si="36"/>
        <v>0</v>
      </c>
      <c r="X44" s="43">
        <f t="shared" si="36"/>
        <v>0</v>
      </c>
      <c r="Y44" s="43">
        <f t="shared" si="36"/>
        <v>0</v>
      </c>
      <c r="Z44" s="43">
        <f t="shared" si="36"/>
        <v>0</v>
      </c>
      <c r="AA44" s="43">
        <f t="shared" si="36"/>
        <v>0</v>
      </c>
      <c r="AB44" s="43">
        <f t="shared" si="36"/>
        <v>0</v>
      </c>
      <c r="AC44" s="43">
        <f t="shared" si="36"/>
        <v>0</v>
      </c>
      <c r="AD44" s="43">
        <f t="shared" si="36"/>
        <v>0</v>
      </c>
      <c r="AE44" s="43">
        <f t="shared" si="36"/>
        <v>0</v>
      </c>
      <c r="AF44" s="43">
        <f t="shared" si="36"/>
        <v>0</v>
      </c>
      <c r="AG44" s="43">
        <f t="shared" si="36"/>
        <v>0</v>
      </c>
      <c r="AH44" s="43">
        <f t="shared" si="36"/>
        <v>0</v>
      </c>
      <c r="AI44" s="43">
        <f t="shared" si="36"/>
        <v>0</v>
      </c>
      <c r="AJ44" s="43">
        <f t="shared" si="36"/>
        <v>0</v>
      </c>
      <c r="AK44" s="43">
        <f t="shared" si="36"/>
        <v>0</v>
      </c>
      <c r="AL44" s="43">
        <f t="shared" si="36"/>
        <v>0</v>
      </c>
      <c r="AM44" s="43">
        <f t="shared" si="36"/>
        <v>0</v>
      </c>
      <c r="AN44" s="43">
        <f t="shared" si="36"/>
        <v>0</v>
      </c>
      <c r="AO44" s="43">
        <f t="shared" si="36"/>
        <v>0</v>
      </c>
      <c r="AP44" s="43">
        <f t="shared" si="36"/>
        <v>0</v>
      </c>
      <c r="AQ44" s="43">
        <f t="shared" si="36"/>
        <v>0</v>
      </c>
      <c r="AR44" s="43">
        <f t="shared" si="36"/>
        <v>0</v>
      </c>
      <c r="AS44" s="43">
        <f t="shared" si="36"/>
        <v>0</v>
      </c>
      <c r="AT44" s="43">
        <f t="shared" si="36"/>
        <v>0</v>
      </c>
      <c r="AU44" s="43">
        <f t="shared" si="36"/>
        <v>0</v>
      </c>
      <c r="AV44" s="43">
        <f t="shared" si="36"/>
        <v>0</v>
      </c>
      <c r="AW44" s="43">
        <f t="shared" si="36"/>
        <v>0</v>
      </c>
      <c r="AX44" s="43">
        <f t="shared" si="36"/>
        <v>0</v>
      </c>
      <c r="AY44" s="43">
        <f t="shared" si="36"/>
        <v>0</v>
      </c>
      <c r="AZ44" s="43">
        <f t="shared" si="36"/>
        <v>9410000</v>
      </c>
      <c r="BA44" s="59">
        <f t="shared" si="3"/>
        <v>9410000</v>
      </c>
      <c r="BB44" s="28">
        <f t="shared" si="4"/>
        <v>30279000</v>
      </c>
      <c r="BC44" s="29"/>
      <c r="BD44" s="59">
        <f t="shared" si="5"/>
        <v>0</v>
      </c>
      <c r="BE44" s="59">
        <f t="shared" si="6"/>
        <v>0</v>
      </c>
      <c r="BF44" s="59">
        <f t="shared" si="7"/>
        <v>0</v>
      </c>
      <c r="BG44" s="59">
        <f t="shared" si="8"/>
        <v>0</v>
      </c>
      <c r="BH44" s="59">
        <f t="shared" si="9"/>
        <v>0</v>
      </c>
      <c r="BI44" s="59">
        <f t="shared" si="10"/>
        <v>0</v>
      </c>
      <c r="BJ44" s="59">
        <f t="shared" si="11"/>
        <v>0</v>
      </c>
      <c r="BK44" s="59">
        <f t="shared" si="12"/>
        <v>0</v>
      </c>
      <c r="BL44" s="59">
        <f t="shared" si="13"/>
        <v>0</v>
      </c>
      <c r="BM44" s="59">
        <f t="shared" si="14"/>
        <v>0</v>
      </c>
      <c r="BN44" s="59">
        <f t="shared" si="15"/>
        <v>0</v>
      </c>
      <c r="BO44" s="59">
        <f t="shared" si="16"/>
        <v>9410000</v>
      </c>
      <c r="BP44" s="29"/>
      <c r="BQ44" s="59">
        <f t="shared" si="17"/>
        <v>0</v>
      </c>
      <c r="BR44" s="59">
        <f t="shared" si="18"/>
        <v>0</v>
      </c>
      <c r="BS44" s="59">
        <f t="shared" si="19"/>
        <v>0</v>
      </c>
      <c r="BT44" s="59">
        <f t="shared" si="20"/>
        <v>9410000</v>
      </c>
    </row>
    <row r="45">
      <c r="A45" s="45">
        <v>521211.0</v>
      </c>
      <c r="B45" s="46" t="s">
        <v>48</v>
      </c>
      <c r="C45" s="6"/>
      <c r="D45" s="47">
        <f t="shared" ref="D45:AZ45" si="37">sum(D47:D48)</f>
        <v>13325000</v>
      </c>
      <c r="E45" s="47">
        <f t="shared" si="37"/>
        <v>0</v>
      </c>
      <c r="F45" s="47">
        <f t="shared" si="37"/>
        <v>0</v>
      </c>
      <c r="G45" s="47">
        <f t="shared" si="37"/>
        <v>0</v>
      </c>
      <c r="H45" s="47">
        <f t="shared" si="37"/>
        <v>0</v>
      </c>
      <c r="I45" s="47">
        <f t="shared" si="37"/>
        <v>0</v>
      </c>
      <c r="J45" s="47">
        <f t="shared" si="37"/>
        <v>0</v>
      </c>
      <c r="K45" s="47">
        <f t="shared" si="37"/>
        <v>0</v>
      </c>
      <c r="L45" s="47">
        <f t="shared" si="37"/>
        <v>0</v>
      </c>
      <c r="M45" s="47">
        <f t="shared" si="37"/>
        <v>0</v>
      </c>
      <c r="N45" s="47">
        <f t="shared" si="37"/>
        <v>0</v>
      </c>
      <c r="O45" s="47">
        <f t="shared" si="37"/>
        <v>0</v>
      </c>
      <c r="P45" s="47">
        <f t="shared" si="37"/>
        <v>0</v>
      </c>
      <c r="Q45" s="47">
        <f t="shared" si="37"/>
        <v>0</v>
      </c>
      <c r="R45" s="47">
        <f t="shared" si="37"/>
        <v>0</v>
      </c>
      <c r="S45" s="47">
        <f t="shared" si="37"/>
        <v>0</v>
      </c>
      <c r="T45" s="47">
        <f t="shared" si="37"/>
        <v>0</v>
      </c>
      <c r="U45" s="47">
        <f t="shared" si="37"/>
        <v>0</v>
      </c>
      <c r="V45" s="47">
        <f t="shared" si="37"/>
        <v>0</v>
      </c>
      <c r="W45" s="47">
        <f t="shared" si="37"/>
        <v>0</v>
      </c>
      <c r="X45" s="47">
        <f t="shared" si="37"/>
        <v>0</v>
      </c>
      <c r="Y45" s="47">
        <f t="shared" si="37"/>
        <v>0</v>
      </c>
      <c r="Z45" s="47">
        <f t="shared" si="37"/>
        <v>0</v>
      </c>
      <c r="AA45" s="47">
        <f t="shared" si="37"/>
        <v>0</v>
      </c>
      <c r="AB45" s="47">
        <f t="shared" si="37"/>
        <v>0</v>
      </c>
      <c r="AC45" s="47">
        <f t="shared" si="37"/>
        <v>0</v>
      </c>
      <c r="AD45" s="47">
        <f t="shared" si="37"/>
        <v>0</v>
      </c>
      <c r="AE45" s="47">
        <f t="shared" si="37"/>
        <v>0</v>
      </c>
      <c r="AF45" s="47">
        <f t="shared" si="37"/>
        <v>0</v>
      </c>
      <c r="AG45" s="47">
        <f t="shared" si="37"/>
        <v>0</v>
      </c>
      <c r="AH45" s="47">
        <f t="shared" si="37"/>
        <v>0</v>
      </c>
      <c r="AI45" s="47">
        <f t="shared" si="37"/>
        <v>0</v>
      </c>
      <c r="AJ45" s="47">
        <f t="shared" si="37"/>
        <v>0</v>
      </c>
      <c r="AK45" s="47">
        <f t="shared" si="37"/>
        <v>0</v>
      </c>
      <c r="AL45" s="47">
        <f t="shared" si="37"/>
        <v>0</v>
      </c>
      <c r="AM45" s="47">
        <f t="shared" si="37"/>
        <v>0</v>
      </c>
      <c r="AN45" s="47">
        <f t="shared" si="37"/>
        <v>0</v>
      </c>
      <c r="AO45" s="47">
        <f t="shared" si="37"/>
        <v>0</v>
      </c>
      <c r="AP45" s="47">
        <f t="shared" si="37"/>
        <v>0</v>
      </c>
      <c r="AQ45" s="47">
        <f t="shared" si="37"/>
        <v>0</v>
      </c>
      <c r="AR45" s="47">
        <f t="shared" si="37"/>
        <v>0</v>
      </c>
      <c r="AS45" s="47">
        <f t="shared" si="37"/>
        <v>0</v>
      </c>
      <c r="AT45" s="47">
        <f t="shared" si="37"/>
        <v>0</v>
      </c>
      <c r="AU45" s="47">
        <f t="shared" si="37"/>
        <v>0</v>
      </c>
      <c r="AV45" s="47">
        <f t="shared" si="37"/>
        <v>0</v>
      </c>
      <c r="AW45" s="47">
        <f t="shared" si="37"/>
        <v>0</v>
      </c>
      <c r="AX45" s="47">
        <f t="shared" si="37"/>
        <v>0</v>
      </c>
      <c r="AY45" s="47">
        <f t="shared" si="37"/>
        <v>0</v>
      </c>
      <c r="AZ45" s="47">
        <f t="shared" si="37"/>
        <v>1333000</v>
      </c>
      <c r="BA45" s="59">
        <f t="shared" si="3"/>
        <v>1333000</v>
      </c>
      <c r="BB45" s="28">
        <f t="shared" si="4"/>
        <v>11992000</v>
      </c>
      <c r="BC45" s="61"/>
      <c r="BD45" s="59">
        <f t="shared" si="5"/>
        <v>0</v>
      </c>
      <c r="BE45" s="59">
        <f t="shared" si="6"/>
        <v>0</v>
      </c>
      <c r="BF45" s="59">
        <f t="shared" si="7"/>
        <v>0</v>
      </c>
      <c r="BG45" s="59">
        <f t="shared" si="8"/>
        <v>0</v>
      </c>
      <c r="BH45" s="59">
        <f t="shared" si="9"/>
        <v>0</v>
      </c>
      <c r="BI45" s="59">
        <f t="shared" si="10"/>
        <v>0</v>
      </c>
      <c r="BJ45" s="59">
        <f t="shared" si="11"/>
        <v>0</v>
      </c>
      <c r="BK45" s="59">
        <f t="shared" si="12"/>
        <v>0</v>
      </c>
      <c r="BL45" s="59">
        <f t="shared" si="13"/>
        <v>0</v>
      </c>
      <c r="BM45" s="59">
        <f t="shared" si="14"/>
        <v>0</v>
      </c>
      <c r="BN45" s="59">
        <f t="shared" si="15"/>
        <v>0</v>
      </c>
      <c r="BO45" s="59">
        <f t="shared" si="16"/>
        <v>1333000</v>
      </c>
      <c r="BP45" s="61"/>
      <c r="BQ45" s="59">
        <f t="shared" si="17"/>
        <v>0</v>
      </c>
      <c r="BR45" s="59">
        <f t="shared" si="18"/>
        <v>0</v>
      </c>
      <c r="BS45" s="59">
        <f t="shared" si="19"/>
        <v>0</v>
      </c>
      <c r="BT45" s="59">
        <f t="shared" si="20"/>
        <v>1333000</v>
      </c>
    </row>
    <row r="46">
      <c r="A46" s="49"/>
      <c r="B46" s="50" t="s">
        <v>37</v>
      </c>
      <c r="C46" s="6"/>
      <c r="D46" s="51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59">
        <f t="shared" si="3"/>
        <v>0</v>
      </c>
      <c r="BB46" s="28">
        <f t="shared" si="4"/>
        <v>0</v>
      </c>
      <c r="BC46" s="64"/>
      <c r="BD46" s="59">
        <f t="shared" si="5"/>
        <v>0</v>
      </c>
      <c r="BE46" s="59">
        <f t="shared" si="6"/>
        <v>0</v>
      </c>
      <c r="BF46" s="59">
        <f t="shared" si="7"/>
        <v>0</v>
      </c>
      <c r="BG46" s="59">
        <f t="shared" si="8"/>
        <v>0</v>
      </c>
      <c r="BH46" s="59">
        <f t="shared" si="9"/>
        <v>0</v>
      </c>
      <c r="BI46" s="59">
        <f t="shared" si="10"/>
        <v>0</v>
      </c>
      <c r="BJ46" s="59">
        <f t="shared" si="11"/>
        <v>0</v>
      </c>
      <c r="BK46" s="59">
        <f t="shared" si="12"/>
        <v>0</v>
      </c>
      <c r="BL46" s="59">
        <f t="shared" si="13"/>
        <v>0</v>
      </c>
      <c r="BM46" s="59">
        <f t="shared" si="14"/>
        <v>0</v>
      </c>
      <c r="BN46" s="59">
        <f t="shared" si="15"/>
        <v>0</v>
      </c>
      <c r="BO46" s="59">
        <f t="shared" si="16"/>
        <v>0</v>
      </c>
      <c r="BP46" s="64"/>
      <c r="BQ46" s="59">
        <f t="shared" si="17"/>
        <v>0</v>
      </c>
      <c r="BR46" s="59">
        <f t="shared" si="18"/>
        <v>0</v>
      </c>
      <c r="BS46" s="59">
        <f t="shared" si="19"/>
        <v>0</v>
      </c>
      <c r="BT46" s="59">
        <f t="shared" si="20"/>
        <v>0</v>
      </c>
    </row>
    <row r="47">
      <c r="A47" s="49"/>
      <c r="B47" s="52" t="s">
        <v>38</v>
      </c>
      <c r="C47" s="52" t="s">
        <v>103</v>
      </c>
      <c r="D47" s="53">
        <v>1625000.0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6">
        <v>163000.0</v>
      </c>
      <c r="BA47" s="59">
        <f t="shared" si="3"/>
        <v>163000</v>
      </c>
      <c r="BB47" s="28">
        <f t="shared" si="4"/>
        <v>1462000</v>
      </c>
      <c r="BC47" s="64"/>
      <c r="BD47" s="59">
        <f t="shared" si="5"/>
        <v>0</v>
      </c>
      <c r="BE47" s="59">
        <f t="shared" si="6"/>
        <v>0</v>
      </c>
      <c r="BF47" s="59">
        <f t="shared" si="7"/>
        <v>0</v>
      </c>
      <c r="BG47" s="59">
        <f t="shared" si="8"/>
        <v>0</v>
      </c>
      <c r="BH47" s="59">
        <f t="shared" si="9"/>
        <v>0</v>
      </c>
      <c r="BI47" s="59">
        <f t="shared" si="10"/>
        <v>0</v>
      </c>
      <c r="BJ47" s="59">
        <f t="shared" si="11"/>
        <v>0</v>
      </c>
      <c r="BK47" s="59">
        <f t="shared" si="12"/>
        <v>0</v>
      </c>
      <c r="BL47" s="59">
        <f t="shared" si="13"/>
        <v>0</v>
      </c>
      <c r="BM47" s="59">
        <f t="shared" si="14"/>
        <v>0</v>
      </c>
      <c r="BN47" s="59">
        <f t="shared" si="15"/>
        <v>0</v>
      </c>
      <c r="BO47" s="59">
        <f t="shared" si="16"/>
        <v>163000</v>
      </c>
      <c r="BP47" s="64"/>
      <c r="BQ47" s="59">
        <f t="shared" si="17"/>
        <v>0</v>
      </c>
      <c r="BR47" s="59">
        <f t="shared" si="18"/>
        <v>0</v>
      </c>
      <c r="BS47" s="59">
        <f t="shared" si="19"/>
        <v>0</v>
      </c>
      <c r="BT47" s="59">
        <f t="shared" si="20"/>
        <v>163000</v>
      </c>
    </row>
    <row r="48">
      <c r="A48" s="49"/>
      <c r="B48" s="52" t="s">
        <v>38</v>
      </c>
      <c r="C48" s="52" t="s">
        <v>104</v>
      </c>
      <c r="D48" s="53">
        <v>1.17E7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6">
        <v>1170000.0</v>
      </c>
      <c r="BA48" s="59">
        <f t="shared" si="3"/>
        <v>1170000</v>
      </c>
      <c r="BB48" s="28">
        <f t="shared" si="4"/>
        <v>10530000</v>
      </c>
      <c r="BC48" s="64"/>
      <c r="BD48" s="59">
        <f t="shared" si="5"/>
        <v>0</v>
      </c>
      <c r="BE48" s="59">
        <f t="shared" si="6"/>
        <v>0</v>
      </c>
      <c r="BF48" s="59">
        <f t="shared" si="7"/>
        <v>0</v>
      </c>
      <c r="BG48" s="59">
        <f t="shared" si="8"/>
        <v>0</v>
      </c>
      <c r="BH48" s="59">
        <f t="shared" si="9"/>
        <v>0</v>
      </c>
      <c r="BI48" s="59">
        <f t="shared" si="10"/>
        <v>0</v>
      </c>
      <c r="BJ48" s="59">
        <f t="shared" si="11"/>
        <v>0</v>
      </c>
      <c r="BK48" s="59">
        <f t="shared" si="12"/>
        <v>0</v>
      </c>
      <c r="BL48" s="59">
        <f t="shared" si="13"/>
        <v>0</v>
      </c>
      <c r="BM48" s="59">
        <f t="shared" si="14"/>
        <v>0</v>
      </c>
      <c r="BN48" s="59">
        <f t="shared" si="15"/>
        <v>0</v>
      </c>
      <c r="BO48" s="59">
        <f t="shared" si="16"/>
        <v>1170000</v>
      </c>
      <c r="BP48" s="64"/>
      <c r="BQ48" s="59">
        <f t="shared" si="17"/>
        <v>0</v>
      </c>
      <c r="BR48" s="59">
        <f t="shared" si="18"/>
        <v>0</v>
      </c>
      <c r="BS48" s="59">
        <f t="shared" si="19"/>
        <v>0</v>
      </c>
      <c r="BT48" s="59">
        <f t="shared" si="20"/>
        <v>1170000</v>
      </c>
    </row>
    <row r="49">
      <c r="A49" s="45">
        <v>522151.0</v>
      </c>
      <c r="B49" s="46" t="s">
        <v>51</v>
      </c>
      <c r="C49" s="6"/>
      <c r="D49" s="47">
        <f t="shared" ref="D49:AZ49" si="38">sum(D51)</f>
        <v>1800000</v>
      </c>
      <c r="E49" s="47">
        <f t="shared" si="38"/>
        <v>0</v>
      </c>
      <c r="F49" s="47">
        <f t="shared" si="38"/>
        <v>0</v>
      </c>
      <c r="G49" s="47">
        <f t="shared" si="38"/>
        <v>0</v>
      </c>
      <c r="H49" s="47">
        <f t="shared" si="38"/>
        <v>0</v>
      </c>
      <c r="I49" s="47">
        <f t="shared" si="38"/>
        <v>0</v>
      </c>
      <c r="J49" s="47">
        <f t="shared" si="38"/>
        <v>0</v>
      </c>
      <c r="K49" s="47">
        <f t="shared" si="38"/>
        <v>0</v>
      </c>
      <c r="L49" s="47">
        <f t="shared" si="38"/>
        <v>0</v>
      </c>
      <c r="M49" s="47">
        <f t="shared" si="38"/>
        <v>0</v>
      </c>
      <c r="N49" s="47">
        <f t="shared" si="38"/>
        <v>0</v>
      </c>
      <c r="O49" s="47">
        <f t="shared" si="38"/>
        <v>0</v>
      </c>
      <c r="P49" s="47">
        <f t="shared" si="38"/>
        <v>0</v>
      </c>
      <c r="Q49" s="47">
        <f t="shared" si="38"/>
        <v>0</v>
      </c>
      <c r="R49" s="47">
        <f t="shared" si="38"/>
        <v>0</v>
      </c>
      <c r="S49" s="47">
        <f t="shared" si="38"/>
        <v>0</v>
      </c>
      <c r="T49" s="47">
        <f t="shared" si="38"/>
        <v>0</v>
      </c>
      <c r="U49" s="47">
        <f t="shared" si="38"/>
        <v>0</v>
      </c>
      <c r="V49" s="47">
        <f t="shared" si="38"/>
        <v>0</v>
      </c>
      <c r="W49" s="47">
        <f t="shared" si="38"/>
        <v>0</v>
      </c>
      <c r="X49" s="47">
        <f t="shared" si="38"/>
        <v>0</v>
      </c>
      <c r="Y49" s="47">
        <f t="shared" si="38"/>
        <v>0</v>
      </c>
      <c r="Z49" s="47">
        <f t="shared" si="38"/>
        <v>0</v>
      </c>
      <c r="AA49" s="47">
        <f t="shared" si="38"/>
        <v>0</v>
      </c>
      <c r="AB49" s="47">
        <f t="shared" si="38"/>
        <v>0</v>
      </c>
      <c r="AC49" s="47">
        <f t="shared" si="38"/>
        <v>0</v>
      </c>
      <c r="AD49" s="47">
        <f t="shared" si="38"/>
        <v>0</v>
      </c>
      <c r="AE49" s="47">
        <f t="shared" si="38"/>
        <v>0</v>
      </c>
      <c r="AF49" s="47">
        <f t="shared" si="38"/>
        <v>0</v>
      </c>
      <c r="AG49" s="47">
        <f t="shared" si="38"/>
        <v>0</v>
      </c>
      <c r="AH49" s="47">
        <f t="shared" si="38"/>
        <v>0</v>
      </c>
      <c r="AI49" s="47">
        <f t="shared" si="38"/>
        <v>0</v>
      </c>
      <c r="AJ49" s="47">
        <f t="shared" si="38"/>
        <v>0</v>
      </c>
      <c r="AK49" s="47">
        <f t="shared" si="38"/>
        <v>0</v>
      </c>
      <c r="AL49" s="47">
        <f t="shared" si="38"/>
        <v>0</v>
      </c>
      <c r="AM49" s="47">
        <f t="shared" si="38"/>
        <v>0</v>
      </c>
      <c r="AN49" s="47">
        <f t="shared" si="38"/>
        <v>0</v>
      </c>
      <c r="AO49" s="47">
        <f t="shared" si="38"/>
        <v>0</v>
      </c>
      <c r="AP49" s="47">
        <f t="shared" si="38"/>
        <v>0</v>
      </c>
      <c r="AQ49" s="47">
        <f t="shared" si="38"/>
        <v>0</v>
      </c>
      <c r="AR49" s="47">
        <f t="shared" si="38"/>
        <v>0</v>
      </c>
      <c r="AS49" s="47">
        <f t="shared" si="38"/>
        <v>0</v>
      </c>
      <c r="AT49" s="47">
        <f t="shared" si="38"/>
        <v>0</v>
      </c>
      <c r="AU49" s="47">
        <f t="shared" si="38"/>
        <v>0</v>
      </c>
      <c r="AV49" s="47">
        <f t="shared" si="38"/>
        <v>0</v>
      </c>
      <c r="AW49" s="47">
        <f t="shared" si="38"/>
        <v>0</v>
      </c>
      <c r="AX49" s="47">
        <f t="shared" si="38"/>
        <v>0</v>
      </c>
      <c r="AY49" s="47">
        <f t="shared" si="38"/>
        <v>0</v>
      </c>
      <c r="AZ49" s="47">
        <f t="shared" si="38"/>
        <v>270000</v>
      </c>
      <c r="BA49" s="59">
        <f t="shared" si="3"/>
        <v>270000</v>
      </c>
      <c r="BB49" s="28">
        <f t="shared" si="4"/>
        <v>1530000</v>
      </c>
      <c r="BC49" s="61"/>
      <c r="BD49" s="59">
        <f t="shared" si="5"/>
        <v>0</v>
      </c>
      <c r="BE49" s="59">
        <f t="shared" si="6"/>
        <v>0</v>
      </c>
      <c r="BF49" s="59">
        <f t="shared" si="7"/>
        <v>0</v>
      </c>
      <c r="BG49" s="59">
        <f t="shared" si="8"/>
        <v>0</v>
      </c>
      <c r="BH49" s="59">
        <f t="shared" si="9"/>
        <v>0</v>
      </c>
      <c r="BI49" s="59">
        <f t="shared" si="10"/>
        <v>0</v>
      </c>
      <c r="BJ49" s="59">
        <f t="shared" si="11"/>
        <v>0</v>
      </c>
      <c r="BK49" s="59">
        <f t="shared" si="12"/>
        <v>0</v>
      </c>
      <c r="BL49" s="59">
        <f t="shared" si="13"/>
        <v>0</v>
      </c>
      <c r="BM49" s="59">
        <f t="shared" si="14"/>
        <v>0</v>
      </c>
      <c r="BN49" s="59">
        <f t="shared" si="15"/>
        <v>0</v>
      </c>
      <c r="BO49" s="59">
        <f t="shared" si="16"/>
        <v>270000</v>
      </c>
      <c r="BP49" s="61"/>
      <c r="BQ49" s="59">
        <f t="shared" si="17"/>
        <v>0</v>
      </c>
      <c r="BR49" s="59">
        <f t="shared" si="18"/>
        <v>0</v>
      </c>
      <c r="BS49" s="59">
        <f t="shared" si="19"/>
        <v>0</v>
      </c>
      <c r="BT49" s="59">
        <f t="shared" si="20"/>
        <v>270000</v>
      </c>
    </row>
    <row r="50">
      <c r="A50" s="49"/>
      <c r="B50" s="50" t="s">
        <v>37</v>
      </c>
      <c r="C50" s="6"/>
      <c r="D50" s="51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59">
        <f t="shared" si="3"/>
        <v>0</v>
      </c>
      <c r="BB50" s="28">
        <f t="shared" si="4"/>
        <v>0</v>
      </c>
      <c r="BC50" s="64"/>
      <c r="BD50" s="59">
        <f t="shared" si="5"/>
        <v>0</v>
      </c>
      <c r="BE50" s="59">
        <f t="shared" si="6"/>
        <v>0</v>
      </c>
      <c r="BF50" s="59">
        <f t="shared" si="7"/>
        <v>0</v>
      </c>
      <c r="BG50" s="59">
        <f t="shared" si="8"/>
        <v>0</v>
      </c>
      <c r="BH50" s="59">
        <f t="shared" si="9"/>
        <v>0</v>
      </c>
      <c r="BI50" s="59">
        <f t="shared" si="10"/>
        <v>0</v>
      </c>
      <c r="BJ50" s="59">
        <f t="shared" si="11"/>
        <v>0</v>
      </c>
      <c r="BK50" s="59">
        <f t="shared" si="12"/>
        <v>0</v>
      </c>
      <c r="BL50" s="59">
        <f t="shared" si="13"/>
        <v>0</v>
      </c>
      <c r="BM50" s="59">
        <f t="shared" si="14"/>
        <v>0</v>
      </c>
      <c r="BN50" s="59">
        <f t="shared" si="15"/>
        <v>0</v>
      </c>
      <c r="BO50" s="59">
        <f t="shared" si="16"/>
        <v>0</v>
      </c>
      <c r="BP50" s="64"/>
      <c r="BQ50" s="59">
        <f t="shared" si="17"/>
        <v>0</v>
      </c>
      <c r="BR50" s="59">
        <f t="shared" si="18"/>
        <v>0</v>
      </c>
      <c r="BS50" s="59">
        <f t="shared" si="19"/>
        <v>0</v>
      </c>
      <c r="BT50" s="59">
        <f t="shared" si="20"/>
        <v>0</v>
      </c>
    </row>
    <row r="51">
      <c r="A51" s="49"/>
      <c r="B51" s="52" t="s">
        <v>38</v>
      </c>
      <c r="C51" s="52" t="s">
        <v>64</v>
      </c>
      <c r="D51" s="53">
        <v>1800000.0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6">
        <v>270000.0</v>
      </c>
      <c r="BA51" s="59">
        <f t="shared" si="3"/>
        <v>270000</v>
      </c>
      <c r="BB51" s="28">
        <f t="shared" si="4"/>
        <v>1530000</v>
      </c>
      <c r="BC51" s="64"/>
      <c r="BD51" s="59">
        <f t="shared" si="5"/>
        <v>0</v>
      </c>
      <c r="BE51" s="59">
        <f t="shared" si="6"/>
        <v>0</v>
      </c>
      <c r="BF51" s="59">
        <f t="shared" si="7"/>
        <v>0</v>
      </c>
      <c r="BG51" s="59">
        <f t="shared" si="8"/>
        <v>0</v>
      </c>
      <c r="BH51" s="59">
        <f t="shared" si="9"/>
        <v>0</v>
      </c>
      <c r="BI51" s="59">
        <f t="shared" si="10"/>
        <v>0</v>
      </c>
      <c r="BJ51" s="59">
        <f t="shared" si="11"/>
        <v>0</v>
      </c>
      <c r="BK51" s="59">
        <f t="shared" si="12"/>
        <v>0</v>
      </c>
      <c r="BL51" s="59">
        <f t="shared" si="13"/>
        <v>0</v>
      </c>
      <c r="BM51" s="59">
        <f t="shared" si="14"/>
        <v>0</v>
      </c>
      <c r="BN51" s="59">
        <f t="shared" si="15"/>
        <v>0</v>
      </c>
      <c r="BO51" s="59">
        <f t="shared" si="16"/>
        <v>270000</v>
      </c>
      <c r="BP51" s="64"/>
      <c r="BQ51" s="59">
        <f t="shared" si="17"/>
        <v>0</v>
      </c>
      <c r="BR51" s="59">
        <f t="shared" si="18"/>
        <v>0</v>
      </c>
      <c r="BS51" s="59">
        <f t="shared" si="19"/>
        <v>0</v>
      </c>
      <c r="BT51" s="59">
        <f t="shared" si="20"/>
        <v>270000</v>
      </c>
    </row>
    <row r="52">
      <c r="A52" s="45">
        <v>522191.0</v>
      </c>
      <c r="B52" s="46" t="s">
        <v>36</v>
      </c>
      <c r="C52" s="6"/>
      <c r="D52" s="47">
        <f t="shared" ref="D52:AZ52" si="39">sum(D54)</f>
        <v>17900000</v>
      </c>
      <c r="E52" s="47">
        <f t="shared" si="39"/>
        <v>0</v>
      </c>
      <c r="F52" s="47">
        <f t="shared" si="39"/>
        <v>0</v>
      </c>
      <c r="G52" s="47">
        <f t="shared" si="39"/>
        <v>0</v>
      </c>
      <c r="H52" s="47">
        <f t="shared" si="39"/>
        <v>0</v>
      </c>
      <c r="I52" s="47">
        <f t="shared" si="39"/>
        <v>0</v>
      </c>
      <c r="J52" s="47">
        <f t="shared" si="39"/>
        <v>0</v>
      </c>
      <c r="K52" s="47">
        <f t="shared" si="39"/>
        <v>0</v>
      </c>
      <c r="L52" s="47">
        <f t="shared" si="39"/>
        <v>0</v>
      </c>
      <c r="M52" s="47">
        <f t="shared" si="39"/>
        <v>0</v>
      </c>
      <c r="N52" s="47">
        <f t="shared" si="39"/>
        <v>0</v>
      </c>
      <c r="O52" s="47">
        <f t="shared" si="39"/>
        <v>0</v>
      </c>
      <c r="P52" s="47">
        <f t="shared" si="39"/>
        <v>0</v>
      </c>
      <c r="Q52" s="47">
        <f t="shared" si="39"/>
        <v>0</v>
      </c>
      <c r="R52" s="47">
        <f t="shared" si="39"/>
        <v>0</v>
      </c>
      <c r="S52" s="47">
        <f t="shared" si="39"/>
        <v>0</v>
      </c>
      <c r="T52" s="47">
        <f t="shared" si="39"/>
        <v>0</v>
      </c>
      <c r="U52" s="47">
        <f t="shared" si="39"/>
        <v>0</v>
      </c>
      <c r="V52" s="47">
        <f t="shared" si="39"/>
        <v>0</v>
      </c>
      <c r="W52" s="47">
        <f t="shared" si="39"/>
        <v>0</v>
      </c>
      <c r="X52" s="47">
        <f t="shared" si="39"/>
        <v>0</v>
      </c>
      <c r="Y52" s="47">
        <f t="shared" si="39"/>
        <v>0</v>
      </c>
      <c r="Z52" s="47">
        <f t="shared" si="39"/>
        <v>0</v>
      </c>
      <c r="AA52" s="47">
        <f t="shared" si="39"/>
        <v>0</v>
      </c>
      <c r="AB52" s="47">
        <f t="shared" si="39"/>
        <v>0</v>
      </c>
      <c r="AC52" s="47">
        <f t="shared" si="39"/>
        <v>0</v>
      </c>
      <c r="AD52" s="47">
        <f t="shared" si="39"/>
        <v>0</v>
      </c>
      <c r="AE52" s="47">
        <f t="shared" si="39"/>
        <v>0</v>
      </c>
      <c r="AF52" s="47">
        <f t="shared" si="39"/>
        <v>0</v>
      </c>
      <c r="AG52" s="47">
        <f t="shared" si="39"/>
        <v>0</v>
      </c>
      <c r="AH52" s="47">
        <f t="shared" si="39"/>
        <v>0</v>
      </c>
      <c r="AI52" s="47">
        <f t="shared" si="39"/>
        <v>0</v>
      </c>
      <c r="AJ52" s="47">
        <f t="shared" si="39"/>
        <v>0</v>
      </c>
      <c r="AK52" s="47">
        <f t="shared" si="39"/>
        <v>0</v>
      </c>
      <c r="AL52" s="47">
        <f t="shared" si="39"/>
        <v>0</v>
      </c>
      <c r="AM52" s="47">
        <f t="shared" si="39"/>
        <v>0</v>
      </c>
      <c r="AN52" s="47">
        <f t="shared" si="39"/>
        <v>0</v>
      </c>
      <c r="AO52" s="47">
        <f t="shared" si="39"/>
        <v>0</v>
      </c>
      <c r="AP52" s="47">
        <f t="shared" si="39"/>
        <v>0</v>
      </c>
      <c r="AQ52" s="47">
        <f t="shared" si="39"/>
        <v>0</v>
      </c>
      <c r="AR52" s="47">
        <f t="shared" si="39"/>
        <v>0</v>
      </c>
      <c r="AS52" s="47">
        <f t="shared" si="39"/>
        <v>0</v>
      </c>
      <c r="AT52" s="47">
        <f t="shared" si="39"/>
        <v>0</v>
      </c>
      <c r="AU52" s="47">
        <f t="shared" si="39"/>
        <v>0</v>
      </c>
      <c r="AV52" s="47">
        <f t="shared" si="39"/>
        <v>0</v>
      </c>
      <c r="AW52" s="47">
        <f t="shared" si="39"/>
        <v>0</v>
      </c>
      <c r="AX52" s="47">
        <f t="shared" si="39"/>
        <v>0</v>
      </c>
      <c r="AY52" s="47">
        <f t="shared" si="39"/>
        <v>0</v>
      </c>
      <c r="AZ52" s="47">
        <f t="shared" si="39"/>
        <v>4475000</v>
      </c>
      <c r="BA52" s="59">
        <f t="shared" si="3"/>
        <v>4475000</v>
      </c>
      <c r="BB52" s="28">
        <f t="shared" si="4"/>
        <v>13425000</v>
      </c>
      <c r="BC52" s="61"/>
      <c r="BD52" s="59">
        <f t="shared" si="5"/>
        <v>0</v>
      </c>
      <c r="BE52" s="59">
        <f t="shared" si="6"/>
        <v>0</v>
      </c>
      <c r="BF52" s="59">
        <f t="shared" si="7"/>
        <v>0</v>
      </c>
      <c r="BG52" s="59">
        <f t="shared" si="8"/>
        <v>0</v>
      </c>
      <c r="BH52" s="59">
        <f t="shared" si="9"/>
        <v>0</v>
      </c>
      <c r="BI52" s="59">
        <f t="shared" si="10"/>
        <v>0</v>
      </c>
      <c r="BJ52" s="59">
        <f t="shared" si="11"/>
        <v>0</v>
      </c>
      <c r="BK52" s="59">
        <f t="shared" si="12"/>
        <v>0</v>
      </c>
      <c r="BL52" s="59">
        <f t="shared" si="13"/>
        <v>0</v>
      </c>
      <c r="BM52" s="59">
        <f t="shared" si="14"/>
        <v>0</v>
      </c>
      <c r="BN52" s="59">
        <f t="shared" si="15"/>
        <v>0</v>
      </c>
      <c r="BO52" s="59">
        <f t="shared" si="16"/>
        <v>4475000</v>
      </c>
      <c r="BP52" s="61"/>
      <c r="BQ52" s="59">
        <f t="shared" si="17"/>
        <v>0</v>
      </c>
      <c r="BR52" s="59">
        <f t="shared" si="18"/>
        <v>0</v>
      </c>
      <c r="BS52" s="59">
        <f t="shared" si="19"/>
        <v>0</v>
      </c>
      <c r="BT52" s="59">
        <f t="shared" si="20"/>
        <v>4475000</v>
      </c>
    </row>
    <row r="53">
      <c r="A53" s="49"/>
      <c r="B53" s="50" t="s">
        <v>37</v>
      </c>
      <c r="C53" s="6"/>
      <c r="D53" s="51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59">
        <f t="shared" si="3"/>
        <v>0</v>
      </c>
      <c r="BB53" s="28">
        <f t="shared" si="4"/>
        <v>0</v>
      </c>
      <c r="BC53" s="64"/>
      <c r="BD53" s="59">
        <f t="shared" si="5"/>
        <v>0</v>
      </c>
      <c r="BE53" s="59">
        <f t="shared" si="6"/>
        <v>0</v>
      </c>
      <c r="BF53" s="59">
        <f t="shared" si="7"/>
        <v>0</v>
      </c>
      <c r="BG53" s="59">
        <f t="shared" si="8"/>
        <v>0</v>
      </c>
      <c r="BH53" s="59">
        <f t="shared" si="9"/>
        <v>0</v>
      </c>
      <c r="BI53" s="59">
        <f t="shared" si="10"/>
        <v>0</v>
      </c>
      <c r="BJ53" s="59">
        <f t="shared" si="11"/>
        <v>0</v>
      </c>
      <c r="BK53" s="59">
        <f t="shared" si="12"/>
        <v>0</v>
      </c>
      <c r="BL53" s="59">
        <f t="shared" si="13"/>
        <v>0</v>
      </c>
      <c r="BM53" s="59">
        <f t="shared" si="14"/>
        <v>0</v>
      </c>
      <c r="BN53" s="59">
        <f t="shared" si="15"/>
        <v>0</v>
      </c>
      <c r="BO53" s="59">
        <f t="shared" si="16"/>
        <v>0</v>
      </c>
      <c r="BP53" s="64"/>
      <c r="BQ53" s="59">
        <f t="shared" si="17"/>
        <v>0</v>
      </c>
      <c r="BR53" s="59">
        <f t="shared" si="18"/>
        <v>0</v>
      </c>
      <c r="BS53" s="59">
        <f t="shared" si="19"/>
        <v>0</v>
      </c>
      <c r="BT53" s="59">
        <f t="shared" si="20"/>
        <v>0</v>
      </c>
    </row>
    <row r="54">
      <c r="A54" s="49"/>
      <c r="B54" s="52" t="s">
        <v>38</v>
      </c>
      <c r="C54" s="52" t="s">
        <v>110</v>
      </c>
      <c r="D54" s="53">
        <v>1.79E7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6">
        <v>4475000.0</v>
      </c>
      <c r="BA54" s="59">
        <f t="shared" si="3"/>
        <v>4475000</v>
      </c>
      <c r="BB54" s="28">
        <f t="shared" si="4"/>
        <v>13425000</v>
      </c>
      <c r="BC54" s="64"/>
      <c r="BD54" s="59">
        <f t="shared" si="5"/>
        <v>0</v>
      </c>
      <c r="BE54" s="59">
        <f t="shared" si="6"/>
        <v>0</v>
      </c>
      <c r="BF54" s="59">
        <f t="shared" si="7"/>
        <v>0</v>
      </c>
      <c r="BG54" s="59">
        <f t="shared" si="8"/>
        <v>0</v>
      </c>
      <c r="BH54" s="59">
        <f t="shared" si="9"/>
        <v>0</v>
      </c>
      <c r="BI54" s="59">
        <f t="shared" si="10"/>
        <v>0</v>
      </c>
      <c r="BJ54" s="59">
        <f t="shared" si="11"/>
        <v>0</v>
      </c>
      <c r="BK54" s="59">
        <f t="shared" si="12"/>
        <v>0</v>
      </c>
      <c r="BL54" s="59">
        <f t="shared" si="13"/>
        <v>0</v>
      </c>
      <c r="BM54" s="59">
        <f t="shared" si="14"/>
        <v>0</v>
      </c>
      <c r="BN54" s="59">
        <f t="shared" si="15"/>
        <v>0</v>
      </c>
      <c r="BO54" s="59">
        <f t="shared" si="16"/>
        <v>4475000</v>
      </c>
      <c r="BP54" s="64"/>
      <c r="BQ54" s="59">
        <f t="shared" si="17"/>
        <v>0</v>
      </c>
      <c r="BR54" s="59">
        <f t="shared" si="18"/>
        <v>0</v>
      </c>
      <c r="BS54" s="59">
        <f t="shared" si="19"/>
        <v>0</v>
      </c>
      <c r="BT54" s="59">
        <f t="shared" si="20"/>
        <v>4475000</v>
      </c>
    </row>
    <row r="55">
      <c r="A55" s="45">
        <v>524111.0</v>
      </c>
      <c r="B55" s="46" t="s">
        <v>41</v>
      </c>
      <c r="C55" s="6"/>
      <c r="D55" s="47">
        <f t="shared" ref="D55:AZ55" si="40">sum(D57)</f>
        <v>6664000</v>
      </c>
      <c r="E55" s="47">
        <f t="shared" si="40"/>
        <v>0</v>
      </c>
      <c r="F55" s="47">
        <f t="shared" si="40"/>
        <v>0</v>
      </c>
      <c r="G55" s="47">
        <f t="shared" si="40"/>
        <v>0</v>
      </c>
      <c r="H55" s="47">
        <f t="shared" si="40"/>
        <v>0</v>
      </c>
      <c r="I55" s="47">
        <f t="shared" si="40"/>
        <v>0</v>
      </c>
      <c r="J55" s="47">
        <f t="shared" si="40"/>
        <v>0</v>
      </c>
      <c r="K55" s="47">
        <f t="shared" si="40"/>
        <v>0</v>
      </c>
      <c r="L55" s="47">
        <f t="shared" si="40"/>
        <v>0</v>
      </c>
      <c r="M55" s="47">
        <f t="shared" si="40"/>
        <v>0</v>
      </c>
      <c r="N55" s="47">
        <f t="shared" si="40"/>
        <v>0</v>
      </c>
      <c r="O55" s="47">
        <f t="shared" si="40"/>
        <v>0</v>
      </c>
      <c r="P55" s="47">
        <f t="shared" si="40"/>
        <v>0</v>
      </c>
      <c r="Q55" s="47">
        <f t="shared" si="40"/>
        <v>0</v>
      </c>
      <c r="R55" s="47">
        <f t="shared" si="40"/>
        <v>0</v>
      </c>
      <c r="S55" s="47">
        <f t="shared" si="40"/>
        <v>0</v>
      </c>
      <c r="T55" s="47">
        <f t="shared" si="40"/>
        <v>0</v>
      </c>
      <c r="U55" s="47">
        <f t="shared" si="40"/>
        <v>0</v>
      </c>
      <c r="V55" s="47">
        <f t="shared" si="40"/>
        <v>0</v>
      </c>
      <c r="W55" s="47">
        <f t="shared" si="40"/>
        <v>0</v>
      </c>
      <c r="X55" s="47">
        <f t="shared" si="40"/>
        <v>0</v>
      </c>
      <c r="Y55" s="47">
        <f t="shared" si="40"/>
        <v>0</v>
      </c>
      <c r="Z55" s="47">
        <f t="shared" si="40"/>
        <v>0</v>
      </c>
      <c r="AA55" s="47">
        <f t="shared" si="40"/>
        <v>0</v>
      </c>
      <c r="AB55" s="47">
        <f t="shared" si="40"/>
        <v>0</v>
      </c>
      <c r="AC55" s="47">
        <f t="shared" si="40"/>
        <v>0</v>
      </c>
      <c r="AD55" s="47">
        <f t="shared" si="40"/>
        <v>0</v>
      </c>
      <c r="AE55" s="47">
        <f t="shared" si="40"/>
        <v>0</v>
      </c>
      <c r="AF55" s="47">
        <f t="shared" si="40"/>
        <v>0</v>
      </c>
      <c r="AG55" s="47">
        <f t="shared" si="40"/>
        <v>0</v>
      </c>
      <c r="AH55" s="47">
        <f t="shared" si="40"/>
        <v>0</v>
      </c>
      <c r="AI55" s="47">
        <f t="shared" si="40"/>
        <v>0</v>
      </c>
      <c r="AJ55" s="47">
        <f t="shared" si="40"/>
        <v>0</v>
      </c>
      <c r="AK55" s="47">
        <f t="shared" si="40"/>
        <v>0</v>
      </c>
      <c r="AL55" s="47">
        <f t="shared" si="40"/>
        <v>0</v>
      </c>
      <c r="AM55" s="47">
        <f t="shared" si="40"/>
        <v>0</v>
      </c>
      <c r="AN55" s="47">
        <f t="shared" si="40"/>
        <v>0</v>
      </c>
      <c r="AO55" s="47">
        <f t="shared" si="40"/>
        <v>0</v>
      </c>
      <c r="AP55" s="47">
        <f t="shared" si="40"/>
        <v>0</v>
      </c>
      <c r="AQ55" s="47">
        <f t="shared" si="40"/>
        <v>0</v>
      </c>
      <c r="AR55" s="47">
        <f t="shared" si="40"/>
        <v>0</v>
      </c>
      <c r="AS55" s="47">
        <f t="shared" si="40"/>
        <v>0</v>
      </c>
      <c r="AT55" s="47">
        <f t="shared" si="40"/>
        <v>0</v>
      </c>
      <c r="AU55" s="47">
        <f t="shared" si="40"/>
        <v>0</v>
      </c>
      <c r="AV55" s="47">
        <f t="shared" si="40"/>
        <v>0</v>
      </c>
      <c r="AW55" s="47">
        <f t="shared" si="40"/>
        <v>0</v>
      </c>
      <c r="AX55" s="47">
        <f t="shared" si="40"/>
        <v>0</v>
      </c>
      <c r="AY55" s="47">
        <f t="shared" si="40"/>
        <v>0</v>
      </c>
      <c r="AZ55" s="47">
        <f t="shared" si="40"/>
        <v>3332000</v>
      </c>
      <c r="BA55" s="59">
        <f t="shared" si="3"/>
        <v>3332000</v>
      </c>
      <c r="BB55" s="28">
        <f t="shared" si="4"/>
        <v>3332000</v>
      </c>
      <c r="BC55" s="61"/>
      <c r="BD55" s="59">
        <f t="shared" si="5"/>
        <v>0</v>
      </c>
      <c r="BE55" s="59">
        <f t="shared" si="6"/>
        <v>0</v>
      </c>
      <c r="BF55" s="59">
        <f t="shared" si="7"/>
        <v>0</v>
      </c>
      <c r="BG55" s="59">
        <f t="shared" si="8"/>
        <v>0</v>
      </c>
      <c r="BH55" s="59">
        <f t="shared" si="9"/>
        <v>0</v>
      </c>
      <c r="BI55" s="59">
        <f t="shared" si="10"/>
        <v>0</v>
      </c>
      <c r="BJ55" s="59">
        <f t="shared" si="11"/>
        <v>0</v>
      </c>
      <c r="BK55" s="59">
        <f t="shared" si="12"/>
        <v>0</v>
      </c>
      <c r="BL55" s="59">
        <f t="shared" si="13"/>
        <v>0</v>
      </c>
      <c r="BM55" s="59">
        <f t="shared" si="14"/>
        <v>0</v>
      </c>
      <c r="BN55" s="59">
        <f t="shared" si="15"/>
        <v>0</v>
      </c>
      <c r="BO55" s="59">
        <f t="shared" si="16"/>
        <v>3332000</v>
      </c>
      <c r="BP55" s="61"/>
      <c r="BQ55" s="59">
        <f t="shared" si="17"/>
        <v>0</v>
      </c>
      <c r="BR55" s="59">
        <f t="shared" si="18"/>
        <v>0</v>
      </c>
      <c r="BS55" s="59">
        <f t="shared" si="19"/>
        <v>0</v>
      </c>
      <c r="BT55" s="59">
        <f t="shared" si="20"/>
        <v>3332000</v>
      </c>
    </row>
    <row r="56">
      <c r="A56" s="49"/>
      <c r="B56" s="50" t="s">
        <v>37</v>
      </c>
      <c r="C56" s="6"/>
      <c r="D56" s="51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59">
        <f t="shared" si="3"/>
        <v>0</v>
      </c>
      <c r="BB56" s="28">
        <f t="shared" si="4"/>
        <v>0</v>
      </c>
      <c r="BC56" s="64"/>
      <c r="BD56" s="59">
        <f t="shared" si="5"/>
        <v>0</v>
      </c>
      <c r="BE56" s="59">
        <f t="shared" si="6"/>
        <v>0</v>
      </c>
      <c r="BF56" s="59">
        <f t="shared" si="7"/>
        <v>0</v>
      </c>
      <c r="BG56" s="59">
        <f t="shared" si="8"/>
        <v>0</v>
      </c>
      <c r="BH56" s="59">
        <f t="shared" si="9"/>
        <v>0</v>
      </c>
      <c r="BI56" s="59">
        <f t="shared" si="10"/>
        <v>0</v>
      </c>
      <c r="BJ56" s="59">
        <f t="shared" si="11"/>
        <v>0</v>
      </c>
      <c r="BK56" s="59">
        <f t="shared" si="12"/>
        <v>0</v>
      </c>
      <c r="BL56" s="59">
        <f t="shared" si="13"/>
        <v>0</v>
      </c>
      <c r="BM56" s="59">
        <f t="shared" si="14"/>
        <v>0</v>
      </c>
      <c r="BN56" s="59">
        <f t="shared" si="15"/>
        <v>0</v>
      </c>
      <c r="BO56" s="59">
        <f t="shared" si="16"/>
        <v>0</v>
      </c>
      <c r="BP56" s="64"/>
      <c r="BQ56" s="59">
        <f t="shared" si="17"/>
        <v>0</v>
      </c>
      <c r="BR56" s="59">
        <f t="shared" si="18"/>
        <v>0</v>
      </c>
      <c r="BS56" s="59">
        <f t="shared" si="19"/>
        <v>0</v>
      </c>
      <c r="BT56" s="59">
        <f t="shared" si="20"/>
        <v>0</v>
      </c>
    </row>
    <row r="57">
      <c r="A57" s="49"/>
      <c r="B57" s="52" t="s">
        <v>54</v>
      </c>
      <c r="C57" s="52" t="s">
        <v>65</v>
      </c>
      <c r="D57" s="53">
        <f t="shared" ref="D57:AZ57" si="41">sum(D58:D60)</f>
        <v>6664000</v>
      </c>
      <c r="E57" s="53">
        <f t="shared" si="41"/>
        <v>0</v>
      </c>
      <c r="F57" s="53">
        <f t="shared" si="41"/>
        <v>0</v>
      </c>
      <c r="G57" s="53">
        <f t="shared" si="41"/>
        <v>0</v>
      </c>
      <c r="H57" s="53">
        <f t="shared" si="41"/>
        <v>0</v>
      </c>
      <c r="I57" s="53">
        <f t="shared" si="41"/>
        <v>0</v>
      </c>
      <c r="J57" s="53">
        <f t="shared" si="41"/>
        <v>0</v>
      </c>
      <c r="K57" s="53">
        <f t="shared" si="41"/>
        <v>0</v>
      </c>
      <c r="L57" s="53">
        <f t="shared" si="41"/>
        <v>0</v>
      </c>
      <c r="M57" s="53">
        <f t="shared" si="41"/>
        <v>0</v>
      </c>
      <c r="N57" s="53">
        <f t="shared" si="41"/>
        <v>0</v>
      </c>
      <c r="O57" s="53">
        <f t="shared" si="41"/>
        <v>0</v>
      </c>
      <c r="P57" s="53">
        <f t="shared" si="41"/>
        <v>0</v>
      </c>
      <c r="Q57" s="53">
        <f t="shared" si="41"/>
        <v>0</v>
      </c>
      <c r="R57" s="53">
        <f t="shared" si="41"/>
        <v>0</v>
      </c>
      <c r="S57" s="53">
        <f t="shared" si="41"/>
        <v>0</v>
      </c>
      <c r="T57" s="53">
        <f t="shared" si="41"/>
        <v>0</v>
      </c>
      <c r="U57" s="53">
        <f t="shared" si="41"/>
        <v>0</v>
      </c>
      <c r="V57" s="53">
        <f t="shared" si="41"/>
        <v>0</v>
      </c>
      <c r="W57" s="53">
        <f t="shared" si="41"/>
        <v>0</v>
      </c>
      <c r="X57" s="53">
        <f t="shared" si="41"/>
        <v>0</v>
      </c>
      <c r="Y57" s="53">
        <f t="shared" si="41"/>
        <v>0</v>
      </c>
      <c r="Z57" s="53">
        <f t="shared" si="41"/>
        <v>0</v>
      </c>
      <c r="AA57" s="53">
        <f t="shared" si="41"/>
        <v>0</v>
      </c>
      <c r="AB57" s="53">
        <f t="shared" si="41"/>
        <v>0</v>
      </c>
      <c r="AC57" s="53">
        <f t="shared" si="41"/>
        <v>0</v>
      </c>
      <c r="AD57" s="53">
        <f t="shared" si="41"/>
        <v>0</v>
      </c>
      <c r="AE57" s="53">
        <f t="shared" si="41"/>
        <v>0</v>
      </c>
      <c r="AF57" s="53">
        <f t="shared" si="41"/>
        <v>0</v>
      </c>
      <c r="AG57" s="53">
        <f t="shared" si="41"/>
        <v>0</v>
      </c>
      <c r="AH57" s="53">
        <f t="shared" si="41"/>
        <v>0</v>
      </c>
      <c r="AI57" s="53">
        <f t="shared" si="41"/>
        <v>0</v>
      </c>
      <c r="AJ57" s="53">
        <f t="shared" si="41"/>
        <v>0</v>
      </c>
      <c r="AK57" s="53">
        <f t="shared" si="41"/>
        <v>0</v>
      </c>
      <c r="AL57" s="53">
        <f t="shared" si="41"/>
        <v>0</v>
      </c>
      <c r="AM57" s="53">
        <f t="shared" si="41"/>
        <v>0</v>
      </c>
      <c r="AN57" s="53">
        <f t="shared" si="41"/>
        <v>0</v>
      </c>
      <c r="AO57" s="53">
        <f t="shared" si="41"/>
        <v>0</v>
      </c>
      <c r="AP57" s="53">
        <f t="shared" si="41"/>
        <v>0</v>
      </c>
      <c r="AQ57" s="53">
        <f t="shared" si="41"/>
        <v>0</v>
      </c>
      <c r="AR57" s="53">
        <f t="shared" si="41"/>
        <v>0</v>
      </c>
      <c r="AS57" s="53">
        <f t="shared" si="41"/>
        <v>0</v>
      </c>
      <c r="AT57" s="53">
        <f t="shared" si="41"/>
        <v>0</v>
      </c>
      <c r="AU57" s="53">
        <f t="shared" si="41"/>
        <v>0</v>
      </c>
      <c r="AV57" s="53">
        <f t="shared" si="41"/>
        <v>0</v>
      </c>
      <c r="AW57" s="53">
        <f t="shared" si="41"/>
        <v>0</v>
      </c>
      <c r="AX57" s="53">
        <f t="shared" si="41"/>
        <v>0</v>
      </c>
      <c r="AY57" s="53">
        <f t="shared" si="41"/>
        <v>0</v>
      </c>
      <c r="AZ57" s="53">
        <f t="shared" si="41"/>
        <v>3332000</v>
      </c>
      <c r="BA57" s="59">
        <f t="shared" si="3"/>
        <v>3332000</v>
      </c>
      <c r="BB57" s="28">
        <f t="shared" si="4"/>
        <v>3332000</v>
      </c>
      <c r="BC57" s="64"/>
      <c r="BD57" s="59">
        <f t="shared" si="5"/>
        <v>0</v>
      </c>
      <c r="BE57" s="59">
        <f t="shared" si="6"/>
        <v>0</v>
      </c>
      <c r="BF57" s="59">
        <f t="shared" si="7"/>
        <v>0</v>
      </c>
      <c r="BG57" s="59">
        <f t="shared" si="8"/>
        <v>0</v>
      </c>
      <c r="BH57" s="59">
        <f t="shared" si="9"/>
        <v>0</v>
      </c>
      <c r="BI57" s="59">
        <f t="shared" si="10"/>
        <v>0</v>
      </c>
      <c r="BJ57" s="59">
        <f t="shared" si="11"/>
        <v>0</v>
      </c>
      <c r="BK57" s="59">
        <f t="shared" si="12"/>
        <v>0</v>
      </c>
      <c r="BL57" s="59">
        <f t="shared" si="13"/>
        <v>0</v>
      </c>
      <c r="BM57" s="59">
        <f t="shared" si="14"/>
        <v>0</v>
      </c>
      <c r="BN57" s="59">
        <f t="shared" si="15"/>
        <v>0</v>
      </c>
      <c r="BO57" s="59">
        <f t="shared" si="16"/>
        <v>3332000</v>
      </c>
      <c r="BP57" s="64"/>
      <c r="BQ57" s="59">
        <f t="shared" si="17"/>
        <v>0</v>
      </c>
      <c r="BR57" s="59">
        <f t="shared" si="18"/>
        <v>0</v>
      </c>
      <c r="BS57" s="59">
        <f t="shared" si="19"/>
        <v>0</v>
      </c>
      <c r="BT57" s="59">
        <f t="shared" si="20"/>
        <v>3332000</v>
      </c>
    </row>
    <row r="58">
      <c r="A58" s="49"/>
      <c r="B58" s="52" t="s">
        <v>38</v>
      </c>
      <c r="C58" s="52" t="s">
        <v>122</v>
      </c>
      <c r="D58" s="53">
        <v>2544000.0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6">
        <v>1272000.0</v>
      </c>
      <c r="BA58" s="59">
        <f t="shared" si="3"/>
        <v>1272000</v>
      </c>
      <c r="BB58" s="28">
        <f t="shared" si="4"/>
        <v>1272000</v>
      </c>
      <c r="BC58" s="64"/>
      <c r="BD58" s="59">
        <f t="shared" si="5"/>
        <v>0</v>
      </c>
      <c r="BE58" s="59">
        <f t="shared" si="6"/>
        <v>0</v>
      </c>
      <c r="BF58" s="59">
        <f t="shared" si="7"/>
        <v>0</v>
      </c>
      <c r="BG58" s="59">
        <f t="shared" si="8"/>
        <v>0</v>
      </c>
      <c r="BH58" s="59">
        <f t="shared" si="9"/>
        <v>0</v>
      </c>
      <c r="BI58" s="59">
        <f t="shared" si="10"/>
        <v>0</v>
      </c>
      <c r="BJ58" s="59">
        <f t="shared" si="11"/>
        <v>0</v>
      </c>
      <c r="BK58" s="59">
        <f t="shared" si="12"/>
        <v>0</v>
      </c>
      <c r="BL58" s="59">
        <f t="shared" si="13"/>
        <v>0</v>
      </c>
      <c r="BM58" s="59">
        <f t="shared" si="14"/>
        <v>0</v>
      </c>
      <c r="BN58" s="59">
        <f t="shared" si="15"/>
        <v>0</v>
      </c>
      <c r="BO58" s="59">
        <f t="shared" si="16"/>
        <v>1272000</v>
      </c>
      <c r="BP58" s="64"/>
      <c r="BQ58" s="59">
        <f t="shared" si="17"/>
        <v>0</v>
      </c>
      <c r="BR58" s="59">
        <f t="shared" si="18"/>
        <v>0</v>
      </c>
      <c r="BS58" s="59">
        <f t="shared" si="19"/>
        <v>0</v>
      </c>
      <c r="BT58" s="59">
        <f t="shared" si="20"/>
        <v>1272000</v>
      </c>
    </row>
    <row r="59">
      <c r="A59" s="49"/>
      <c r="B59" s="52" t="s">
        <v>38</v>
      </c>
      <c r="C59" s="52" t="s">
        <v>124</v>
      </c>
      <c r="D59" s="53">
        <v>2920000.0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6">
        <v>1460000.0</v>
      </c>
      <c r="BA59" s="59">
        <f t="shared" si="3"/>
        <v>1460000</v>
      </c>
      <c r="BB59" s="28">
        <f t="shared" si="4"/>
        <v>1460000</v>
      </c>
      <c r="BC59" s="64"/>
      <c r="BD59" s="59">
        <f t="shared" si="5"/>
        <v>0</v>
      </c>
      <c r="BE59" s="59">
        <f t="shared" si="6"/>
        <v>0</v>
      </c>
      <c r="BF59" s="59">
        <f t="shared" si="7"/>
        <v>0</v>
      </c>
      <c r="BG59" s="59">
        <f t="shared" si="8"/>
        <v>0</v>
      </c>
      <c r="BH59" s="59">
        <f t="shared" si="9"/>
        <v>0</v>
      </c>
      <c r="BI59" s="59">
        <f t="shared" si="10"/>
        <v>0</v>
      </c>
      <c r="BJ59" s="59">
        <f t="shared" si="11"/>
        <v>0</v>
      </c>
      <c r="BK59" s="59">
        <f t="shared" si="12"/>
        <v>0</v>
      </c>
      <c r="BL59" s="59">
        <f t="shared" si="13"/>
        <v>0</v>
      </c>
      <c r="BM59" s="59">
        <f t="shared" si="14"/>
        <v>0</v>
      </c>
      <c r="BN59" s="59">
        <f t="shared" si="15"/>
        <v>0</v>
      </c>
      <c r="BO59" s="59">
        <f t="shared" si="16"/>
        <v>1460000</v>
      </c>
      <c r="BP59" s="64"/>
      <c r="BQ59" s="59">
        <f t="shared" si="17"/>
        <v>0</v>
      </c>
      <c r="BR59" s="59">
        <f t="shared" si="18"/>
        <v>0</v>
      </c>
      <c r="BS59" s="59">
        <f t="shared" si="19"/>
        <v>0</v>
      </c>
      <c r="BT59" s="59">
        <f t="shared" si="20"/>
        <v>1460000</v>
      </c>
    </row>
    <row r="60">
      <c r="A60" s="49"/>
      <c r="B60" s="52" t="s">
        <v>38</v>
      </c>
      <c r="C60" s="52" t="s">
        <v>43</v>
      </c>
      <c r="D60" s="53">
        <v>1200000.0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6">
        <v>600000.0</v>
      </c>
      <c r="BA60" s="59">
        <f t="shared" si="3"/>
        <v>600000</v>
      </c>
      <c r="BB60" s="28">
        <f t="shared" si="4"/>
        <v>600000</v>
      </c>
      <c r="BC60" s="64"/>
      <c r="BD60" s="59">
        <f t="shared" si="5"/>
        <v>0</v>
      </c>
      <c r="BE60" s="59">
        <f t="shared" si="6"/>
        <v>0</v>
      </c>
      <c r="BF60" s="59">
        <f t="shared" si="7"/>
        <v>0</v>
      </c>
      <c r="BG60" s="59">
        <f t="shared" si="8"/>
        <v>0</v>
      </c>
      <c r="BH60" s="59">
        <f t="shared" si="9"/>
        <v>0</v>
      </c>
      <c r="BI60" s="59">
        <f t="shared" si="10"/>
        <v>0</v>
      </c>
      <c r="BJ60" s="59">
        <f t="shared" si="11"/>
        <v>0</v>
      </c>
      <c r="BK60" s="59">
        <f t="shared" si="12"/>
        <v>0</v>
      </c>
      <c r="BL60" s="59">
        <f t="shared" si="13"/>
        <v>0</v>
      </c>
      <c r="BM60" s="59">
        <f t="shared" si="14"/>
        <v>0</v>
      </c>
      <c r="BN60" s="59">
        <f t="shared" si="15"/>
        <v>0</v>
      </c>
      <c r="BO60" s="59">
        <f t="shared" si="16"/>
        <v>600000</v>
      </c>
      <c r="BP60" s="64"/>
      <c r="BQ60" s="59">
        <f t="shared" si="17"/>
        <v>0</v>
      </c>
      <c r="BR60" s="59">
        <f t="shared" si="18"/>
        <v>0</v>
      </c>
      <c r="BS60" s="59">
        <f t="shared" si="19"/>
        <v>0</v>
      </c>
      <c r="BT60" s="59">
        <f t="shared" si="20"/>
        <v>600000</v>
      </c>
    </row>
    <row r="61">
      <c r="A61" s="41" t="s">
        <v>68</v>
      </c>
      <c r="B61" s="42" t="s">
        <v>69</v>
      </c>
      <c r="C61" s="6"/>
      <c r="D61" s="43">
        <f t="shared" ref="D61:AZ61" si="42">sum(D62,D65,D68)</f>
        <v>35300000</v>
      </c>
      <c r="E61" s="43">
        <f t="shared" si="42"/>
        <v>0</v>
      </c>
      <c r="F61" s="43">
        <f t="shared" si="42"/>
        <v>0</v>
      </c>
      <c r="G61" s="43">
        <f t="shared" si="42"/>
        <v>0</v>
      </c>
      <c r="H61" s="43">
        <f t="shared" si="42"/>
        <v>0</v>
      </c>
      <c r="I61" s="43">
        <f t="shared" si="42"/>
        <v>0</v>
      </c>
      <c r="J61" s="43">
        <f t="shared" si="42"/>
        <v>0</v>
      </c>
      <c r="K61" s="43">
        <f t="shared" si="42"/>
        <v>0</v>
      </c>
      <c r="L61" s="43">
        <f t="shared" si="42"/>
        <v>0</v>
      </c>
      <c r="M61" s="43">
        <f t="shared" si="42"/>
        <v>0</v>
      </c>
      <c r="N61" s="43">
        <f t="shared" si="42"/>
        <v>0</v>
      </c>
      <c r="O61" s="43">
        <f t="shared" si="42"/>
        <v>0</v>
      </c>
      <c r="P61" s="43">
        <f t="shared" si="42"/>
        <v>0</v>
      </c>
      <c r="Q61" s="43">
        <f t="shared" si="42"/>
        <v>0</v>
      </c>
      <c r="R61" s="43">
        <f t="shared" si="42"/>
        <v>0</v>
      </c>
      <c r="S61" s="43">
        <f t="shared" si="42"/>
        <v>0</v>
      </c>
      <c r="T61" s="43">
        <f t="shared" si="42"/>
        <v>0</v>
      </c>
      <c r="U61" s="43">
        <f t="shared" si="42"/>
        <v>0</v>
      </c>
      <c r="V61" s="43">
        <f t="shared" si="42"/>
        <v>0</v>
      </c>
      <c r="W61" s="43">
        <f t="shared" si="42"/>
        <v>0</v>
      </c>
      <c r="X61" s="43">
        <f t="shared" si="42"/>
        <v>0</v>
      </c>
      <c r="Y61" s="43">
        <f t="shared" si="42"/>
        <v>0</v>
      </c>
      <c r="Z61" s="43">
        <f t="shared" si="42"/>
        <v>0</v>
      </c>
      <c r="AA61" s="43">
        <f t="shared" si="42"/>
        <v>0</v>
      </c>
      <c r="AB61" s="43">
        <f t="shared" si="42"/>
        <v>0</v>
      </c>
      <c r="AC61" s="43">
        <f t="shared" si="42"/>
        <v>0</v>
      </c>
      <c r="AD61" s="43">
        <f t="shared" si="42"/>
        <v>0</v>
      </c>
      <c r="AE61" s="43">
        <f t="shared" si="42"/>
        <v>0</v>
      </c>
      <c r="AF61" s="43">
        <f t="shared" si="42"/>
        <v>0</v>
      </c>
      <c r="AG61" s="43">
        <f t="shared" si="42"/>
        <v>0</v>
      </c>
      <c r="AH61" s="43">
        <f t="shared" si="42"/>
        <v>0</v>
      </c>
      <c r="AI61" s="43">
        <f t="shared" si="42"/>
        <v>0</v>
      </c>
      <c r="AJ61" s="43">
        <f t="shared" si="42"/>
        <v>0</v>
      </c>
      <c r="AK61" s="43">
        <f t="shared" si="42"/>
        <v>0</v>
      </c>
      <c r="AL61" s="43">
        <f t="shared" si="42"/>
        <v>0</v>
      </c>
      <c r="AM61" s="43">
        <f t="shared" si="42"/>
        <v>0</v>
      </c>
      <c r="AN61" s="43">
        <f t="shared" si="42"/>
        <v>0</v>
      </c>
      <c r="AO61" s="43">
        <f t="shared" si="42"/>
        <v>0</v>
      </c>
      <c r="AP61" s="43">
        <f t="shared" si="42"/>
        <v>0</v>
      </c>
      <c r="AQ61" s="43">
        <f t="shared" si="42"/>
        <v>0</v>
      </c>
      <c r="AR61" s="43">
        <f t="shared" si="42"/>
        <v>0</v>
      </c>
      <c r="AS61" s="43">
        <f t="shared" si="42"/>
        <v>0</v>
      </c>
      <c r="AT61" s="43">
        <f t="shared" si="42"/>
        <v>0</v>
      </c>
      <c r="AU61" s="43">
        <f t="shared" si="42"/>
        <v>0</v>
      </c>
      <c r="AV61" s="43">
        <f t="shared" si="42"/>
        <v>0</v>
      </c>
      <c r="AW61" s="43">
        <f t="shared" si="42"/>
        <v>0</v>
      </c>
      <c r="AX61" s="43">
        <f t="shared" si="42"/>
        <v>0</v>
      </c>
      <c r="AY61" s="43">
        <f t="shared" si="42"/>
        <v>0</v>
      </c>
      <c r="AZ61" s="43">
        <f t="shared" si="42"/>
        <v>7817000</v>
      </c>
      <c r="BA61" s="59">
        <f t="shared" si="3"/>
        <v>7817000</v>
      </c>
      <c r="BB61" s="28">
        <f t="shared" si="4"/>
        <v>27483000</v>
      </c>
      <c r="BC61" s="29"/>
      <c r="BD61" s="59">
        <f t="shared" si="5"/>
        <v>0</v>
      </c>
      <c r="BE61" s="59">
        <f t="shared" si="6"/>
        <v>0</v>
      </c>
      <c r="BF61" s="59">
        <f t="shared" si="7"/>
        <v>0</v>
      </c>
      <c r="BG61" s="59">
        <f t="shared" si="8"/>
        <v>0</v>
      </c>
      <c r="BH61" s="59">
        <f t="shared" si="9"/>
        <v>0</v>
      </c>
      <c r="BI61" s="59">
        <f t="shared" si="10"/>
        <v>0</v>
      </c>
      <c r="BJ61" s="59">
        <f t="shared" si="11"/>
        <v>0</v>
      </c>
      <c r="BK61" s="59">
        <f t="shared" si="12"/>
        <v>0</v>
      </c>
      <c r="BL61" s="59">
        <f t="shared" si="13"/>
        <v>0</v>
      </c>
      <c r="BM61" s="59">
        <f t="shared" si="14"/>
        <v>0</v>
      </c>
      <c r="BN61" s="59">
        <f t="shared" si="15"/>
        <v>0</v>
      </c>
      <c r="BO61" s="59">
        <f t="shared" si="16"/>
        <v>7817000</v>
      </c>
      <c r="BP61" s="29"/>
      <c r="BQ61" s="59">
        <f t="shared" si="17"/>
        <v>0</v>
      </c>
      <c r="BR61" s="59">
        <f t="shared" si="18"/>
        <v>0</v>
      </c>
      <c r="BS61" s="59">
        <f t="shared" si="19"/>
        <v>0</v>
      </c>
      <c r="BT61" s="59">
        <f t="shared" si="20"/>
        <v>7817000</v>
      </c>
    </row>
    <row r="62">
      <c r="A62" s="45">
        <v>521211.0</v>
      </c>
      <c r="B62" s="46" t="s">
        <v>48</v>
      </c>
      <c r="C62" s="6"/>
      <c r="D62" s="47">
        <f t="shared" ref="D62:AZ62" si="43">sum(D64)</f>
        <v>5520000</v>
      </c>
      <c r="E62" s="47">
        <f t="shared" si="43"/>
        <v>0</v>
      </c>
      <c r="F62" s="47">
        <f t="shared" si="43"/>
        <v>0</v>
      </c>
      <c r="G62" s="47">
        <f t="shared" si="43"/>
        <v>0</v>
      </c>
      <c r="H62" s="47">
        <f t="shared" si="43"/>
        <v>0</v>
      </c>
      <c r="I62" s="47">
        <f t="shared" si="43"/>
        <v>0</v>
      </c>
      <c r="J62" s="47">
        <f t="shared" si="43"/>
        <v>0</v>
      </c>
      <c r="K62" s="47">
        <f t="shared" si="43"/>
        <v>0</v>
      </c>
      <c r="L62" s="47">
        <f t="shared" si="43"/>
        <v>0</v>
      </c>
      <c r="M62" s="47">
        <f t="shared" si="43"/>
        <v>0</v>
      </c>
      <c r="N62" s="47">
        <f t="shared" si="43"/>
        <v>0</v>
      </c>
      <c r="O62" s="47">
        <f t="shared" si="43"/>
        <v>0</v>
      </c>
      <c r="P62" s="47">
        <f t="shared" si="43"/>
        <v>0</v>
      </c>
      <c r="Q62" s="47">
        <f t="shared" si="43"/>
        <v>0</v>
      </c>
      <c r="R62" s="47">
        <f t="shared" si="43"/>
        <v>0</v>
      </c>
      <c r="S62" s="47">
        <f t="shared" si="43"/>
        <v>0</v>
      </c>
      <c r="T62" s="47">
        <f t="shared" si="43"/>
        <v>0</v>
      </c>
      <c r="U62" s="47">
        <f t="shared" si="43"/>
        <v>0</v>
      </c>
      <c r="V62" s="47">
        <f t="shared" si="43"/>
        <v>0</v>
      </c>
      <c r="W62" s="47">
        <f t="shared" si="43"/>
        <v>0</v>
      </c>
      <c r="X62" s="47">
        <f t="shared" si="43"/>
        <v>0</v>
      </c>
      <c r="Y62" s="47">
        <f t="shared" si="43"/>
        <v>0</v>
      </c>
      <c r="Z62" s="47">
        <f t="shared" si="43"/>
        <v>0</v>
      </c>
      <c r="AA62" s="47">
        <f t="shared" si="43"/>
        <v>0</v>
      </c>
      <c r="AB62" s="47">
        <f t="shared" si="43"/>
        <v>0</v>
      </c>
      <c r="AC62" s="47">
        <f t="shared" si="43"/>
        <v>0</v>
      </c>
      <c r="AD62" s="47">
        <f t="shared" si="43"/>
        <v>0</v>
      </c>
      <c r="AE62" s="47">
        <f t="shared" si="43"/>
        <v>0</v>
      </c>
      <c r="AF62" s="47">
        <f t="shared" si="43"/>
        <v>0</v>
      </c>
      <c r="AG62" s="47">
        <f t="shared" si="43"/>
        <v>0</v>
      </c>
      <c r="AH62" s="47">
        <f t="shared" si="43"/>
        <v>0</v>
      </c>
      <c r="AI62" s="47">
        <f t="shared" si="43"/>
        <v>0</v>
      </c>
      <c r="AJ62" s="47">
        <f t="shared" si="43"/>
        <v>0</v>
      </c>
      <c r="AK62" s="47">
        <f t="shared" si="43"/>
        <v>0</v>
      </c>
      <c r="AL62" s="47">
        <f t="shared" si="43"/>
        <v>0</v>
      </c>
      <c r="AM62" s="47">
        <f t="shared" si="43"/>
        <v>0</v>
      </c>
      <c r="AN62" s="47">
        <f t="shared" si="43"/>
        <v>0</v>
      </c>
      <c r="AO62" s="47">
        <f t="shared" si="43"/>
        <v>0</v>
      </c>
      <c r="AP62" s="47">
        <f t="shared" si="43"/>
        <v>0</v>
      </c>
      <c r="AQ62" s="47">
        <f t="shared" si="43"/>
        <v>0</v>
      </c>
      <c r="AR62" s="47">
        <f t="shared" si="43"/>
        <v>0</v>
      </c>
      <c r="AS62" s="47">
        <f t="shared" si="43"/>
        <v>0</v>
      </c>
      <c r="AT62" s="47">
        <f t="shared" si="43"/>
        <v>0</v>
      </c>
      <c r="AU62" s="47">
        <f t="shared" si="43"/>
        <v>0</v>
      </c>
      <c r="AV62" s="47">
        <f t="shared" si="43"/>
        <v>0</v>
      </c>
      <c r="AW62" s="47">
        <f t="shared" si="43"/>
        <v>0</v>
      </c>
      <c r="AX62" s="47">
        <f t="shared" si="43"/>
        <v>0</v>
      </c>
      <c r="AY62" s="47">
        <f t="shared" si="43"/>
        <v>0</v>
      </c>
      <c r="AZ62" s="47">
        <f t="shared" si="43"/>
        <v>552000</v>
      </c>
      <c r="BA62" s="59">
        <f t="shared" si="3"/>
        <v>552000</v>
      </c>
      <c r="BB62" s="28">
        <f t="shared" si="4"/>
        <v>4968000</v>
      </c>
      <c r="BC62" s="61"/>
      <c r="BD62" s="59">
        <f t="shared" si="5"/>
        <v>0</v>
      </c>
      <c r="BE62" s="59">
        <f t="shared" si="6"/>
        <v>0</v>
      </c>
      <c r="BF62" s="59">
        <f t="shared" si="7"/>
        <v>0</v>
      </c>
      <c r="BG62" s="59">
        <f t="shared" si="8"/>
        <v>0</v>
      </c>
      <c r="BH62" s="59">
        <f t="shared" si="9"/>
        <v>0</v>
      </c>
      <c r="BI62" s="59">
        <f t="shared" si="10"/>
        <v>0</v>
      </c>
      <c r="BJ62" s="59">
        <f t="shared" si="11"/>
        <v>0</v>
      </c>
      <c r="BK62" s="59">
        <f t="shared" si="12"/>
        <v>0</v>
      </c>
      <c r="BL62" s="59">
        <f t="shared" si="13"/>
        <v>0</v>
      </c>
      <c r="BM62" s="59">
        <f t="shared" si="14"/>
        <v>0</v>
      </c>
      <c r="BN62" s="59">
        <f t="shared" si="15"/>
        <v>0</v>
      </c>
      <c r="BO62" s="59">
        <f t="shared" si="16"/>
        <v>552000</v>
      </c>
      <c r="BP62" s="61"/>
      <c r="BQ62" s="59">
        <f t="shared" si="17"/>
        <v>0</v>
      </c>
      <c r="BR62" s="59">
        <f t="shared" si="18"/>
        <v>0</v>
      </c>
      <c r="BS62" s="59">
        <f t="shared" si="19"/>
        <v>0</v>
      </c>
      <c r="BT62" s="59">
        <f t="shared" si="20"/>
        <v>552000</v>
      </c>
    </row>
    <row r="63">
      <c r="A63" s="49"/>
      <c r="B63" s="50" t="s">
        <v>37</v>
      </c>
      <c r="C63" s="6"/>
      <c r="D63" s="51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59">
        <f t="shared" si="3"/>
        <v>0</v>
      </c>
      <c r="BB63" s="28">
        <f t="shared" si="4"/>
        <v>0</v>
      </c>
      <c r="BC63" s="64"/>
      <c r="BD63" s="59">
        <f t="shared" si="5"/>
        <v>0</v>
      </c>
      <c r="BE63" s="59">
        <f t="shared" si="6"/>
        <v>0</v>
      </c>
      <c r="BF63" s="59">
        <f t="shared" si="7"/>
        <v>0</v>
      </c>
      <c r="BG63" s="59">
        <f t="shared" si="8"/>
        <v>0</v>
      </c>
      <c r="BH63" s="59">
        <f t="shared" si="9"/>
        <v>0</v>
      </c>
      <c r="BI63" s="59">
        <f t="shared" si="10"/>
        <v>0</v>
      </c>
      <c r="BJ63" s="59">
        <f t="shared" si="11"/>
        <v>0</v>
      </c>
      <c r="BK63" s="59">
        <f t="shared" si="12"/>
        <v>0</v>
      </c>
      <c r="BL63" s="59">
        <f t="shared" si="13"/>
        <v>0</v>
      </c>
      <c r="BM63" s="59">
        <f t="shared" si="14"/>
        <v>0</v>
      </c>
      <c r="BN63" s="59">
        <f t="shared" si="15"/>
        <v>0</v>
      </c>
      <c r="BO63" s="59">
        <f t="shared" si="16"/>
        <v>0</v>
      </c>
      <c r="BP63" s="64"/>
      <c r="BQ63" s="59">
        <f t="shared" si="17"/>
        <v>0</v>
      </c>
      <c r="BR63" s="59">
        <f t="shared" si="18"/>
        <v>0</v>
      </c>
      <c r="BS63" s="59">
        <f t="shared" si="19"/>
        <v>0</v>
      </c>
      <c r="BT63" s="59">
        <f t="shared" si="20"/>
        <v>0</v>
      </c>
    </row>
    <row r="64">
      <c r="A64" s="49"/>
      <c r="B64" s="52" t="s">
        <v>38</v>
      </c>
      <c r="C64" s="52" t="s">
        <v>70</v>
      </c>
      <c r="D64" s="53">
        <v>5520000.0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6">
        <v>552000.0</v>
      </c>
      <c r="BA64" s="59">
        <f t="shared" si="3"/>
        <v>552000</v>
      </c>
      <c r="BB64" s="28">
        <f t="shared" si="4"/>
        <v>4968000</v>
      </c>
      <c r="BC64" s="64"/>
      <c r="BD64" s="59">
        <f t="shared" si="5"/>
        <v>0</v>
      </c>
      <c r="BE64" s="59">
        <f t="shared" si="6"/>
        <v>0</v>
      </c>
      <c r="BF64" s="59">
        <f t="shared" si="7"/>
        <v>0</v>
      </c>
      <c r="BG64" s="59">
        <f t="shared" si="8"/>
        <v>0</v>
      </c>
      <c r="BH64" s="59">
        <f t="shared" si="9"/>
        <v>0</v>
      </c>
      <c r="BI64" s="59">
        <f t="shared" si="10"/>
        <v>0</v>
      </c>
      <c r="BJ64" s="59">
        <f t="shared" si="11"/>
        <v>0</v>
      </c>
      <c r="BK64" s="59">
        <f t="shared" si="12"/>
        <v>0</v>
      </c>
      <c r="BL64" s="59">
        <f t="shared" si="13"/>
        <v>0</v>
      </c>
      <c r="BM64" s="59">
        <f t="shared" si="14"/>
        <v>0</v>
      </c>
      <c r="BN64" s="59">
        <f t="shared" si="15"/>
        <v>0</v>
      </c>
      <c r="BO64" s="59">
        <f t="shared" si="16"/>
        <v>552000</v>
      </c>
      <c r="BP64" s="64"/>
      <c r="BQ64" s="59">
        <f t="shared" si="17"/>
        <v>0</v>
      </c>
      <c r="BR64" s="59">
        <f t="shared" si="18"/>
        <v>0</v>
      </c>
      <c r="BS64" s="59">
        <f t="shared" si="19"/>
        <v>0</v>
      </c>
      <c r="BT64" s="59">
        <f t="shared" si="20"/>
        <v>552000</v>
      </c>
    </row>
    <row r="65">
      <c r="A65" s="45">
        <v>522151.0</v>
      </c>
      <c r="B65" s="46" t="s">
        <v>51</v>
      </c>
      <c r="C65" s="6"/>
      <c r="D65" s="47">
        <f t="shared" ref="D65:AZ65" si="44">sum(D67)</f>
        <v>1800000</v>
      </c>
      <c r="E65" s="47">
        <f t="shared" si="44"/>
        <v>0</v>
      </c>
      <c r="F65" s="47">
        <f t="shared" si="44"/>
        <v>0</v>
      </c>
      <c r="G65" s="47">
        <f t="shared" si="44"/>
        <v>0</v>
      </c>
      <c r="H65" s="47">
        <f t="shared" si="44"/>
        <v>0</v>
      </c>
      <c r="I65" s="47">
        <f t="shared" si="44"/>
        <v>0</v>
      </c>
      <c r="J65" s="47">
        <f t="shared" si="44"/>
        <v>0</v>
      </c>
      <c r="K65" s="47">
        <f t="shared" si="44"/>
        <v>0</v>
      </c>
      <c r="L65" s="47">
        <f t="shared" si="44"/>
        <v>0</v>
      </c>
      <c r="M65" s="47">
        <f t="shared" si="44"/>
        <v>0</v>
      </c>
      <c r="N65" s="47">
        <f t="shared" si="44"/>
        <v>0</v>
      </c>
      <c r="O65" s="47">
        <f t="shared" si="44"/>
        <v>0</v>
      </c>
      <c r="P65" s="47">
        <f t="shared" si="44"/>
        <v>0</v>
      </c>
      <c r="Q65" s="47">
        <f t="shared" si="44"/>
        <v>0</v>
      </c>
      <c r="R65" s="47">
        <f t="shared" si="44"/>
        <v>0</v>
      </c>
      <c r="S65" s="47">
        <f t="shared" si="44"/>
        <v>0</v>
      </c>
      <c r="T65" s="47">
        <f t="shared" si="44"/>
        <v>0</v>
      </c>
      <c r="U65" s="47">
        <f t="shared" si="44"/>
        <v>0</v>
      </c>
      <c r="V65" s="47">
        <f t="shared" si="44"/>
        <v>0</v>
      </c>
      <c r="W65" s="47">
        <f t="shared" si="44"/>
        <v>0</v>
      </c>
      <c r="X65" s="47">
        <f t="shared" si="44"/>
        <v>0</v>
      </c>
      <c r="Y65" s="47">
        <f t="shared" si="44"/>
        <v>0</v>
      </c>
      <c r="Z65" s="47">
        <f t="shared" si="44"/>
        <v>0</v>
      </c>
      <c r="AA65" s="47">
        <f t="shared" si="44"/>
        <v>0</v>
      </c>
      <c r="AB65" s="47">
        <f t="shared" si="44"/>
        <v>0</v>
      </c>
      <c r="AC65" s="47">
        <f t="shared" si="44"/>
        <v>0</v>
      </c>
      <c r="AD65" s="47">
        <f t="shared" si="44"/>
        <v>0</v>
      </c>
      <c r="AE65" s="47">
        <f t="shared" si="44"/>
        <v>0</v>
      </c>
      <c r="AF65" s="47">
        <f t="shared" si="44"/>
        <v>0</v>
      </c>
      <c r="AG65" s="47">
        <f t="shared" si="44"/>
        <v>0</v>
      </c>
      <c r="AH65" s="47">
        <f t="shared" si="44"/>
        <v>0</v>
      </c>
      <c r="AI65" s="47">
        <f t="shared" si="44"/>
        <v>0</v>
      </c>
      <c r="AJ65" s="47">
        <f t="shared" si="44"/>
        <v>0</v>
      </c>
      <c r="AK65" s="47">
        <f t="shared" si="44"/>
        <v>0</v>
      </c>
      <c r="AL65" s="47">
        <f t="shared" si="44"/>
        <v>0</v>
      </c>
      <c r="AM65" s="47">
        <f t="shared" si="44"/>
        <v>0</v>
      </c>
      <c r="AN65" s="47">
        <f t="shared" si="44"/>
        <v>0</v>
      </c>
      <c r="AO65" s="47">
        <f t="shared" si="44"/>
        <v>0</v>
      </c>
      <c r="AP65" s="47">
        <f t="shared" si="44"/>
        <v>0</v>
      </c>
      <c r="AQ65" s="47">
        <f t="shared" si="44"/>
        <v>0</v>
      </c>
      <c r="AR65" s="47">
        <f t="shared" si="44"/>
        <v>0</v>
      </c>
      <c r="AS65" s="47">
        <f t="shared" si="44"/>
        <v>0</v>
      </c>
      <c r="AT65" s="47">
        <f t="shared" si="44"/>
        <v>0</v>
      </c>
      <c r="AU65" s="47">
        <f t="shared" si="44"/>
        <v>0</v>
      </c>
      <c r="AV65" s="47">
        <f t="shared" si="44"/>
        <v>0</v>
      </c>
      <c r="AW65" s="47">
        <f t="shared" si="44"/>
        <v>0</v>
      </c>
      <c r="AX65" s="47">
        <f t="shared" si="44"/>
        <v>0</v>
      </c>
      <c r="AY65" s="47">
        <f t="shared" si="44"/>
        <v>0</v>
      </c>
      <c r="AZ65" s="47">
        <f t="shared" si="44"/>
        <v>270000</v>
      </c>
      <c r="BA65" s="59">
        <f t="shared" si="3"/>
        <v>270000</v>
      </c>
      <c r="BB65" s="28">
        <f t="shared" si="4"/>
        <v>1530000</v>
      </c>
      <c r="BC65" s="61"/>
      <c r="BD65" s="59">
        <f t="shared" si="5"/>
        <v>0</v>
      </c>
      <c r="BE65" s="59">
        <f t="shared" si="6"/>
        <v>0</v>
      </c>
      <c r="BF65" s="59">
        <f t="shared" si="7"/>
        <v>0</v>
      </c>
      <c r="BG65" s="59">
        <f t="shared" si="8"/>
        <v>0</v>
      </c>
      <c r="BH65" s="59">
        <f t="shared" si="9"/>
        <v>0</v>
      </c>
      <c r="BI65" s="59">
        <f t="shared" si="10"/>
        <v>0</v>
      </c>
      <c r="BJ65" s="59">
        <f t="shared" si="11"/>
        <v>0</v>
      </c>
      <c r="BK65" s="59">
        <f t="shared" si="12"/>
        <v>0</v>
      </c>
      <c r="BL65" s="59">
        <f t="shared" si="13"/>
        <v>0</v>
      </c>
      <c r="BM65" s="59">
        <f t="shared" si="14"/>
        <v>0</v>
      </c>
      <c r="BN65" s="59">
        <f t="shared" si="15"/>
        <v>0</v>
      </c>
      <c r="BO65" s="59">
        <f t="shared" si="16"/>
        <v>270000</v>
      </c>
      <c r="BP65" s="61"/>
      <c r="BQ65" s="59">
        <f t="shared" si="17"/>
        <v>0</v>
      </c>
      <c r="BR65" s="59">
        <f t="shared" si="18"/>
        <v>0</v>
      </c>
      <c r="BS65" s="59">
        <f t="shared" si="19"/>
        <v>0</v>
      </c>
      <c r="BT65" s="59">
        <f t="shared" si="20"/>
        <v>270000</v>
      </c>
    </row>
    <row r="66">
      <c r="A66" s="49"/>
      <c r="B66" s="50" t="s">
        <v>37</v>
      </c>
      <c r="C66" s="6"/>
      <c r="D66" s="51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59">
        <f t="shared" si="3"/>
        <v>0</v>
      </c>
      <c r="BB66" s="28">
        <f t="shared" si="4"/>
        <v>0</v>
      </c>
      <c r="BC66" s="64"/>
      <c r="BD66" s="59">
        <f t="shared" si="5"/>
        <v>0</v>
      </c>
      <c r="BE66" s="59">
        <f t="shared" si="6"/>
        <v>0</v>
      </c>
      <c r="BF66" s="59">
        <f t="shared" si="7"/>
        <v>0</v>
      </c>
      <c r="BG66" s="59">
        <f t="shared" si="8"/>
        <v>0</v>
      </c>
      <c r="BH66" s="59">
        <f t="shared" si="9"/>
        <v>0</v>
      </c>
      <c r="BI66" s="59">
        <f t="shared" si="10"/>
        <v>0</v>
      </c>
      <c r="BJ66" s="59">
        <f t="shared" si="11"/>
        <v>0</v>
      </c>
      <c r="BK66" s="59">
        <f t="shared" si="12"/>
        <v>0</v>
      </c>
      <c r="BL66" s="59">
        <f t="shared" si="13"/>
        <v>0</v>
      </c>
      <c r="BM66" s="59">
        <f t="shared" si="14"/>
        <v>0</v>
      </c>
      <c r="BN66" s="59">
        <f t="shared" si="15"/>
        <v>0</v>
      </c>
      <c r="BO66" s="59">
        <f t="shared" si="16"/>
        <v>0</v>
      </c>
      <c r="BP66" s="64"/>
      <c r="BQ66" s="59">
        <f t="shared" si="17"/>
        <v>0</v>
      </c>
      <c r="BR66" s="59">
        <f t="shared" si="18"/>
        <v>0</v>
      </c>
      <c r="BS66" s="59">
        <f t="shared" si="19"/>
        <v>0</v>
      </c>
      <c r="BT66" s="59">
        <f t="shared" si="20"/>
        <v>0</v>
      </c>
    </row>
    <row r="67">
      <c r="A67" s="49"/>
      <c r="B67" s="52" t="s">
        <v>38</v>
      </c>
      <c r="C67" s="52" t="s">
        <v>71</v>
      </c>
      <c r="D67" s="53">
        <v>1800000.0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6">
        <v>270000.0</v>
      </c>
      <c r="BA67" s="59">
        <f t="shared" si="3"/>
        <v>270000</v>
      </c>
      <c r="BB67" s="28">
        <f t="shared" si="4"/>
        <v>1530000</v>
      </c>
      <c r="BC67" s="64"/>
      <c r="BD67" s="59">
        <f t="shared" si="5"/>
        <v>0</v>
      </c>
      <c r="BE67" s="59">
        <f t="shared" si="6"/>
        <v>0</v>
      </c>
      <c r="BF67" s="59">
        <f t="shared" si="7"/>
        <v>0</v>
      </c>
      <c r="BG67" s="59">
        <f t="shared" si="8"/>
        <v>0</v>
      </c>
      <c r="BH67" s="59">
        <f t="shared" si="9"/>
        <v>0</v>
      </c>
      <c r="BI67" s="59">
        <f t="shared" si="10"/>
        <v>0</v>
      </c>
      <c r="BJ67" s="59">
        <f t="shared" si="11"/>
        <v>0</v>
      </c>
      <c r="BK67" s="59">
        <f t="shared" si="12"/>
        <v>0</v>
      </c>
      <c r="BL67" s="59">
        <f t="shared" si="13"/>
        <v>0</v>
      </c>
      <c r="BM67" s="59">
        <f t="shared" si="14"/>
        <v>0</v>
      </c>
      <c r="BN67" s="59">
        <f t="shared" si="15"/>
        <v>0</v>
      </c>
      <c r="BO67" s="59">
        <f t="shared" si="16"/>
        <v>270000</v>
      </c>
      <c r="BP67" s="64"/>
      <c r="BQ67" s="59">
        <f t="shared" si="17"/>
        <v>0</v>
      </c>
      <c r="BR67" s="59">
        <f t="shared" si="18"/>
        <v>0</v>
      </c>
      <c r="BS67" s="59">
        <f t="shared" si="19"/>
        <v>0</v>
      </c>
      <c r="BT67" s="59">
        <f t="shared" si="20"/>
        <v>270000</v>
      </c>
    </row>
    <row r="68">
      <c r="A68" s="45">
        <v>522191.0</v>
      </c>
      <c r="B68" s="46" t="s">
        <v>36</v>
      </c>
      <c r="C68" s="6"/>
      <c r="D68" s="47">
        <f t="shared" ref="D68:AZ68" si="45">sum(D70)</f>
        <v>27980000</v>
      </c>
      <c r="E68" s="47">
        <f t="shared" si="45"/>
        <v>0</v>
      </c>
      <c r="F68" s="47">
        <f t="shared" si="45"/>
        <v>0</v>
      </c>
      <c r="G68" s="47">
        <f t="shared" si="45"/>
        <v>0</v>
      </c>
      <c r="H68" s="47">
        <f t="shared" si="45"/>
        <v>0</v>
      </c>
      <c r="I68" s="47">
        <f t="shared" si="45"/>
        <v>0</v>
      </c>
      <c r="J68" s="47">
        <f t="shared" si="45"/>
        <v>0</v>
      </c>
      <c r="K68" s="47">
        <f t="shared" si="45"/>
        <v>0</v>
      </c>
      <c r="L68" s="47">
        <f t="shared" si="45"/>
        <v>0</v>
      </c>
      <c r="M68" s="47">
        <f t="shared" si="45"/>
        <v>0</v>
      </c>
      <c r="N68" s="47">
        <f t="shared" si="45"/>
        <v>0</v>
      </c>
      <c r="O68" s="47">
        <f t="shared" si="45"/>
        <v>0</v>
      </c>
      <c r="P68" s="47">
        <f t="shared" si="45"/>
        <v>0</v>
      </c>
      <c r="Q68" s="47">
        <f t="shared" si="45"/>
        <v>0</v>
      </c>
      <c r="R68" s="47">
        <f t="shared" si="45"/>
        <v>0</v>
      </c>
      <c r="S68" s="47">
        <f t="shared" si="45"/>
        <v>0</v>
      </c>
      <c r="T68" s="47">
        <f t="shared" si="45"/>
        <v>0</v>
      </c>
      <c r="U68" s="47">
        <f t="shared" si="45"/>
        <v>0</v>
      </c>
      <c r="V68" s="47">
        <f t="shared" si="45"/>
        <v>0</v>
      </c>
      <c r="W68" s="47">
        <f t="shared" si="45"/>
        <v>0</v>
      </c>
      <c r="X68" s="47">
        <f t="shared" si="45"/>
        <v>0</v>
      </c>
      <c r="Y68" s="47">
        <f t="shared" si="45"/>
        <v>0</v>
      </c>
      <c r="Z68" s="47">
        <f t="shared" si="45"/>
        <v>0</v>
      </c>
      <c r="AA68" s="47">
        <f t="shared" si="45"/>
        <v>0</v>
      </c>
      <c r="AB68" s="47">
        <f t="shared" si="45"/>
        <v>0</v>
      </c>
      <c r="AC68" s="47">
        <f t="shared" si="45"/>
        <v>0</v>
      </c>
      <c r="AD68" s="47">
        <f t="shared" si="45"/>
        <v>0</v>
      </c>
      <c r="AE68" s="47">
        <f t="shared" si="45"/>
        <v>0</v>
      </c>
      <c r="AF68" s="47">
        <f t="shared" si="45"/>
        <v>0</v>
      </c>
      <c r="AG68" s="47">
        <f t="shared" si="45"/>
        <v>0</v>
      </c>
      <c r="AH68" s="47">
        <f t="shared" si="45"/>
        <v>0</v>
      </c>
      <c r="AI68" s="47">
        <f t="shared" si="45"/>
        <v>0</v>
      </c>
      <c r="AJ68" s="47">
        <f t="shared" si="45"/>
        <v>0</v>
      </c>
      <c r="AK68" s="47">
        <f t="shared" si="45"/>
        <v>0</v>
      </c>
      <c r="AL68" s="47">
        <f t="shared" si="45"/>
        <v>0</v>
      </c>
      <c r="AM68" s="47">
        <f t="shared" si="45"/>
        <v>0</v>
      </c>
      <c r="AN68" s="47">
        <f t="shared" si="45"/>
        <v>0</v>
      </c>
      <c r="AO68" s="47">
        <f t="shared" si="45"/>
        <v>0</v>
      </c>
      <c r="AP68" s="47">
        <f t="shared" si="45"/>
        <v>0</v>
      </c>
      <c r="AQ68" s="47">
        <f t="shared" si="45"/>
        <v>0</v>
      </c>
      <c r="AR68" s="47">
        <f t="shared" si="45"/>
        <v>0</v>
      </c>
      <c r="AS68" s="47">
        <f t="shared" si="45"/>
        <v>0</v>
      </c>
      <c r="AT68" s="47">
        <f t="shared" si="45"/>
        <v>0</v>
      </c>
      <c r="AU68" s="47">
        <f t="shared" si="45"/>
        <v>0</v>
      </c>
      <c r="AV68" s="47">
        <f t="shared" si="45"/>
        <v>0</v>
      </c>
      <c r="AW68" s="47">
        <f t="shared" si="45"/>
        <v>0</v>
      </c>
      <c r="AX68" s="47">
        <f t="shared" si="45"/>
        <v>0</v>
      </c>
      <c r="AY68" s="47">
        <f t="shared" si="45"/>
        <v>0</v>
      </c>
      <c r="AZ68" s="47">
        <f t="shared" si="45"/>
        <v>6995000</v>
      </c>
      <c r="BA68" s="59">
        <f t="shared" si="3"/>
        <v>6995000</v>
      </c>
      <c r="BB68" s="28">
        <f t="shared" si="4"/>
        <v>20985000</v>
      </c>
      <c r="BC68" s="61"/>
      <c r="BD68" s="59">
        <f t="shared" si="5"/>
        <v>0</v>
      </c>
      <c r="BE68" s="59">
        <f t="shared" si="6"/>
        <v>0</v>
      </c>
      <c r="BF68" s="59">
        <f t="shared" si="7"/>
        <v>0</v>
      </c>
      <c r="BG68" s="59">
        <f t="shared" si="8"/>
        <v>0</v>
      </c>
      <c r="BH68" s="59">
        <f t="shared" si="9"/>
        <v>0</v>
      </c>
      <c r="BI68" s="59">
        <f t="shared" si="10"/>
        <v>0</v>
      </c>
      <c r="BJ68" s="59">
        <f t="shared" si="11"/>
        <v>0</v>
      </c>
      <c r="BK68" s="59">
        <f t="shared" si="12"/>
        <v>0</v>
      </c>
      <c r="BL68" s="59">
        <f t="shared" si="13"/>
        <v>0</v>
      </c>
      <c r="BM68" s="59">
        <f t="shared" si="14"/>
        <v>0</v>
      </c>
      <c r="BN68" s="59">
        <f t="shared" si="15"/>
        <v>0</v>
      </c>
      <c r="BO68" s="59">
        <f t="shared" si="16"/>
        <v>6995000</v>
      </c>
      <c r="BP68" s="61"/>
      <c r="BQ68" s="59">
        <f t="shared" si="17"/>
        <v>0</v>
      </c>
      <c r="BR68" s="59">
        <f t="shared" si="18"/>
        <v>0</v>
      </c>
      <c r="BS68" s="59">
        <f t="shared" si="19"/>
        <v>0</v>
      </c>
      <c r="BT68" s="59">
        <f t="shared" si="20"/>
        <v>6995000</v>
      </c>
    </row>
    <row r="69">
      <c r="A69" s="49"/>
      <c r="B69" s="50" t="s">
        <v>37</v>
      </c>
      <c r="C69" s="6"/>
      <c r="D69" s="5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59">
        <f t="shared" si="3"/>
        <v>0</v>
      </c>
      <c r="BB69" s="28">
        <f t="shared" si="4"/>
        <v>0</v>
      </c>
      <c r="BC69" s="64"/>
      <c r="BD69" s="59">
        <f t="shared" si="5"/>
        <v>0</v>
      </c>
      <c r="BE69" s="59">
        <f t="shared" si="6"/>
        <v>0</v>
      </c>
      <c r="BF69" s="59">
        <f t="shared" si="7"/>
        <v>0</v>
      </c>
      <c r="BG69" s="59">
        <f t="shared" si="8"/>
        <v>0</v>
      </c>
      <c r="BH69" s="59">
        <f t="shared" si="9"/>
        <v>0</v>
      </c>
      <c r="BI69" s="59">
        <f t="shared" si="10"/>
        <v>0</v>
      </c>
      <c r="BJ69" s="59">
        <f t="shared" si="11"/>
        <v>0</v>
      </c>
      <c r="BK69" s="59">
        <f t="shared" si="12"/>
        <v>0</v>
      </c>
      <c r="BL69" s="59">
        <f t="shared" si="13"/>
        <v>0</v>
      </c>
      <c r="BM69" s="59">
        <f t="shared" si="14"/>
        <v>0</v>
      </c>
      <c r="BN69" s="59">
        <f t="shared" si="15"/>
        <v>0</v>
      </c>
      <c r="BO69" s="59">
        <f t="shared" si="16"/>
        <v>0</v>
      </c>
      <c r="BP69" s="64"/>
      <c r="BQ69" s="59">
        <f t="shared" si="17"/>
        <v>0</v>
      </c>
      <c r="BR69" s="59">
        <f t="shared" si="18"/>
        <v>0</v>
      </c>
      <c r="BS69" s="59">
        <f t="shared" si="19"/>
        <v>0</v>
      </c>
      <c r="BT69" s="59">
        <f t="shared" si="20"/>
        <v>0</v>
      </c>
    </row>
    <row r="70">
      <c r="A70" s="49"/>
      <c r="B70" s="52" t="s">
        <v>38</v>
      </c>
      <c r="C70" s="52" t="s">
        <v>72</v>
      </c>
      <c r="D70" s="53">
        <v>2.798E7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6">
        <v>6995000.0</v>
      </c>
      <c r="BA70" s="59">
        <f t="shared" si="3"/>
        <v>6995000</v>
      </c>
      <c r="BB70" s="28">
        <f t="shared" si="4"/>
        <v>20985000</v>
      </c>
      <c r="BC70" s="64"/>
      <c r="BD70" s="59">
        <f t="shared" si="5"/>
        <v>0</v>
      </c>
      <c r="BE70" s="59">
        <f t="shared" si="6"/>
        <v>0</v>
      </c>
      <c r="BF70" s="59">
        <f t="shared" si="7"/>
        <v>0</v>
      </c>
      <c r="BG70" s="59">
        <f t="shared" si="8"/>
        <v>0</v>
      </c>
      <c r="BH70" s="59">
        <f t="shared" si="9"/>
        <v>0</v>
      </c>
      <c r="BI70" s="59">
        <f t="shared" si="10"/>
        <v>0</v>
      </c>
      <c r="BJ70" s="59">
        <f t="shared" si="11"/>
        <v>0</v>
      </c>
      <c r="BK70" s="59">
        <f t="shared" si="12"/>
        <v>0</v>
      </c>
      <c r="BL70" s="59">
        <f t="shared" si="13"/>
        <v>0</v>
      </c>
      <c r="BM70" s="59">
        <f t="shared" si="14"/>
        <v>0</v>
      </c>
      <c r="BN70" s="59">
        <f t="shared" si="15"/>
        <v>0</v>
      </c>
      <c r="BO70" s="59">
        <f t="shared" si="16"/>
        <v>6995000</v>
      </c>
      <c r="BP70" s="64"/>
      <c r="BQ70" s="59">
        <f t="shared" si="17"/>
        <v>0</v>
      </c>
      <c r="BR70" s="59">
        <f t="shared" si="18"/>
        <v>0</v>
      </c>
      <c r="BS70" s="59">
        <f t="shared" si="19"/>
        <v>0</v>
      </c>
      <c r="BT70" s="59">
        <f t="shared" si="20"/>
        <v>6995000</v>
      </c>
    </row>
    <row r="71">
      <c r="A71" s="37" t="s">
        <v>120</v>
      </c>
      <c r="B71" s="38" t="s">
        <v>121</v>
      </c>
      <c r="C71" s="6"/>
      <c r="D71" s="39">
        <f t="shared" ref="D71:AZ71" si="46">sum(D72)</f>
        <v>10644000</v>
      </c>
      <c r="E71" s="39">
        <f t="shared" si="46"/>
        <v>0</v>
      </c>
      <c r="F71" s="39">
        <f t="shared" si="46"/>
        <v>0</v>
      </c>
      <c r="G71" s="39">
        <f t="shared" si="46"/>
        <v>0</v>
      </c>
      <c r="H71" s="39">
        <f t="shared" si="46"/>
        <v>0</v>
      </c>
      <c r="I71" s="39">
        <f t="shared" si="46"/>
        <v>0</v>
      </c>
      <c r="J71" s="39">
        <f t="shared" si="46"/>
        <v>0</v>
      </c>
      <c r="K71" s="39">
        <f t="shared" si="46"/>
        <v>0</v>
      </c>
      <c r="L71" s="39">
        <f t="shared" si="46"/>
        <v>0</v>
      </c>
      <c r="M71" s="39">
        <f t="shared" si="46"/>
        <v>0</v>
      </c>
      <c r="N71" s="39">
        <f t="shared" si="46"/>
        <v>0</v>
      </c>
      <c r="O71" s="39">
        <f t="shared" si="46"/>
        <v>0</v>
      </c>
      <c r="P71" s="39">
        <f t="shared" si="46"/>
        <v>0</v>
      </c>
      <c r="Q71" s="39">
        <f t="shared" si="46"/>
        <v>0</v>
      </c>
      <c r="R71" s="39">
        <f t="shared" si="46"/>
        <v>0</v>
      </c>
      <c r="S71" s="39">
        <f t="shared" si="46"/>
        <v>0</v>
      </c>
      <c r="T71" s="39">
        <f t="shared" si="46"/>
        <v>0</v>
      </c>
      <c r="U71" s="39">
        <f t="shared" si="46"/>
        <v>0</v>
      </c>
      <c r="V71" s="39">
        <f t="shared" si="46"/>
        <v>0</v>
      </c>
      <c r="W71" s="39">
        <f t="shared" si="46"/>
        <v>0</v>
      </c>
      <c r="X71" s="39">
        <f t="shared" si="46"/>
        <v>0</v>
      </c>
      <c r="Y71" s="39">
        <f t="shared" si="46"/>
        <v>0</v>
      </c>
      <c r="Z71" s="39">
        <f t="shared" si="46"/>
        <v>0</v>
      </c>
      <c r="AA71" s="39">
        <f t="shared" si="46"/>
        <v>0</v>
      </c>
      <c r="AB71" s="39">
        <f t="shared" si="46"/>
        <v>0</v>
      </c>
      <c r="AC71" s="39">
        <f t="shared" si="46"/>
        <v>0</v>
      </c>
      <c r="AD71" s="39">
        <f t="shared" si="46"/>
        <v>0</v>
      </c>
      <c r="AE71" s="39">
        <f t="shared" si="46"/>
        <v>0</v>
      </c>
      <c r="AF71" s="39">
        <f t="shared" si="46"/>
        <v>0</v>
      </c>
      <c r="AG71" s="39">
        <f t="shared" si="46"/>
        <v>0</v>
      </c>
      <c r="AH71" s="39">
        <f t="shared" si="46"/>
        <v>0</v>
      </c>
      <c r="AI71" s="39">
        <f t="shared" si="46"/>
        <v>0</v>
      </c>
      <c r="AJ71" s="39">
        <f t="shared" si="46"/>
        <v>0</v>
      </c>
      <c r="AK71" s="39">
        <f t="shared" si="46"/>
        <v>0</v>
      </c>
      <c r="AL71" s="39">
        <f t="shared" si="46"/>
        <v>0</v>
      </c>
      <c r="AM71" s="39">
        <f t="shared" si="46"/>
        <v>0</v>
      </c>
      <c r="AN71" s="39">
        <f t="shared" si="46"/>
        <v>0</v>
      </c>
      <c r="AO71" s="39">
        <f t="shared" si="46"/>
        <v>0</v>
      </c>
      <c r="AP71" s="39">
        <f t="shared" si="46"/>
        <v>0</v>
      </c>
      <c r="AQ71" s="39">
        <f t="shared" si="46"/>
        <v>0</v>
      </c>
      <c r="AR71" s="39">
        <f t="shared" si="46"/>
        <v>0</v>
      </c>
      <c r="AS71" s="39">
        <f t="shared" si="46"/>
        <v>0</v>
      </c>
      <c r="AT71" s="39">
        <f t="shared" si="46"/>
        <v>0</v>
      </c>
      <c r="AU71" s="39">
        <f t="shared" si="46"/>
        <v>0</v>
      </c>
      <c r="AV71" s="39">
        <f t="shared" si="46"/>
        <v>0</v>
      </c>
      <c r="AW71" s="39">
        <f t="shared" si="46"/>
        <v>0</v>
      </c>
      <c r="AX71" s="39">
        <f t="shared" si="46"/>
        <v>0</v>
      </c>
      <c r="AY71" s="39">
        <f t="shared" si="46"/>
        <v>0</v>
      </c>
      <c r="AZ71" s="39">
        <f t="shared" si="46"/>
        <v>2661000</v>
      </c>
      <c r="BA71" s="57">
        <f t="shared" si="3"/>
        <v>2661000</v>
      </c>
      <c r="BB71" s="28">
        <f t="shared" si="4"/>
        <v>7983000</v>
      </c>
      <c r="BC71" s="29"/>
      <c r="BD71" s="57">
        <f t="shared" si="5"/>
        <v>0</v>
      </c>
      <c r="BE71" s="57">
        <f t="shared" si="6"/>
        <v>0</v>
      </c>
      <c r="BF71" s="57">
        <f t="shared" si="7"/>
        <v>0</v>
      </c>
      <c r="BG71" s="57">
        <f t="shared" si="8"/>
        <v>0</v>
      </c>
      <c r="BH71" s="57">
        <f t="shared" si="9"/>
        <v>0</v>
      </c>
      <c r="BI71" s="57">
        <f t="shared" si="10"/>
        <v>0</v>
      </c>
      <c r="BJ71" s="57">
        <f t="shared" si="11"/>
        <v>0</v>
      </c>
      <c r="BK71" s="57">
        <f t="shared" si="12"/>
        <v>0</v>
      </c>
      <c r="BL71" s="57">
        <f t="shared" si="13"/>
        <v>0</v>
      </c>
      <c r="BM71" s="57">
        <f t="shared" si="14"/>
        <v>0</v>
      </c>
      <c r="BN71" s="57">
        <f t="shared" si="15"/>
        <v>0</v>
      </c>
      <c r="BO71" s="57">
        <f t="shared" si="16"/>
        <v>2661000</v>
      </c>
      <c r="BP71" s="29"/>
      <c r="BQ71" s="57">
        <f t="shared" si="17"/>
        <v>0</v>
      </c>
      <c r="BR71" s="57">
        <f t="shared" si="18"/>
        <v>0</v>
      </c>
      <c r="BS71" s="57">
        <f t="shared" si="19"/>
        <v>0</v>
      </c>
      <c r="BT71" s="57">
        <f t="shared" si="20"/>
        <v>2661000</v>
      </c>
    </row>
    <row r="72">
      <c r="A72" s="41" t="s">
        <v>34</v>
      </c>
      <c r="B72" s="42" t="s">
        <v>75</v>
      </c>
      <c r="C72" s="6"/>
      <c r="D72" s="43">
        <f t="shared" ref="D72:AZ72" si="47">sum(D73)</f>
        <v>10644000</v>
      </c>
      <c r="E72" s="43">
        <f t="shared" si="47"/>
        <v>0</v>
      </c>
      <c r="F72" s="43">
        <f t="shared" si="47"/>
        <v>0</v>
      </c>
      <c r="G72" s="43">
        <f t="shared" si="47"/>
        <v>0</v>
      </c>
      <c r="H72" s="43">
        <f t="shared" si="47"/>
        <v>0</v>
      </c>
      <c r="I72" s="43">
        <f t="shared" si="47"/>
        <v>0</v>
      </c>
      <c r="J72" s="43">
        <f t="shared" si="47"/>
        <v>0</v>
      </c>
      <c r="K72" s="43">
        <f t="shared" si="47"/>
        <v>0</v>
      </c>
      <c r="L72" s="43">
        <f t="shared" si="47"/>
        <v>0</v>
      </c>
      <c r="M72" s="43">
        <f t="shared" si="47"/>
        <v>0</v>
      </c>
      <c r="N72" s="43">
        <f t="shared" si="47"/>
        <v>0</v>
      </c>
      <c r="O72" s="43">
        <f t="shared" si="47"/>
        <v>0</v>
      </c>
      <c r="P72" s="43">
        <f t="shared" si="47"/>
        <v>0</v>
      </c>
      <c r="Q72" s="43">
        <f t="shared" si="47"/>
        <v>0</v>
      </c>
      <c r="R72" s="43">
        <f t="shared" si="47"/>
        <v>0</v>
      </c>
      <c r="S72" s="43">
        <f t="shared" si="47"/>
        <v>0</v>
      </c>
      <c r="T72" s="43">
        <f t="shared" si="47"/>
        <v>0</v>
      </c>
      <c r="U72" s="43">
        <f t="shared" si="47"/>
        <v>0</v>
      </c>
      <c r="V72" s="43">
        <f t="shared" si="47"/>
        <v>0</v>
      </c>
      <c r="W72" s="43">
        <f t="shared" si="47"/>
        <v>0</v>
      </c>
      <c r="X72" s="43">
        <f t="shared" si="47"/>
        <v>0</v>
      </c>
      <c r="Y72" s="43">
        <f t="shared" si="47"/>
        <v>0</v>
      </c>
      <c r="Z72" s="43">
        <f t="shared" si="47"/>
        <v>0</v>
      </c>
      <c r="AA72" s="43">
        <f t="shared" si="47"/>
        <v>0</v>
      </c>
      <c r="AB72" s="43">
        <f t="shared" si="47"/>
        <v>0</v>
      </c>
      <c r="AC72" s="43">
        <f t="shared" si="47"/>
        <v>0</v>
      </c>
      <c r="AD72" s="43">
        <f t="shared" si="47"/>
        <v>0</v>
      </c>
      <c r="AE72" s="43">
        <f t="shared" si="47"/>
        <v>0</v>
      </c>
      <c r="AF72" s="43">
        <f t="shared" si="47"/>
        <v>0</v>
      </c>
      <c r="AG72" s="43">
        <f t="shared" si="47"/>
        <v>0</v>
      </c>
      <c r="AH72" s="43">
        <f t="shared" si="47"/>
        <v>0</v>
      </c>
      <c r="AI72" s="43">
        <f t="shared" si="47"/>
        <v>0</v>
      </c>
      <c r="AJ72" s="43">
        <f t="shared" si="47"/>
        <v>0</v>
      </c>
      <c r="AK72" s="43">
        <f t="shared" si="47"/>
        <v>0</v>
      </c>
      <c r="AL72" s="43">
        <f t="shared" si="47"/>
        <v>0</v>
      </c>
      <c r="AM72" s="43">
        <f t="shared" si="47"/>
        <v>0</v>
      </c>
      <c r="AN72" s="43">
        <f t="shared" si="47"/>
        <v>0</v>
      </c>
      <c r="AO72" s="43">
        <f t="shared" si="47"/>
        <v>0</v>
      </c>
      <c r="AP72" s="43">
        <f t="shared" si="47"/>
        <v>0</v>
      </c>
      <c r="AQ72" s="43">
        <f t="shared" si="47"/>
        <v>0</v>
      </c>
      <c r="AR72" s="43">
        <f t="shared" si="47"/>
        <v>0</v>
      </c>
      <c r="AS72" s="43">
        <f t="shared" si="47"/>
        <v>0</v>
      </c>
      <c r="AT72" s="43">
        <f t="shared" si="47"/>
        <v>0</v>
      </c>
      <c r="AU72" s="43">
        <f t="shared" si="47"/>
        <v>0</v>
      </c>
      <c r="AV72" s="43">
        <f t="shared" si="47"/>
        <v>0</v>
      </c>
      <c r="AW72" s="43">
        <f t="shared" si="47"/>
        <v>0</v>
      </c>
      <c r="AX72" s="43">
        <f t="shared" si="47"/>
        <v>0</v>
      </c>
      <c r="AY72" s="43">
        <f t="shared" si="47"/>
        <v>0</v>
      </c>
      <c r="AZ72" s="43">
        <f t="shared" si="47"/>
        <v>2661000</v>
      </c>
      <c r="BA72" s="59">
        <f t="shared" si="3"/>
        <v>2661000</v>
      </c>
      <c r="BB72" s="28">
        <f t="shared" si="4"/>
        <v>7983000</v>
      </c>
      <c r="BC72" s="29"/>
      <c r="BD72" s="59">
        <f t="shared" si="5"/>
        <v>0</v>
      </c>
      <c r="BE72" s="59">
        <f t="shared" si="6"/>
        <v>0</v>
      </c>
      <c r="BF72" s="59">
        <f t="shared" si="7"/>
        <v>0</v>
      </c>
      <c r="BG72" s="59">
        <f t="shared" si="8"/>
        <v>0</v>
      </c>
      <c r="BH72" s="59">
        <f t="shared" si="9"/>
        <v>0</v>
      </c>
      <c r="BI72" s="59">
        <f t="shared" si="10"/>
        <v>0</v>
      </c>
      <c r="BJ72" s="59">
        <f t="shared" si="11"/>
        <v>0</v>
      </c>
      <c r="BK72" s="59">
        <f t="shared" si="12"/>
        <v>0</v>
      </c>
      <c r="BL72" s="59">
        <f t="shared" si="13"/>
        <v>0</v>
      </c>
      <c r="BM72" s="59">
        <f t="shared" si="14"/>
        <v>0</v>
      </c>
      <c r="BN72" s="59">
        <f t="shared" si="15"/>
        <v>0</v>
      </c>
      <c r="BO72" s="59">
        <f t="shared" si="16"/>
        <v>2661000</v>
      </c>
      <c r="BP72" s="29"/>
      <c r="BQ72" s="59">
        <f t="shared" si="17"/>
        <v>0</v>
      </c>
      <c r="BR72" s="59">
        <f t="shared" si="18"/>
        <v>0</v>
      </c>
      <c r="BS72" s="59">
        <f t="shared" si="19"/>
        <v>0</v>
      </c>
      <c r="BT72" s="59">
        <f t="shared" si="20"/>
        <v>2661000</v>
      </c>
    </row>
    <row r="73">
      <c r="A73" s="45">
        <v>522191.0</v>
      </c>
      <c r="B73" s="46" t="s">
        <v>36</v>
      </c>
      <c r="C73" s="6"/>
      <c r="D73" s="47">
        <f t="shared" ref="D73:AZ73" si="48">sum(D75)</f>
        <v>10644000</v>
      </c>
      <c r="E73" s="47">
        <f t="shared" si="48"/>
        <v>0</v>
      </c>
      <c r="F73" s="47">
        <f t="shared" si="48"/>
        <v>0</v>
      </c>
      <c r="G73" s="47">
        <f t="shared" si="48"/>
        <v>0</v>
      </c>
      <c r="H73" s="47">
        <f t="shared" si="48"/>
        <v>0</v>
      </c>
      <c r="I73" s="47">
        <f t="shared" si="48"/>
        <v>0</v>
      </c>
      <c r="J73" s="47">
        <f t="shared" si="48"/>
        <v>0</v>
      </c>
      <c r="K73" s="47">
        <f t="shared" si="48"/>
        <v>0</v>
      </c>
      <c r="L73" s="47">
        <f t="shared" si="48"/>
        <v>0</v>
      </c>
      <c r="M73" s="47">
        <f t="shared" si="48"/>
        <v>0</v>
      </c>
      <c r="N73" s="47">
        <f t="shared" si="48"/>
        <v>0</v>
      </c>
      <c r="O73" s="47">
        <f t="shared" si="48"/>
        <v>0</v>
      </c>
      <c r="P73" s="47">
        <f t="shared" si="48"/>
        <v>0</v>
      </c>
      <c r="Q73" s="47">
        <f t="shared" si="48"/>
        <v>0</v>
      </c>
      <c r="R73" s="47">
        <f t="shared" si="48"/>
        <v>0</v>
      </c>
      <c r="S73" s="47">
        <f t="shared" si="48"/>
        <v>0</v>
      </c>
      <c r="T73" s="47">
        <f t="shared" si="48"/>
        <v>0</v>
      </c>
      <c r="U73" s="47">
        <f t="shared" si="48"/>
        <v>0</v>
      </c>
      <c r="V73" s="47">
        <f t="shared" si="48"/>
        <v>0</v>
      </c>
      <c r="W73" s="47">
        <f t="shared" si="48"/>
        <v>0</v>
      </c>
      <c r="X73" s="47">
        <f t="shared" si="48"/>
        <v>0</v>
      </c>
      <c r="Y73" s="47">
        <f t="shared" si="48"/>
        <v>0</v>
      </c>
      <c r="Z73" s="47">
        <f t="shared" si="48"/>
        <v>0</v>
      </c>
      <c r="AA73" s="47">
        <f t="shared" si="48"/>
        <v>0</v>
      </c>
      <c r="AB73" s="47">
        <f t="shared" si="48"/>
        <v>0</v>
      </c>
      <c r="AC73" s="47">
        <f t="shared" si="48"/>
        <v>0</v>
      </c>
      <c r="AD73" s="47">
        <f t="shared" si="48"/>
        <v>0</v>
      </c>
      <c r="AE73" s="47">
        <f t="shared" si="48"/>
        <v>0</v>
      </c>
      <c r="AF73" s="47">
        <f t="shared" si="48"/>
        <v>0</v>
      </c>
      <c r="AG73" s="47">
        <f t="shared" si="48"/>
        <v>0</v>
      </c>
      <c r="AH73" s="47">
        <f t="shared" si="48"/>
        <v>0</v>
      </c>
      <c r="AI73" s="47">
        <f t="shared" si="48"/>
        <v>0</v>
      </c>
      <c r="AJ73" s="47">
        <f t="shared" si="48"/>
        <v>0</v>
      </c>
      <c r="AK73" s="47">
        <f t="shared" si="48"/>
        <v>0</v>
      </c>
      <c r="AL73" s="47">
        <f t="shared" si="48"/>
        <v>0</v>
      </c>
      <c r="AM73" s="47">
        <f t="shared" si="48"/>
        <v>0</v>
      </c>
      <c r="AN73" s="47">
        <f t="shared" si="48"/>
        <v>0</v>
      </c>
      <c r="AO73" s="47">
        <f t="shared" si="48"/>
        <v>0</v>
      </c>
      <c r="AP73" s="47">
        <f t="shared" si="48"/>
        <v>0</v>
      </c>
      <c r="AQ73" s="47">
        <f t="shared" si="48"/>
        <v>0</v>
      </c>
      <c r="AR73" s="47">
        <f t="shared" si="48"/>
        <v>0</v>
      </c>
      <c r="AS73" s="47">
        <f t="shared" si="48"/>
        <v>0</v>
      </c>
      <c r="AT73" s="47">
        <f t="shared" si="48"/>
        <v>0</v>
      </c>
      <c r="AU73" s="47">
        <f t="shared" si="48"/>
        <v>0</v>
      </c>
      <c r="AV73" s="47">
        <f t="shared" si="48"/>
        <v>0</v>
      </c>
      <c r="AW73" s="47">
        <f t="shared" si="48"/>
        <v>0</v>
      </c>
      <c r="AX73" s="47">
        <f t="shared" si="48"/>
        <v>0</v>
      </c>
      <c r="AY73" s="47">
        <f t="shared" si="48"/>
        <v>0</v>
      </c>
      <c r="AZ73" s="47">
        <f t="shared" si="48"/>
        <v>2661000</v>
      </c>
      <c r="BA73" s="59">
        <f t="shared" si="3"/>
        <v>2661000</v>
      </c>
      <c r="BB73" s="28">
        <f t="shared" si="4"/>
        <v>7983000</v>
      </c>
      <c r="BC73" s="61"/>
      <c r="BD73" s="59">
        <f t="shared" si="5"/>
        <v>0</v>
      </c>
      <c r="BE73" s="59">
        <f t="shared" si="6"/>
        <v>0</v>
      </c>
      <c r="BF73" s="59">
        <f t="shared" si="7"/>
        <v>0</v>
      </c>
      <c r="BG73" s="59">
        <f t="shared" si="8"/>
        <v>0</v>
      </c>
      <c r="BH73" s="59">
        <f t="shared" si="9"/>
        <v>0</v>
      </c>
      <c r="BI73" s="59">
        <f t="shared" si="10"/>
        <v>0</v>
      </c>
      <c r="BJ73" s="59">
        <f t="shared" si="11"/>
        <v>0</v>
      </c>
      <c r="BK73" s="59">
        <f t="shared" si="12"/>
        <v>0</v>
      </c>
      <c r="BL73" s="59">
        <f t="shared" si="13"/>
        <v>0</v>
      </c>
      <c r="BM73" s="59">
        <f t="shared" si="14"/>
        <v>0</v>
      </c>
      <c r="BN73" s="59">
        <f t="shared" si="15"/>
        <v>0</v>
      </c>
      <c r="BO73" s="59">
        <f t="shared" si="16"/>
        <v>2661000</v>
      </c>
      <c r="BP73" s="61"/>
      <c r="BQ73" s="59">
        <f t="shared" si="17"/>
        <v>0</v>
      </c>
      <c r="BR73" s="59">
        <f t="shared" si="18"/>
        <v>0</v>
      </c>
      <c r="BS73" s="59">
        <f t="shared" si="19"/>
        <v>0</v>
      </c>
      <c r="BT73" s="59">
        <f t="shared" si="20"/>
        <v>2661000</v>
      </c>
    </row>
    <row r="74">
      <c r="A74" s="49"/>
      <c r="B74" s="50" t="s">
        <v>37</v>
      </c>
      <c r="C74" s="6"/>
      <c r="D74" s="51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59">
        <f t="shared" si="3"/>
        <v>0</v>
      </c>
      <c r="BB74" s="28">
        <f t="shared" si="4"/>
        <v>0</v>
      </c>
      <c r="BC74" s="64"/>
      <c r="BD74" s="59">
        <f t="shared" si="5"/>
        <v>0</v>
      </c>
      <c r="BE74" s="59">
        <f t="shared" si="6"/>
        <v>0</v>
      </c>
      <c r="BF74" s="59">
        <f t="shared" si="7"/>
        <v>0</v>
      </c>
      <c r="BG74" s="59">
        <f t="shared" si="8"/>
        <v>0</v>
      </c>
      <c r="BH74" s="59">
        <f t="shared" si="9"/>
        <v>0</v>
      </c>
      <c r="BI74" s="59">
        <f t="shared" si="10"/>
        <v>0</v>
      </c>
      <c r="BJ74" s="59">
        <f t="shared" si="11"/>
        <v>0</v>
      </c>
      <c r="BK74" s="59">
        <f t="shared" si="12"/>
        <v>0</v>
      </c>
      <c r="BL74" s="59">
        <f t="shared" si="13"/>
        <v>0</v>
      </c>
      <c r="BM74" s="59">
        <f t="shared" si="14"/>
        <v>0</v>
      </c>
      <c r="BN74" s="59">
        <f t="shared" si="15"/>
        <v>0</v>
      </c>
      <c r="BO74" s="59">
        <f t="shared" si="16"/>
        <v>0</v>
      </c>
      <c r="BP74" s="64"/>
      <c r="BQ74" s="59">
        <f t="shared" si="17"/>
        <v>0</v>
      </c>
      <c r="BR74" s="59">
        <f t="shared" si="18"/>
        <v>0</v>
      </c>
      <c r="BS74" s="59">
        <f t="shared" si="19"/>
        <v>0</v>
      </c>
      <c r="BT74" s="59">
        <f t="shared" si="20"/>
        <v>0</v>
      </c>
    </row>
    <row r="75">
      <c r="A75" s="49"/>
      <c r="B75" s="52" t="s">
        <v>54</v>
      </c>
      <c r="C75" s="52" t="s">
        <v>76</v>
      </c>
      <c r="D75" s="53">
        <f t="shared" ref="D75:AZ75" si="49">sum(D76:D79)</f>
        <v>10644000</v>
      </c>
      <c r="E75" s="53">
        <f t="shared" si="49"/>
        <v>0</v>
      </c>
      <c r="F75" s="53">
        <f t="shared" si="49"/>
        <v>0</v>
      </c>
      <c r="G75" s="53">
        <f t="shared" si="49"/>
        <v>0</v>
      </c>
      <c r="H75" s="53">
        <f t="shared" si="49"/>
        <v>0</v>
      </c>
      <c r="I75" s="53">
        <f t="shared" si="49"/>
        <v>0</v>
      </c>
      <c r="J75" s="53">
        <f t="shared" si="49"/>
        <v>0</v>
      </c>
      <c r="K75" s="53">
        <f t="shared" si="49"/>
        <v>0</v>
      </c>
      <c r="L75" s="53">
        <f t="shared" si="49"/>
        <v>0</v>
      </c>
      <c r="M75" s="53">
        <f t="shared" si="49"/>
        <v>0</v>
      </c>
      <c r="N75" s="53">
        <f t="shared" si="49"/>
        <v>0</v>
      </c>
      <c r="O75" s="53">
        <f t="shared" si="49"/>
        <v>0</v>
      </c>
      <c r="P75" s="53">
        <f t="shared" si="49"/>
        <v>0</v>
      </c>
      <c r="Q75" s="53">
        <f t="shared" si="49"/>
        <v>0</v>
      </c>
      <c r="R75" s="53">
        <f t="shared" si="49"/>
        <v>0</v>
      </c>
      <c r="S75" s="53">
        <f t="shared" si="49"/>
        <v>0</v>
      </c>
      <c r="T75" s="53">
        <f t="shared" si="49"/>
        <v>0</v>
      </c>
      <c r="U75" s="53">
        <f t="shared" si="49"/>
        <v>0</v>
      </c>
      <c r="V75" s="53">
        <f t="shared" si="49"/>
        <v>0</v>
      </c>
      <c r="W75" s="53">
        <f t="shared" si="49"/>
        <v>0</v>
      </c>
      <c r="X75" s="53">
        <f t="shared" si="49"/>
        <v>0</v>
      </c>
      <c r="Y75" s="53">
        <f t="shared" si="49"/>
        <v>0</v>
      </c>
      <c r="Z75" s="53">
        <f t="shared" si="49"/>
        <v>0</v>
      </c>
      <c r="AA75" s="53">
        <f t="shared" si="49"/>
        <v>0</v>
      </c>
      <c r="AB75" s="53">
        <f t="shared" si="49"/>
        <v>0</v>
      </c>
      <c r="AC75" s="53">
        <f t="shared" si="49"/>
        <v>0</v>
      </c>
      <c r="AD75" s="53">
        <f t="shared" si="49"/>
        <v>0</v>
      </c>
      <c r="AE75" s="53">
        <f t="shared" si="49"/>
        <v>0</v>
      </c>
      <c r="AF75" s="53">
        <f t="shared" si="49"/>
        <v>0</v>
      </c>
      <c r="AG75" s="53">
        <f t="shared" si="49"/>
        <v>0</v>
      </c>
      <c r="AH75" s="53">
        <f t="shared" si="49"/>
        <v>0</v>
      </c>
      <c r="AI75" s="53">
        <f t="shared" si="49"/>
        <v>0</v>
      </c>
      <c r="AJ75" s="53">
        <f t="shared" si="49"/>
        <v>0</v>
      </c>
      <c r="AK75" s="53">
        <f t="shared" si="49"/>
        <v>0</v>
      </c>
      <c r="AL75" s="53">
        <f t="shared" si="49"/>
        <v>0</v>
      </c>
      <c r="AM75" s="53">
        <f t="shared" si="49"/>
        <v>0</v>
      </c>
      <c r="AN75" s="53">
        <f t="shared" si="49"/>
        <v>0</v>
      </c>
      <c r="AO75" s="53">
        <f t="shared" si="49"/>
        <v>0</v>
      </c>
      <c r="AP75" s="53">
        <f t="shared" si="49"/>
        <v>0</v>
      </c>
      <c r="AQ75" s="53">
        <f t="shared" si="49"/>
        <v>0</v>
      </c>
      <c r="AR75" s="53">
        <f t="shared" si="49"/>
        <v>0</v>
      </c>
      <c r="AS75" s="53">
        <f t="shared" si="49"/>
        <v>0</v>
      </c>
      <c r="AT75" s="53">
        <f t="shared" si="49"/>
        <v>0</v>
      </c>
      <c r="AU75" s="53">
        <f t="shared" si="49"/>
        <v>0</v>
      </c>
      <c r="AV75" s="53">
        <f t="shared" si="49"/>
        <v>0</v>
      </c>
      <c r="AW75" s="53">
        <f t="shared" si="49"/>
        <v>0</v>
      </c>
      <c r="AX75" s="53">
        <f t="shared" si="49"/>
        <v>0</v>
      </c>
      <c r="AY75" s="53">
        <f t="shared" si="49"/>
        <v>0</v>
      </c>
      <c r="AZ75" s="53">
        <f t="shared" si="49"/>
        <v>2661000</v>
      </c>
      <c r="BA75" s="59">
        <f t="shared" si="3"/>
        <v>2661000</v>
      </c>
      <c r="BB75" s="28">
        <f t="shared" si="4"/>
        <v>7983000</v>
      </c>
      <c r="BC75" s="64"/>
      <c r="BD75" s="59">
        <f t="shared" si="5"/>
        <v>0</v>
      </c>
      <c r="BE75" s="59">
        <f t="shared" si="6"/>
        <v>0</v>
      </c>
      <c r="BF75" s="59">
        <f t="shared" si="7"/>
        <v>0</v>
      </c>
      <c r="BG75" s="59">
        <f t="shared" si="8"/>
        <v>0</v>
      </c>
      <c r="BH75" s="59">
        <f t="shared" si="9"/>
        <v>0</v>
      </c>
      <c r="BI75" s="59">
        <f t="shared" si="10"/>
        <v>0</v>
      </c>
      <c r="BJ75" s="59">
        <f t="shared" si="11"/>
        <v>0</v>
      </c>
      <c r="BK75" s="59">
        <f t="shared" si="12"/>
        <v>0</v>
      </c>
      <c r="BL75" s="59">
        <f t="shared" si="13"/>
        <v>0</v>
      </c>
      <c r="BM75" s="59">
        <f t="shared" si="14"/>
        <v>0</v>
      </c>
      <c r="BN75" s="59">
        <f t="shared" si="15"/>
        <v>0</v>
      </c>
      <c r="BO75" s="59">
        <f t="shared" si="16"/>
        <v>2661000</v>
      </c>
      <c r="BP75" s="64"/>
      <c r="BQ75" s="59">
        <f t="shared" si="17"/>
        <v>0</v>
      </c>
      <c r="BR75" s="59">
        <f t="shared" si="18"/>
        <v>0</v>
      </c>
      <c r="BS75" s="59">
        <f t="shared" si="19"/>
        <v>0</v>
      </c>
      <c r="BT75" s="59">
        <f t="shared" si="20"/>
        <v>2661000</v>
      </c>
    </row>
    <row r="76">
      <c r="A76" s="49"/>
      <c r="B76" s="52" t="s">
        <v>38</v>
      </c>
      <c r="C76" s="52" t="s">
        <v>77</v>
      </c>
      <c r="D76" s="53">
        <v>3888000.0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6">
        <v>972000.0</v>
      </c>
      <c r="BA76" s="59">
        <f t="shared" si="3"/>
        <v>972000</v>
      </c>
      <c r="BB76" s="28">
        <f t="shared" si="4"/>
        <v>2916000</v>
      </c>
      <c r="BC76" s="64"/>
      <c r="BD76" s="59">
        <f t="shared" si="5"/>
        <v>0</v>
      </c>
      <c r="BE76" s="59">
        <f t="shared" si="6"/>
        <v>0</v>
      </c>
      <c r="BF76" s="59">
        <f t="shared" si="7"/>
        <v>0</v>
      </c>
      <c r="BG76" s="59">
        <f t="shared" si="8"/>
        <v>0</v>
      </c>
      <c r="BH76" s="59">
        <f t="shared" si="9"/>
        <v>0</v>
      </c>
      <c r="BI76" s="59">
        <f t="shared" si="10"/>
        <v>0</v>
      </c>
      <c r="BJ76" s="59">
        <f t="shared" si="11"/>
        <v>0</v>
      </c>
      <c r="BK76" s="59">
        <f t="shared" si="12"/>
        <v>0</v>
      </c>
      <c r="BL76" s="59">
        <f t="shared" si="13"/>
        <v>0</v>
      </c>
      <c r="BM76" s="59">
        <f t="shared" si="14"/>
        <v>0</v>
      </c>
      <c r="BN76" s="59">
        <f t="shared" si="15"/>
        <v>0</v>
      </c>
      <c r="BO76" s="59">
        <f t="shared" si="16"/>
        <v>972000</v>
      </c>
      <c r="BP76" s="64"/>
      <c r="BQ76" s="59">
        <f t="shared" si="17"/>
        <v>0</v>
      </c>
      <c r="BR76" s="59">
        <f t="shared" si="18"/>
        <v>0</v>
      </c>
      <c r="BS76" s="59">
        <f t="shared" si="19"/>
        <v>0</v>
      </c>
      <c r="BT76" s="59">
        <f t="shared" si="20"/>
        <v>972000</v>
      </c>
    </row>
    <row r="77">
      <c r="A77" s="49"/>
      <c r="B77" s="52" t="s">
        <v>38</v>
      </c>
      <c r="C77" s="52" t="s">
        <v>78</v>
      </c>
      <c r="D77" s="53">
        <v>1500000.0</v>
      </c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6">
        <v>375000.0</v>
      </c>
      <c r="BA77" s="59">
        <f t="shared" si="3"/>
        <v>375000</v>
      </c>
      <c r="BB77" s="28">
        <f t="shared" si="4"/>
        <v>1125000</v>
      </c>
      <c r="BC77" s="64"/>
      <c r="BD77" s="59">
        <f t="shared" si="5"/>
        <v>0</v>
      </c>
      <c r="BE77" s="59">
        <f t="shared" si="6"/>
        <v>0</v>
      </c>
      <c r="BF77" s="59">
        <f t="shared" si="7"/>
        <v>0</v>
      </c>
      <c r="BG77" s="59">
        <f t="shared" si="8"/>
        <v>0</v>
      </c>
      <c r="BH77" s="59">
        <f t="shared" si="9"/>
        <v>0</v>
      </c>
      <c r="BI77" s="59">
        <f t="shared" si="10"/>
        <v>0</v>
      </c>
      <c r="BJ77" s="59">
        <f t="shared" si="11"/>
        <v>0</v>
      </c>
      <c r="BK77" s="59">
        <f t="shared" si="12"/>
        <v>0</v>
      </c>
      <c r="BL77" s="59">
        <f t="shared" si="13"/>
        <v>0</v>
      </c>
      <c r="BM77" s="59">
        <f t="shared" si="14"/>
        <v>0</v>
      </c>
      <c r="BN77" s="59">
        <f t="shared" si="15"/>
        <v>0</v>
      </c>
      <c r="BO77" s="59">
        <f t="shared" si="16"/>
        <v>375000</v>
      </c>
      <c r="BP77" s="64"/>
      <c r="BQ77" s="59">
        <f t="shared" si="17"/>
        <v>0</v>
      </c>
      <c r="BR77" s="59">
        <f t="shared" si="18"/>
        <v>0</v>
      </c>
      <c r="BS77" s="59">
        <f t="shared" si="19"/>
        <v>0</v>
      </c>
      <c r="BT77" s="59">
        <f t="shared" si="20"/>
        <v>375000</v>
      </c>
    </row>
    <row r="78">
      <c r="A78" s="49"/>
      <c r="B78" s="52" t="s">
        <v>38</v>
      </c>
      <c r="C78" s="52" t="s">
        <v>79</v>
      </c>
      <c r="D78" s="53">
        <v>1700000.0</v>
      </c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6">
        <v>425000.0</v>
      </c>
      <c r="BA78" s="59">
        <f t="shared" si="3"/>
        <v>425000</v>
      </c>
      <c r="BB78" s="28">
        <f t="shared" si="4"/>
        <v>1275000</v>
      </c>
      <c r="BC78" s="64"/>
      <c r="BD78" s="59">
        <f t="shared" si="5"/>
        <v>0</v>
      </c>
      <c r="BE78" s="59">
        <f t="shared" si="6"/>
        <v>0</v>
      </c>
      <c r="BF78" s="59">
        <f t="shared" si="7"/>
        <v>0</v>
      </c>
      <c r="BG78" s="59">
        <f t="shared" si="8"/>
        <v>0</v>
      </c>
      <c r="BH78" s="59">
        <f t="shared" si="9"/>
        <v>0</v>
      </c>
      <c r="BI78" s="59">
        <f t="shared" si="10"/>
        <v>0</v>
      </c>
      <c r="BJ78" s="59">
        <f t="shared" si="11"/>
        <v>0</v>
      </c>
      <c r="BK78" s="59">
        <f t="shared" si="12"/>
        <v>0</v>
      </c>
      <c r="BL78" s="59">
        <f t="shared" si="13"/>
        <v>0</v>
      </c>
      <c r="BM78" s="59">
        <f t="shared" si="14"/>
        <v>0</v>
      </c>
      <c r="BN78" s="59">
        <f t="shared" si="15"/>
        <v>0</v>
      </c>
      <c r="BO78" s="59">
        <f t="shared" si="16"/>
        <v>425000</v>
      </c>
      <c r="BP78" s="64"/>
      <c r="BQ78" s="59">
        <f t="shared" si="17"/>
        <v>0</v>
      </c>
      <c r="BR78" s="59">
        <f t="shared" si="18"/>
        <v>0</v>
      </c>
      <c r="BS78" s="59">
        <f t="shared" si="19"/>
        <v>0</v>
      </c>
      <c r="BT78" s="59">
        <f t="shared" si="20"/>
        <v>425000</v>
      </c>
    </row>
    <row r="79">
      <c r="A79" s="49"/>
      <c r="B79" s="52" t="s">
        <v>38</v>
      </c>
      <c r="C79" s="52" t="s">
        <v>80</v>
      </c>
      <c r="D79" s="53">
        <v>3556000.0</v>
      </c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6">
        <v>889000.0</v>
      </c>
      <c r="BA79" s="59">
        <f t="shared" si="3"/>
        <v>889000</v>
      </c>
      <c r="BB79" s="28">
        <f t="shared" si="4"/>
        <v>2667000</v>
      </c>
      <c r="BC79" s="64"/>
      <c r="BD79" s="59">
        <f t="shared" si="5"/>
        <v>0</v>
      </c>
      <c r="BE79" s="59">
        <f t="shared" si="6"/>
        <v>0</v>
      </c>
      <c r="BF79" s="59">
        <f t="shared" si="7"/>
        <v>0</v>
      </c>
      <c r="BG79" s="59">
        <f t="shared" si="8"/>
        <v>0</v>
      </c>
      <c r="BH79" s="59">
        <f t="shared" si="9"/>
        <v>0</v>
      </c>
      <c r="BI79" s="59">
        <f t="shared" si="10"/>
        <v>0</v>
      </c>
      <c r="BJ79" s="59">
        <f t="shared" si="11"/>
        <v>0</v>
      </c>
      <c r="BK79" s="59">
        <f t="shared" si="12"/>
        <v>0</v>
      </c>
      <c r="BL79" s="59">
        <f t="shared" si="13"/>
        <v>0</v>
      </c>
      <c r="BM79" s="59">
        <f t="shared" si="14"/>
        <v>0</v>
      </c>
      <c r="BN79" s="59">
        <f t="shared" si="15"/>
        <v>0</v>
      </c>
      <c r="BO79" s="59">
        <f t="shared" si="16"/>
        <v>889000</v>
      </c>
      <c r="BP79" s="64"/>
      <c r="BQ79" s="59">
        <f t="shared" si="17"/>
        <v>0</v>
      </c>
      <c r="BR79" s="59">
        <f t="shared" si="18"/>
        <v>0</v>
      </c>
      <c r="BS79" s="59">
        <f t="shared" si="19"/>
        <v>0</v>
      </c>
      <c r="BT79" s="59">
        <f t="shared" si="20"/>
        <v>889000</v>
      </c>
    </row>
    <row r="80">
      <c r="A80" s="27" t="s">
        <v>81</v>
      </c>
      <c r="B80" s="30" t="s">
        <v>82</v>
      </c>
      <c r="C80" s="6"/>
      <c r="D80" s="31">
        <f t="shared" ref="D80:AZ80" si="50">sum(D81)</f>
        <v>300000000</v>
      </c>
      <c r="E80" s="31">
        <f t="shared" si="50"/>
        <v>0</v>
      </c>
      <c r="F80" s="31">
        <f t="shared" si="50"/>
        <v>0</v>
      </c>
      <c r="G80" s="31">
        <f t="shared" si="50"/>
        <v>0</v>
      </c>
      <c r="H80" s="31">
        <f t="shared" si="50"/>
        <v>0</v>
      </c>
      <c r="I80" s="31">
        <f t="shared" si="50"/>
        <v>0</v>
      </c>
      <c r="J80" s="31">
        <f t="shared" si="50"/>
        <v>0</v>
      </c>
      <c r="K80" s="31">
        <f t="shared" si="50"/>
        <v>0</v>
      </c>
      <c r="L80" s="31">
        <f t="shared" si="50"/>
        <v>0</v>
      </c>
      <c r="M80" s="31">
        <f t="shared" si="50"/>
        <v>0</v>
      </c>
      <c r="N80" s="31">
        <f t="shared" si="50"/>
        <v>0</v>
      </c>
      <c r="O80" s="31">
        <f t="shared" si="50"/>
        <v>0</v>
      </c>
      <c r="P80" s="31">
        <f t="shared" si="50"/>
        <v>0</v>
      </c>
      <c r="Q80" s="31">
        <f t="shared" si="50"/>
        <v>0</v>
      </c>
      <c r="R80" s="31">
        <f t="shared" si="50"/>
        <v>0</v>
      </c>
      <c r="S80" s="31">
        <f t="shared" si="50"/>
        <v>0</v>
      </c>
      <c r="T80" s="31">
        <f t="shared" si="50"/>
        <v>0</v>
      </c>
      <c r="U80" s="31">
        <f t="shared" si="50"/>
        <v>0</v>
      </c>
      <c r="V80" s="31">
        <f t="shared" si="50"/>
        <v>0</v>
      </c>
      <c r="W80" s="31">
        <f t="shared" si="50"/>
        <v>0</v>
      </c>
      <c r="X80" s="31">
        <f t="shared" si="50"/>
        <v>0</v>
      </c>
      <c r="Y80" s="31">
        <f t="shared" si="50"/>
        <v>0</v>
      </c>
      <c r="Z80" s="31">
        <f t="shared" si="50"/>
        <v>0</v>
      </c>
      <c r="AA80" s="31">
        <f t="shared" si="50"/>
        <v>0</v>
      </c>
      <c r="AB80" s="31">
        <f t="shared" si="50"/>
        <v>0</v>
      </c>
      <c r="AC80" s="31">
        <f t="shared" si="50"/>
        <v>0</v>
      </c>
      <c r="AD80" s="31">
        <f t="shared" si="50"/>
        <v>0</v>
      </c>
      <c r="AE80" s="31">
        <f t="shared" si="50"/>
        <v>0</v>
      </c>
      <c r="AF80" s="31">
        <f t="shared" si="50"/>
        <v>0</v>
      </c>
      <c r="AG80" s="31">
        <f t="shared" si="50"/>
        <v>0</v>
      </c>
      <c r="AH80" s="31">
        <f t="shared" si="50"/>
        <v>0</v>
      </c>
      <c r="AI80" s="31">
        <f t="shared" si="50"/>
        <v>0</v>
      </c>
      <c r="AJ80" s="31">
        <f t="shared" si="50"/>
        <v>0</v>
      </c>
      <c r="AK80" s="31">
        <f t="shared" si="50"/>
        <v>0</v>
      </c>
      <c r="AL80" s="31">
        <f t="shared" si="50"/>
        <v>0</v>
      </c>
      <c r="AM80" s="31">
        <f t="shared" si="50"/>
        <v>0</v>
      </c>
      <c r="AN80" s="31">
        <f t="shared" si="50"/>
        <v>0</v>
      </c>
      <c r="AO80" s="31">
        <f t="shared" si="50"/>
        <v>0</v>
      </c>
      <c r="AP80" s="31">
        <f t="shared" si="50"/>
        <v>0</v>
      </c>
      <c r="AQ80" s="31">
        <f t="shared" si="50"/>
        <v>0</v>
      </c>
      <c r="AR80" s="31">
        <f t="shared" si="50"/>
        <v>0</v>
      </c>
      <c r="AS80" s="31">
        <f t="shared" si="50"/>
        <v>0</v>
      </c>
      <c r="AT80" s="31">
        <f t="shared" si="50"/>
        <v>0</v>
      </c>
      <c r="AU80" s="31">
        <f t="shared" si="50"/>
        <v>0</v>
      </c>
      <c r="AV80" s="31">
        <f t="shared" si="50"/>
        <v>0</v>
      </c>
      <c r="AW80" s="31">
        <f t="shared" si="50"/>
        <v>0</v>
      </c>
      <c r="AX80" s="31">
        <f t="shared" si="50"/>
        <v>0</v>
      </c>
      <c r="AY80" s="31">
        <f t="shared" si="50"/>
        <v>0</v>
      </c>
      <c r="AZ80" s="31">
        <f t="shared" si="50"/>
        <v>45000000</v>
      </c>
      <c r="BA80" s="55">
        <f t="shared" si="3"/>
        <v>45000000</v>
      </c>
      <c r="BB80" s="28">
        <f t="shared" si="4"/>
        <v>255000000</v>
      </c>
      <c r="BC80" s="29"/>
      <c r="BD80" s="55">
        <f t="shared" si="5"/>
        <v>0</v>
      </c>
      <c r="BE80" s="55">
        <f t="shared" si="6"/>
        <v>0</v>
      </c>
      <c r="BF80" s="55">
        <f t="shared" si="7"/>
        <v>0</v>
      </c>
      <c r="BG80" s="55">
        <f t="shared" si="8"/>
        <v>0</v>
      </c>
      <c r="BH80" s="55">
        <f t="shared" si="9"/>
        <v>0</v>
      </c>
      <c r="BI80" s="55">
        <f t="shared" si="10"/>
        <v>0</v>
      </c>
      <c r="BJ80" s="55">
        <f t="shared" si="11"/>
        <v>0</v>
      </c>
      <c r="BK80" s="55">
        <f t="shared" si="12"/>
        <v>0</v>
      </c>
      <c r="BL80" s="55">
        <f t="shared" si="13"/>
        <v>0</v>
      </c>
      <c r="BM80" s="55">
        <f t="shared" si="14"/>
        <v>0</v>
      </c>
      <c r="BN80" s="55">
        <f t="shared" si="15"/>
        <v>0</v>
      </c>
      <c r="BO80" s="55">
        <f t="shared" si="16"/>
        <v>45000000</v>
      </c>
      <c r="BP80" s="29"/>
      <c r="BQ80" s="55">
        <f t="shared" si="17"/>
        <v>0</v>
      </c>
      <c r="BR80" s="55">
        <f t="shared" si="18"/>
        <v>0</v>
      </c>
      <c r="BS80" s="55">
        <f t="shared" si="19"/>
        <v>0</v>
      </c>
      <c r="BT80" s="55">
        <f t="shared" si="20"/>
        <v>45000000</v>
      </c>
    </row>
    <row r="81">
      <c r="A81" s="33" t="s">
        <v>83</v>
      </c>
      <c r="B81" s="34" t="s">
        <v>84</v>
      </c>
      <c r="C81" s="6"/>
      <c r="D81" s="35">
        <f t="shared" ref="D81:AZ81" si="51">sum(D82)</f>
        <v>300000000</v>
      </c>
      <c r="E81" s="35">
        <f t="shared" si="51"/>
        <v>0</v>
      </c>
      <c r="F81" s="35">
        <f t="shared" si="51"/>
        <v>0</v>
      </c>
      <c r="G81" s="35">
        <f t="shared" si="51"/>
        <v>0</v>
      </c>
      <c r="H81" s="35">
        <f t="shared" si="51"/>
        <v>0</v>
      </c>
      <c r="I81" s="35">
        <f t="shared" si="51"/>
        <v>0</v>
      </c>
      <c r="J81" s="35">
        <f t="shared" si="51"/>
        <v>0</v>
      </c>
      <c r="K81" s="35">
        <f t="shared" si="51"/>
        <v>0</v>
      </c>
      <c r="L81" s="35">
        <f t="shared" si="51"/>
        <v>0</v>
      </c>
      <c r="M81" s="35">
        <f t="shared" si="51"/>
        <v>0</v>
      </c>
      <c r="N81" s="35">
        <f t="shared" si="51"/>
        <v>0</v>
      </c>
      <c r="O81" s="35">
        <f t="shared" si="51"/>
        <v>0</v>
      </c>
      <c r="P81" s="35">
        <f t="shared" si="51"/>
        <v>0</v>
      </c>
      <c r="Q81" s="35">
        <f t="shared" si="51"/>
        <v>0</v>
      </c>
      <c r="R81" s="35">
        <f t="shared" si="51"/>
        <v>0</v>
      </c>
      <c r="S81" s="35">
        <f t="shared" si="51"/>
        <v>0</v>
      </c>
      <c r="T81" s="35">
        <f t="shared" si="51"/>
        <v>0</v>
      </c>
      <c r="U81" s="35">
        <f t="shared" si="51"/>
        <v>0</v>
      </c>
      <c r="V81" s="35">
        <f t="shared" si="51"/>
        <v>0</v>
      </c>
      <c r="W81" s="35">
        <f t="shared" si="51"/>
        <v>0</v>
      </c>
      <c r="X81" s="35">
        <f t="shared" si="51"/>
        <v>0</v>
      </c>
      <c r="Y81" s="35">
        <f t="shared" si="51"/>
        <v>0</v>
      </c>
      <c r="Z81" s="35">
        <f t="shared" si="51"/>
        <v>0</v>
      </c>
      <c r="AA81" s="35">
        <f t="shared" si="51"/>
        <v>0</v>
      </c>
      <c r="AB81" s="35">
        <f t="shared" si="51"/>
        <v>0</v>
      </c>
      <c r="AC81" s="35">
        <f t="shared" si="51"/>
        <v>0</v>
      </c>
      <c r="AD81" s="35">
        <f t="shared" si="51"/>
        <v>0</v>
      </c>
      <c r="AE81" s="35">
        <f t="shared" si="51"/>
        <v>0</v>
      </c>
      <c r="AF81" s="35">
        <f t="shared" si="51"/>
        <v>0</v>
      </c>
      <c r="AG81" s="35">
        <f t="shared" si="51"/>
        <v>0</v>
      </c>
      <c r="AH81" s="35">
        <f t="shared" si="51"/>
        <v>0</v>
      </c>
      <c r="AI81" s="35">
        <f t="shared" si="51"/>
        <v>0</v>
      </c>
      <c r="AJ81" s="35">
        <f t="shared" si="51"/>
        <v>0</v>
      </c>
      <c r="AK81" s="35">
        <f t="shared" si="51"/>
        <v>0</v>
      </c>
      <c r="AL81" s="35">
        <f t="shared" si="51"/>
        <v>0</v>
      </c>
      <c r="AM81" s="35">
        <f t="shared" si="51"/>
        <v>0</v>
      </c>
      <c r="AN81" s="35">
        <f t="shared" si="51"/>
        <v>0</v>
      </c>
      <c r="AO81" s="35">
        <f t="shared" si="51"/>
        <v>0</v>
      </c>
      <c r="AP81" s="35">
        <f t="shared" si="51"/>
        <v>0</v>
      </c>
      <c r="AQ81" s="35">
        <f t="shared" si="51"/>
        <v>0</v>
      </c>
      <c r="AR81" s="35">
        <f t="shared" si="51"/>
        <v>0</v>
      </c>
      <c r="AS81" s="35">
        <f t="shared" si="51"/>
        <v>0</v>
      </c>
      <c r="AT81" s="35">
        <f t="shared" si="51"/>
        <v>0</v>
      </c>
      <c r="AU81" s="35">
        <f t="shared" si="51"/>
        <v>0</v>
      </c>
      <c r="AV81" s="35">
        <f t="shared" si="51"/>
        <v>0</v>
      </c>
      <c r="AW81" s="35">
        <f t="shared" si="51"/>
        <v>0</v>
      </c>
      <c r="AX81" s="35">
        <f t="shared" si="51"/>
        <v>0</v>
      </c>
      <c r="AY81" s="35">
        <f t="shared" si="51"/>
        <v>0</v>
      </c>
      <c r="AZ81" s="35">
        <f t="shared" si="51"/>
        <v>45000000</v>
      </c>
      <c r="BA81" s="56">
        <f t="shared" si="3"/>
        <v>45000000</v>
      </c>
      <c r="BB81" s="28">
        <f t="shared" si="4"/>
        <v>255000000</v>
      </c>
      <c r="BC81" s="29"/>
      <c r="BD81" s="56">
        <f t="shared" si="5"/>
        <v>0</v>
      </c>
      <c r="BE81" s="56">
        <f t="shared" si="6"/>
        <v>0</v>
      </c>
      <c r="BF81" s="56">
        <f t="shared" si="7"/>
        <v>0</v>
      </c>
      <c r="BG81" s="56">
        <f t="shared" si="8"/>
        <v>0</v>
      </c>
      <c r="BH81" s="56">
        <f t="shared" si="9"/>
        <v>0</v>
      </c>
      <c r="BI81" s="56">
        <f t="shared" si="10"/>
        <v>0</v>
      </c>
      <c r="BJ81" s="56">
        <f t="shared" si="11"/>
        <v>0</v>
      </c>
      <c r="BK81" s="56">
        <f t="shared" si="12"/>
        <v>0</v>
      </c>
      <c r="BL81" s="56">
        <f t="shared" si="13"/>
        <v>0</v>
      </c>
      <c r="BM81" s="56">
        <f t="shared" si="14"/>
        <v>0</v>
      </c>
      <c r="BN81" s="56">
        <f t="shared" si="15"/>
        <v>0</v>
      </c>
      <c r="BO81" s="56">
        <f t="shared" si="16"/>
        <v>45000000</v>
      </c>
      <c r="BP81" s="29"/>
      <c r="BQ81" s="56">
        <f t="shared" si="17"/>
        <v>0</v>
      </c>
      <c r="BR81" s="56">
        <f t="shared" si="18"/>
        <v>0</v>
      </c>
      <c r="BS81" s="56">
        <f t="shared" si="19"/>
        <v>0</v>
      </c>
      <c r="BT81" s="56">
        <f t="shared" si="20"/>
        <v>45000000</v>
      </c>
    </row>
    <row r="82">
      <c r="A82" s="37" t="s">
        <v>32</v>
      </c>
      <c r="B82" s="38" t="s">
        <v>85</v>
      </c>
      <c r="C82" s="6"/>
      <c r="D82" s="39">
        <f t="shared" ref="D82:AZ82" si="52">sum(D83,D87)</f>
        <v>300000000</v>
      </c>
      <c r="E82" s="39">
        <f t="shared" si="52"/>
        <v>0</v>
      </c>
      <c r="F82" s="39">
        <f t="shared" si="52"/>
        <v>0</v>
      </c>
      <c r="G82" s="39">
        <f t="shared" si="52"/>
        <v>0</v>
      </c>
      <c r="H82" s="39">
        <f t="shared" si="52"/>
        <v>0</v>
      </c>
      <c r="I82" s="39">
        <f t="shared" si="52"/>
        <v>0</v>
      </c>
      <c r="J82" s="39">
        <f t="shared" si="52"/>
        <v>0</v>
      </c>
      <c r="K82" s="39">
        <f t="shared" si="52"/>
        <v>0</v>
      </c>
      <c r="L82" s="39">
        <f t="shared" si="52"/>
        <v>0</v>
      </c>
      <c r="M82" s="39">
        <f t="shared" si="52"/>
        <v>0</v>
      </c>
      <c r="N82" s="39">
        <f t="shared" si="52"/>
        <v>0</v>
      </c>
      <c r="O82" s="39">
        <f t="shared" si="52"/>
        <v>0</v>
      </c>
      <c r="P82" s="39">
        <f t="shared" si="52"/>
        <v>0</v>
      </c>
      <c r="Q82" s="39">
        <f t="shared" si="52"/>
        <v>0</v>
      </c>
      <c r="R82" s="39">
        <f t="shared" si="52"/>
        <v>0</v>
      </c>
      <c r="S82" s="39">
        <f t="shared" si="52"/>
        <v>0</v>
      </c>
      <c r="T82" s="39">
        <f t="shared" si="52"/>
        <v>0</v>
      </c>
      <c r="U82" s="39">
        <f t="shared" si="52"/>
        <v>0</v>
      </c>
      <c r="V82" s="39">
        <f t="shared" si="52"/>
        <v>0</v>
      </c>
      <c r="W82" s="39">
        <f t="shared" si="52"/>
        <v>0</v>
      </c>
      <c r="X82" s="39">
        <f t="shared" si="52"/>
        <v>0</v>
      </c>
      <c r="Y82" s="39">
        <f t="shared" si="52"/>
        <v>0</v>
      </c>
      <c r="Z82" s="39">
        <f t="shared" si="52"/>
        <v>0</v>
      </c>
      <c r="AA82" s="39">
        <f t="shared" si="52"/>
        <v>0</v>
      </c>
      <c r="AB82" s="39">
        <f t="shared" si="52"/>
        <v>0</v>
      </c>
      <c r="AC82" s="39">
        <f t="shared" si="52"/>
        <v>0</v>
      </c>
      <c r="AD82" s="39">
        <f t="shared" si="52"/>
        <v>0</v>
      </c>
      <c r="AE82" s="39">
        <f t="shared" si="52"/>
        <v>0</v>
      </c>
      <c r="AF82" s="39">
        <f t="shared" si="52"/>
        <v>0</v>
      </c>
      <c r="AG82" s="39">
        <f t="shared" si="52"/>
        <v>0</v>
      </c>
      <c r="AH82" s="39">
        <f t="shared" si="52"/>
        <v>0</v>
      </c>
      <c r="AI82" s="39">
        <f t="shared" si="52"/>
        <v>0</v>
      </c>
      <c r="AJ82" s="39">
        <f t="shared" si="52"/>
        <v>0</v>
      </c>
      <c r="AK82" s="39">
        <f t="shared" si="52"/>
        <v>0</v>
      </c>
      <c r="AL82" s="39">
        <f t="shared" si="52"/>
        <v>0</v>
      </c>
      <c r="AM82" s="39">
        <f t="shared" si="52"/>
        <v>0</v>
      </c>
      <c r="AN82" s="39">
        <f t="shared" si="52"/>
        <v>0</v>
      </c>
      <c r="AO82" s="39">
        <f t="shared" si="52"/>
        <v>0</v>
      </c>
      <c r="AP82" s="39">
        <f t="shared" si="52"/>
        <v>0</v>
      </c>
      <c r="AQ82" s="39">
        <f t="shared" si="52"/>
        <v>0</v>
      </c>
      <c r="AR82" s="39">
        <f t="shared" si="52"/>
        <v>0</v>
      </c>
      <c r="AS82" s="39">
        <f t="shared" si="52"/>
        <v>0</v>
      </c>
      <c r="AT82" s="39">
        <f t="shared" si="52"/>
        <v>0</v>
      </c>
      <c r="AU82" s="39">
        <f t="shared" si="52"/>
        <v>0</v>
      </c>
      <c r="AV82" s="39">
        <f t="shared" si="52"/>
        <v>0</v>
      </c>
      <c r="AW82" s="39">
        <f t="shared" si="52"/>
        <v>0</v>
      </c>
      <c r="AX82" s="39">
        <f t="shared" si="52"/>
        <v>0</v>
      </c>
      <c r="AY82" s="39">
        <f t="shared" si="52"/>
        <v>0</v>
      </c>
      <c r="AZ82" s="39">
        <f t="shared" si="52"/>
        <v>45000000</v>
      </c>
      <c r="BA82" s="57">
        <f t="shared" si="3"/>
        <v>45000000</v>
      </c>
      <c r="BB82" s="28">
        <f t="shared" si="4"/>
        <v>255000000</v>
      </c>
      <c r="BC82" s="29"/>
      <c r="BD82" s="57">
        <f t="shared" si="5"/>
        <v>0</v>
      </c>
      <c r="BE82" s="57">
        <f t="shared" si="6"/>
        <v>0</v>
      </c>
      <c r="BF82" s="57">
        <f t="shared" si="7"/>
        <v>0</v>
      </c>
      <c r="BG82" s="57">
        <f t="shared" si="8"/>
        <v>0</v>
      </c>
      <c r="BH82" s="57">
        <f t="shared" si="9"/>
        <v>0</v>
      </c>
      <c r="BI82" s="57">
        <f t="shared" si="10"/>
        <v>0</v>
      </c>
      <c r="BJ82" s="57">
        <f t="shared" si="11"/>
        <v>0</v>
      </c>
      <c r="BK82" s="57">
        <f t="shared" si="12"/>
        <v>0</v>
      </c>
      <c r="BL82" s="57">
        <f t="shared" si="13"/>
        <v>0</v>
      </c>
      <c r="BM82" s="57">
        <f t="shared" si="14"/>
        <v>0</v>
      </c>
      <c r="BN82" s="57">
        <f t="shared" si="15"/>
        <v>0</v>
      </c>
      <c r="BO82" s="57">
        <f t="shared" si="16"/>
        <v>45000000</v>
      </c>
      <c r="BP82" s="29"/>
      <c r="BQ82" s="57">
        <f t="shared" si="17"/>
        <v>0</v>
      </c>
      <c r="BR82" s="57">
        <f t="shared" si="18"/>
        <v>0</v>
      </c>
      <c r="BS82" s="57">
        <f t="shared" si="19"/>
        <v>0</v>
      </c>
      <c r="BT82" s="57">
        <f t="shared" si="20"/>
        <v>45000000</v>
      </c>
    </row>
    <row r="83">
      <c r="A83" s="41" t="s">
        <v>86</v>
      </c>
      <c r="B83" s="42" t="s">
        <v>87</v>
      </c>
      <c r="C83" s="6"/>
      <c r="D83" s="43">
        <f t="shared" ref="D83:AZ83" si="53">sum(D84)</f>
        <v>70817000</v>
      </c>
      <c r="E83" s="43">
        <f t="shared" si="53"/>
        <v>0</v>
      </c>
      <c r="F83" s="43">
        <f t="shared" si="53"/>
        <v>0</v>
      </c>
      <c r="G83" s="43">
        <f t="shared" si="53"/>
        <v>0</v>
      </c>
      <c r="H83" s="43">
        <f t="shared" si="53"/>
        <v>0</v>
      </c>
      <c r="I83" s="43">
        <f t="shared" si="53"/>
        <v>0</v>
      </c>
      <c r="J83" s="43">
        <f t="shared" si="53"/>
        <v>0</v>
      </c>
      <c r="K83" s="43">
        <f t="shared" si="53"/>
        <v>0</v>
      </c>
      <c r="L83" s="43">
        <f t="shared" si="53"/>
        <v>0</v>
      </c>
      <c r="M83" s="43">
        <f t="shared" si="53"/>
        <v>0</v>
      </c>
      <c r="N83" s="43">
        <f t="shared" si="53"/>
        <v>0</v>
      </c>
      <c r="O83" s="43">
        <f t="shared" si="53"/>
        <v>0</v>
      </c>
      <c r="P83" s="43">
        <f t="shared" si="53"/>
        <v>0</v>
      </c>
      <c r="Q83" s="43">
        <f t="shared" si="53"/>
        <v>0</v>
      </c>
      <c r="R83" s="43">
        <f t="shared" si="53"/>
        <v>0</v>
      </c>
      <c r="S83" s="43">
        <f t="shared" si="53"/>
        <v>0</v>
      </c>
      <c r="T83" s="43">
        <f t="shared" si="53"/>
        <v>0</v>
      </c>
      <c r="U83" s="43">
        <f t="shared" si="53"/>
        <v>0</v>
      </c>
      <c r="V83" s="43">
        <f t="shared" si="53"/>
        <v>0</v>
      </c>
      <c r="W83" s="43">
        <f t="shared" si="53"/>
        <v>0</v>
      </c>
      <c r="X83" s="43">
        <f t="shared" si="53"/>
        <v>0</v>
      </c>
      <c r="Y83" s="43">
        <f t="shared" si="53"/>
        <v>0</v>
      </c>
      <c r="Z83" s="43">
        <f t="shared" si="53"/>
        <v>0</v>
      </c>
      <c r="AA83" s="43">
        <f t="shared" si="53"/>
        <v>0</v>
      </c>
      <c r="AB83" s="43">
        <f t="shared" si="53"/>
        <v>0</v>
      </c>
      <c r="AC83" s="43">
        <f t="shared" si="53"/>
        <v>0</v>
      </c>
      <c r="AD83" s="43">
        <f t="shared" si="53"/>
        <v>0</v>
      </c>
      <c r="AE83" s="43">
        <f t="shared" si="53"/>
        <v>0</v>
      </c>
      <c r="AF83" s="43">
        <f t="shared" si="53"/>
        <v>0</v>
      </c>
      <c r="AG83" s="43">
        <f t="shared" si="53"/>
        <v>0</v>
      </c>
      <c r="AH83" s="43">
        <f t="shared" si="53"/>
        <v>0</v>
      </c>
      <c r="AI83" s="43">
        <f t="shared" si="53"/>
        <v>0</v>
      </c>
      <c r="AJ83" s="43">
        <f t="shared" si="53"/>
        <v>0</v>
      </c>
      <c r="AK83" s="43">
        <f t="shared" si="53"/>
        <v>0</v>
      </c>
      <c r="AL83" s="43">
        <f t="shared" si="53"/>
        <v>0</v>
      </c>
      <c r="AM83" s="43">
        <f t="shared" si="53"/>
        <v>0</v>
      </c>
      <c r="AN83" s="43">
        <f t="shared" si="53"/>
        <v>0</v>
      </c>
      <c r="AO83" s="43">
        <f t="shared" si="53"/>
        <v>0</v>
      </c>
      <c r="AP83" s="43">
        <f t="shared" si="53"/>
        <v>0</v>
      </c>
      <c r="AQ83" s="43">
        <f t="shared" si="53"/>
        <v>0</v>
      </c>
      <c r="AR83" s="43">
        <f t="shared" si="53"/>
        <v>0</v>
      </c>
      <c r="AS83" s="43">
        <f t="shared" si="53"/>
        <v>0</v>
      </c>
      <c r="AT83" s="43">
        <f t="shared" si="53"/>
        <v>0</v>
      </c>
      <c r="AU83" s="43">
        <f t="shared" si="53"/>
        <v>0</v>
      </c>
      <c r="AV83" s="43">
        <f t="shared" si="53"/>
        <v>0</v>
      </c>
      <c r="AW83" s="43">
        <f t="shared" si="53"/>
        <v>0</v>
      </c>
      <c r="AX83" s="43">
        <f t="shared" si="53"/>
        <v>0</v>
      </c>
      <c r="AY83" s="43">
        <f t="shared" si="53"/>
        <v>0</v>
      </c>
      <c r="AZ83" s="43">
        <f t="shared" si="53"/>
        <v>10623000</v>
      </c>
      <c r="BA83" s="59">
        <f t="shared" si="3"/>
        <v>10623000</v>
      </c>
      <c r="BB83" s="28">
        <f t="shared" si="4"/>
        <v>60194000</v>
      </c>
      <c r="BC83" s="29"/>
      <c r="BD83" s="59">
        <f t="shared" si="5"/>
        <v>0</v>
      </c>
      <c r="BE83" s="59">
        <f t="shared" si="6"/>
        <v>0</v>
      </c>
      <c r="BF83" s="59">
        <f t="shared" si="7"/>
        <v>0</v>
      </c>
      <c r="BG83" s="59">
        <f t="shared" si="8"/>
        <v>0</v>
      </c>
      <c r="BH83" s="59">
        <f t="shared" si="9"/>
        <v>0</v>
      </c>
      <c r="BI83" s="59">
        <f t="shared" si="10"/>
        <v>0</v>
      </c>
      <c r="BJ83" s="59">
        <f t="shared" si="11"/>
        <v>0</v>
      </c>
      <c r="BK83" s="59">
        <f t="shared" si="12"/>
        <v>0</v>
      </c>
      <c r="BL83" s="59">
        <f t="shared" si="13"/>
        <v>0</v>
      </c>
      <c r="BM83" s="59">
        <f t="shared" si="14"/>
        <v>0</v>
      </c>
      <c r="BN83" s="59">
        <f t="shared" si="15"/>
        <v>0</v>
      </c>
      <c r="BO83" s="59">
        <f t="shared" si="16"/>
        <v>10623000</v>
      </c>
      <c r="BP83" s="29"/>
      <c r="BQ83" s="59">
        <f t="shared" si="17"/>
        <v>0</v>
      </c>
      <c r="BR83" s="59">
        <f t="shared" si="18"/>
        <v>0</v>
      </c>
      <c r="BS83" s="59">
        <f t="shared" si="19"/>
        <v>0</v>
      </c>
      <c r="BT83" s="59">
        <f t="shared" si="20"/>
        <v>10623000</v>
      </c>
    </row>
    <row r="84">
      <c r="A84" s="45">
        <v>523121.0</v>
      </c>
      <c r="B84" s="46" t="s">
        <v>88</v>
      </c>
      <c r="C84" s="6"/>
      <c r="D84" s="47">
        <f t="shared" ref="D84:AZ84" si="54">sum(D86)</f>
        <v>70817000</v>
      </c>
      <c r="E84" s="47">
        <f t="shared" si="54"/>
        <v>0</v>
      </c>
      <c r="F84" s="47">
        <f t="shared" si="54"/>
        <v>0</v>
      </c>
      <c r="G84" s="47">
        <f t="shared" si="54"/>
        <v>0</v>
      </c>
      <c r="H84" s="47">
        <f t="shared" si="54"/>
        <v>0</v>
      </c>
      <c r="I84" s="47">
        <f t="shared" si="54"/>
        <v>0</v>
      </c>
      <c r="J84" s="47">
        <f t="shared" si="54"/>
        <v>0</v>
      </c>
      <c r="K84" s="47">
        <f t="shared" si="54"/>
        <v>0</v>
      </c>
      <c r="L84" s="47">
        <f t="shared" si="54"/>
        <v>0</v>
      </c>
      <c r="M84" s="47">
        <f t="shared" si="54"/>
        <v>0</v>
      </c>
      <c r="N84" s="47">
        <f t="shared" si="54"/>
        <v>0</v>
      </c>
      <c r="O84" s="47">
        <f t="shared" si="54"/>
        <v>0</v>
      </c>
      <c r="P84" s="47">
        <f t="shared" si="54"/>
        <v>0</v>
      </c>
      <c r="Q84" s="47">
        <f t="shared" si="54"/>
        <v>0</v>
      </c>
      <c r="R84" s="47">
        <f t="shared" si="54"/>
        <v>0</v>
      </c>
      <c r="S84" s="47">
        <f t="shared" si="54"/>
        <v>0</v>
      </c>
      <c r="T84" s="47">
        <f t="shared" si="54"/>
        <v>0</v>
      </c>
      <c r="U84" s="47">
        <f t="shared" si="54"/>
        <v>0</v>
      </c>
      <c r="V84" s="47">
        <f t="shared" si="54"/>
        <v>0</v>
      </c>
      <c r="W84" s="47">
        <f t="shared" si="54"/>
        <v>0</v>
      </c>
      <c r="X84" s="47">
        <f t="shared" si="54"/>
        <v>0</v>
      </c>
      <c r="Y84" s="47">
        <f t="shared" si="54"/>
        <v>0</v>
      </c>
      <c r="Z84" s="47">
        <f t="shared" si="54"/>
        <v>0</v>
      </c>
      <c r="AA84" s="47">
        <f t="shared" si="54"/>
        <v>0</v>
      </c>
      <c r="AB84" s="47">
        <f t="shared" si="54"/>
        <v>0</v>
      </c>
      <c r="AC84" s="47">
        <f t="shared" si="54"/>
        <v>0</v>
      </c>
      <c r="AD84" s="47">
        <f t="shared" si="54"/>
        <v>0</v>
      </c>
      <c r="AE84" s="47">
        <f t="shared" si="54"/>
        <v>0</v>
      </c>
      <c r="AF84" s="47">
        <f t="shared" si="54"/>
        <v>0</v>
      </c>
      <c r="AG84" s="47">
        <f t="shared" si="54"/>
        <v>0</v>
      </c>
      <c r="AH84" s="47">
        <f t="shared" si="54"/>
        <v>0</v>
      </c>
      <c r="AI84" s="47">
        <f t="shared" si="54"/>
        <v>0</v>
      </c>
      <c r="AJ84" s="47">
        <f t="shared" si="54"/>
        <v>0</v>
      </c>
      <c r="AK84" s="47">
        <f t="shared" si="54"/>
        <v>0</v>
      </c>
      <c r="AL84" s="47">
        <f t="shared" si="54"/>
        <v>0</v>
      </c>
      <c r="AM84" s="47">
        <f t="shared" si="54"/>
        <v>0</v>
      </c>
      <c r="AN84" s="47">
        <f t="shared" si="54"/>
        <v>0</v>
      </c>
      <c r="AO84" s="47">
        <f t="shared" si="54"/>
        <v>0</v>
      </c>
      <c r="AP84" s="47">
        <f t="shared" si="54"/>
        <v>0</v>
      </c>
      <c r="AQ84" s="47">
        <f t="shared" si="54"/>
        <v>0</v>
      </c>
      <c r="AR84" s="47">
        <f t="shared" si="54"/>
        <v>0</v>
      </c>
      <c r="AS84" s="47">
        <f t="shared" si="54"/>
        <v>0</v>
      </c>
      <c r="AT84" s="47">
        <f t="shared" si="54"/>
        <v>0</v>
      </c>
      <c r="AU84" s="47">
        <f t="shared" si="54"/>
        <v>0</v>
      </c>
      <c r="AV84" s="47">
        <f t="shared" si="54"/>
        <v>0</v>
      </c>
      <c r="AW84" s="47">
        <f t="shared" si="54"/>
        <v>0</v>
      </c>
      <c r="AX84" s="47">
        <f t="shared" si="54"/>
        <v>0</v>
      </c>
      <c r="AY84" s="47">
        <f t="shared" si="54"/>
        <v>0</v>
      </c>
      <c r="AZ84" s="47">
        <f t="shared" si="54"/>
        <v>10623000</v>
      </c>
      <c r="BA84" s="59">
        <f t="shared" si="3"/>
        <v>10623000</v>
      </c>
      <c r="BB84" s="28">
        <f t="shared" si="4"/>
        <v>60194000</v>
      </c>
      <c r="BC84" s="61"/>
      <c r="BD84" s="59">
        <f t="shared" si="5"/>
        <v>0</v>
      </c>
      <c r="BE84" s="59">
        <f t="shared" si="6"/>
        <v>0</v>
      </c>
      <c r="BF84" s="59">
        <f t="shared" si="7"/>
        <v>0</v>
      </c>
      <c r="BG84" s="59">
        <f t="shared" si="8"/>
        <v>0</v>
      </c>
      <c r="BH84" s="59">
        <f t="shared" si="9"/>
        <v>0</v>
      </c>
      <c r="BI84" s="59">
        <f t="shared" si="10"/>
        <v>0</v>
      </c>
      <c r="BJ84" s="59">
        <f t="shared" si="11"/>
        <v>0</v>
      </c>
      <c r="BK84" s="59">
        <f t="shared" si="12"/>
        <v>0</v>
      </c>
      <c r="BL84" s="59">
        <f t="shared" si="13"/>
        <v>0</v>
      </c>
      <c r="BM84" s="59">
        <f t="shared" si="14"/>
        <v>0</v>
      </c>
      <c r="BN84" s="59">
        <f t="shared" si="15"/>
        <v>0</v>
      </c>
      <c r="BO84" s="59">
        <f t="shared" si="16"/>
        <v>10623000</v>
      </c>
      <c r="BP84" s="61"/>
      <c r="BQ84" s="59">
        <f t="shared" si="17"/>
        <v>0</v>
      </c>
      <c r="BR84" s="59">
        <f t="shared" si="18"/>
        <v>0</v>
      </c>
      <c r="BS84" s="59">
        <f t="shared" si="19"/>
        <v>0</v>
      </c>
      <c r="BT84" s="59">
        <f t="shared" si="20"/>
        <v>10623000</v>
      </c>
    </row>
    <row r="85">
      <c r="A85" s="49"/>
      <c r="B85" s="50" t="s">
        <v>37</v>
      </c>
      <c r="C85" s="6"/>
      <c r="D85" s="51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59">
        <f t="shared" si="3"/>
        <v>0</v>
      </c>
      <c r="BB85" s="28">
        <f t="shared" si="4"/>
        <v>0</v>
      </c>
      <c r="BC85" s="64"/>
      <c r="BD85" s="59">
        <f t="shared" si="5"/>
        <v>0</v>
      </c>
      <c r="BE85" s="59">
        <f t="shared" si="6"/>
        <v>0</v>
      </c>
      <c r="BF85" s="59">
        <f t="shared" si="7"/>
        <v>0</v>
      </c>
      <c r="BG85" s="59">
        <f t="shared" si="8"/>
        <v>0</v>
      </c>
      <c r="BH85" s="59">
        <f t="shared" si="9"/>
        <v>0</v>
      </c>
      <c r="BI85" s="59">
        <f t="shared" si="10"/>
        <v>0</v>
      </c>
      <c r="BJ85" s="59">
        <f t="shared" si="11"/>
        <v>0</v>
      </c>
      <c r="BK85" s="59">
        <f t="shared" si="12"/>
        <v>0</v>
      </c>
      <c r="BL85" s="59">
        <f t="shared" si="13"/>
        <v>0</v>
      </c>
      <c r="BM85" s="59">
        <f t="shared" si="14"/>
        <v>0</v>
      </c>
      <c r="BN85" s="59">
        <f t="shared" si="15"/>
        <v>0</v>
      </c>
      <c r="BO85" s="59">
        <f t="shared" si="16"/>
        <v>0</v>
      </c>
      <c r="BP85" s="64"/>
      <c r="BQ85" s="59">
        <f t="shared" si="17"/>
        <v>0</v>
      </c>
      <c r="BR85" s="59">
        <f t="shared" si="18"/>
        <v>0</v>
      </c>
      <c r="BS85" s="59">
        <f t="shared" si="19"/>
        <v>0</v>
      </c>
      <c r="BT85" s="59">
        <f t="shared" si="20"/>
        <v>0</v>
      </c>
    </row>
    <row r="86">
      <c r="A86" s="49"/>
      <c r="B86" s="52" t="s">
        <v>38</v>
      </c>
      <c r="C86" s="52" t="s">
        <v>89</v>
      </c>
      <c r="D86" s="53">
        <v>7.0817E7</v>
      </c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6">
        <v>1.0623E7</v>
      </c>
      <c r="BA86" s="59">
        <f t="shared" si="3"/>
        <v>10623000</v>
      </c>
      <c r="BB86" s="28">
        <f t="shared" si="4"/>
        <v>60194000</v>
      </c>
      <c r="BC86" s="64"/>
      <c r="BD86" s="59">
        <f t="shared" si="5"/>
        <v>0</v>
      </c>
      <c r="BE86" s="59">
        <f t="shared" si="6"/>
        <v>0</v>
      </c>
      <c r="BF86" s="59">
        <f t="shared" si="7"/>
        <v>0</v>
      </c>
      <c r="BG86" s="59">
        <f t="shared" si="8"/>
        <v>0</v>
      </c>
      <c r="BH86" s="59">
        <f t="shared" si="9"/>
        <v>0</v>
      </c>
      <c r="BI86" s="59">
        <f t="shared" si="10"/>
        <v>0</v>
      </c>
      <c r="BJ86" s="59">
        <f t="shared" si="11"/>
        <v>0</v>
      </c>
      <c r="BK86" s="59">
        <f t="shared" si="12"/>
        <v>0</v>
      </c>
      <c r="BL86" s="59">
        <f t="shared" si="13"/>
        <v>0</v>
      </c>
      <c r="BM86" s="59">
        <f t="shared" si="14"/>
        <v>0</v>
      </c>
      <c r="BN86" s="59">
        <f t="shared" si="15"/>
        <v>0</v>
      </c>
      <c r="BO86" s="59">
        <f t="shared" si="16"/>
        <v>10623000</v>
      </c>
      <c r="BP86" s="64"/>
      <c r="BQ86" s="59">
        <f t="shared" si="17"/>
        <v>0</v>
      </c>
      <c r="BR86" s="59">
        <f t="shared" si="18"/>
        <v>0</v>
      </c>
      <c r="BS86" s="59">
        <f t="shared" si="19"/>
        <v>0</v>
      </c>
      <c r="BT86" s="59">
        <f t="shared" si="20"/>
        <v>10623000</v>
      </c>
    </row>
    <row r="87">
      <c r="A87" s="41" t="s">
        <v>90</v>
      </c>
      <c r="B87" s="42" t="s">
        <v>91</v>
      </c>
      <c r="C87" s="6"/>
      <c r="D87" s="43">
        <f t="shared" ref="D87:AZ87" si="55">sum(D88)</f>
        <v>229183000</v>
      </c>
      <c r="E87" s="43">
        <f t="shared" si="55"/>
        <v>0</v>
      </c>
      <c r="F87" s="43">
        <f t="shared" si="55"/>
        <v>0</v>
      </c>
      <c r="G87" s="43">
        <f t="shared" si="55"/>
        <v>0</v>
      </c>
      <c r="H87" s="43">
        <f t="shared" si="55"/>
        <v>0</v>
      </c>
      <c r="I87" s="43">
        <f t="shared" si="55"/>
        <v>0</v>
      </c>
      <c r="J87" s="43">
        <f t="shared" si="55"/>
        <v>0</v>
      </c>
      <c r="K87" s="43">
        <f t="shared" si="55"/>
        <v>0</v>
      </c>
      <c r="L87" s="43">
        <f t="shared" si="55"/>
        <v>0</v>
      </c>
      <c r="M87" s="43">
        <f t="shared" si="55"/>
        <v>0</v>
      </c>
      <c r="N87" s="43">
        <f t="shared" si="55"/>
        <v>0</v>
      </c>
      <c r="O87" s="43">
        <f t="shared" si="55"/>
        <v>0</v>
      </c>
      <c r="P87" s="43">
        <f t="shared" si="55"/>
        <v>0</v>
      </c>
      <c r="Q87" s="43">
        <f t="shared" si="55"/>
        <v>0</v>
      </c>
      <c r="R87" s="43">
        <f t="shared" si="55"/>
        <v>0</v>
      </c>
      <c r="S87" s="43">
        <f t="shared" si="55"/>
        <v>0</v>
      </c>
      <c r="T87" s="43">
        <f t="shared" si="55"/>
        <v>0</v>
      </c>
      <c r="U87" s="43">
        <f t="shared" si="55"/>
        <v>0</v>
      </c>
      <c r="V87" s="43">
        <f t="shared" si="55"/>
        <v>0</v>
      </c>
      <c r="W87" s="43">
        <f t="shared" si="55"/>
        <v>0</v>
      </c>
      <c r="X87" s="43">
        <f t="shared" si="55"/>
        <v>0</v>
      </c>
      <c r="Y87" s="43">
        <f t="shared" si="55"/>
        <v>0</v>
      </c>
      <c r="Z87" s="43">
        <f t="shared" si="55"/>
        <v>0</v>
      </c>
      <c r="AA87" s="43">
        <f t="shared" si="55"/>
        <v>0</v>
      </c>
      <c r="AB87" s="43">
        <f t="shared" si="55"/>
        <v>0</v>
      </c>
      <c r="AC87" s="43">
        <f t="shared" si="55"/>
        <v>0</v>
      </c>
      <c r="AD87" s="43">
        <f t="shared" si="55"/>
        <v>0</v>
      </c>
      <c r="AE87" s="43">
        <f t="shared" si="55"/>
        <v>0</v>
      </c>
      <c r="AF87" s="43">
        <f t="shared" si="55"/>
        <v>0</v>
      </c>
      <c r="AG87" s="43">
        <f t="shared" si="55"/>
        <v>0</v>
      </c>
      <c r="AH87" s="43">
        <f t="shared" si="55"/>
        <v>0</v>
      </c>
      <c r="AI87" s="43">
        <f t="shared" si="55"/>
        <v>0</v>
      </c>
      <c r="AJ87" s="43">
        <f t="shared" si="55"/>
        <v>0</v>
      </c>
      <c r="AK87" s="43">
        <f t="shared" si="55"/>
        <v>0</v>
      </c>
      <c r="AL87" s="43">
        <f t="shared" si="55"/>
        <v>0</v>
      </c>
      <c r="AM87" s="43">
        <f t="shared" si="55"/>
        <v>0</v>
      </c>
      <c r="AN87" s="43">
        <f t="shared" si="55"/>
        <v>0</v>
      </c>
      <c r="AO87" s="43">
        <f t="shared" si="55"/>
        <v>0</v>
      </c>
      <c r="AP87" s="43">
        <f t="shared" si="55"/>
        <v>0</v>
      </c>
      <c r="AQ87" s="43">
        <f t="shared" si="55"/>
        <v>0</v>
      </c>
      <c r="AR87" s="43">
        <f t="shared" si="55"/>
        <v>0</v>
      </c>
      <c r="AS87" s="43">
        <f t="shared" si="55"/>
        <v>0</v>
      </c>
      <c r="AT87" s="43">
        <f t="shared" si="55"/>
        <v>0</v>
      </c>
      <c r="AU87" s="43">
        <f t="shared" si="55"/>
        <v>0</v>
      </c>
      <c r="AV87" s="43">
        <f t="shared" si="55"/>
        <v>0</v>
      </c>
      <c r="AW87" s="43">
        <f t="shared" si="55"/>
        <v>0</v>
      </c>
      <c r="AX87" s="43">
        <f t="shared" si="55"/>
        <v>0</v>
      </c>
      <c r="AY87" s="43">
        <f t="shared" si="55"/>
        <v>0</v>
      </c>
      <c r="AZ87" s="43">
        <f t="shared" si="55"/>
        <v>34377000</v>
      </c>
      <c r="BA87" s="59">
        <f t="shared" si="3"/>
        <v>34377000</v>
      </c>
      <c r="BB87" s="28">
        <f t="shared" si="4"/>
        <v>194806000</v>
      </c>
      <c r="BC87" s="29"/>
      <c r="BD87" s="59">
        <f t="shared" si="5"/>
        <v>0</v>
      </c>
      <c r="BE87" s="59">
        <f t="shared" si="6"/>
        <v>0</v>
      </c>
      <c r="BF87" s="59">
        <f t="shared" si="7"/>
        <v>0</v>
      </c>
      <c r="BG87" s="59">
        <f t="shared" si="8"/>
        <v>0</v>
      </c>
      <c r="BH87" s="59">
        <f t="shared" si="9"/>
        <v>0</v>
      </c>
      <c r="BI87" s="59">
        <f t="shared" si="10"/>
        <v>0</v>
      </c>
      <c r="BJ87" s="59">
        <f t="shared" si="11"/>
        <v>0</v>
      </c>
      <c r="BK87" s="59">
        <f t="shared" si="12"/>
        <v>0</v>
      </c>
      <c r="BL87" s="59">
        <f t="shared" si="13"/>
        <v>0</v>
      </c>
      <c r="BM87" s="59">
        <f t="shared" si="14"/>
        <v>0</v>
      </c>
      <c r="BN87" s="59">
        <f t="shared" si="15"/>
        <v>0</v>
      </c>
      <c r="BO87" s="59">
        <f t="shared" si="16"/>
        <v>34377000</v>
      </c>
      <c r="BP87" s="29"/>
      <c r="BQ87" s="59">
        <f t="shared" si="17"/>
        <v>0</v>
      </c>
      <c r="BR87" s="59">
        <f t="shared" si="18"/>
        <v>0</v>
      </c>
      <c r="BS87" s="59">
        <f t="shared" si="19"/>
        <v>0</v>
      </c>
      <c r="BT87" s="59">
        <f t="shared" si="20"/>
        <v>34377000</v>
      </c>
    </row>
    <row r="88">
      <c r="A88" s="45">
        <v>523121.0</v>
      </c>
      <c r="B88" s="46" t="s">
        <v>88</v>
      </c>
      <c r="C88" s="6"/>
      <c r="D88" s="47">
        <f t="shared" ref="D88:AZ88" si="56">sum(D90)</f>
        <v>229183000</v>
      </c>
      <c r="E88" s="47">
        <f t="shared" si="56"/>
        <v>0</v>
      </c>
      <c r="F88" s="47">
        <f t="shared" si="56"/>
        <v>0</v>
      </c>
      <c r="G88" s="47">
        <f t="shared" si="56"/>
        <v>0</v>
      </c>
      <c r="H88" s="47">
        <f t="shared" si="56"/>
        <v>0</v>
      </c>
      <c r="I88" s="47">
        <f t="shared" si="56"/>
        <v>0</v>
      </c>
      <c r="J88" s="47">
        <f t="shared" si="56"/>
        <v>0</v>
      </c>
      <c r="K88" s="47">
        <f t="shared" si="56"/>
        <v>0</v>
      </c>
      <c r="L88" s="47">
        <f t="shared" si="56"/>
        <v>0</v>
      </c>
      <c r="M88" s="47">
        <f t="shared" si="56"/>
        <v>0</v>
      </c>
      <c r="N88" s="47">
        <f t="shared" si="56"/>
        <v>0</v>
      </c>
      <c r="O88" s="47">
        <f t="shared" si="56"/>
        <v>0</v>
      </c>
      <c r="P88" s="47">
        <f t="shared" si="56"/>
        <v>0</v>
      </c>
      <c r="Q88" s="47">
        <f t="shared" si="56"/>
        <v>0</v>
      </c>
      <c r="R88" s="47">
        <f t="shared" si="56"/>
        <v>0</v>
      </c>
      <c r="S88" s="47">
        <f t="shared" si="56"/>
        <v>0</v>
      </c>
      <c r="T88" s="47">
        <f t="shared" si="56"/>
        <v>0</v>
      </c>
      <c r="U88" s="47">
        <f t="shared" si="56"/>
        <v>0</v>
      </c>
      <c r="V88" s="47">
        <f t="shared" si="56"/>
        <v>0</v>
      </c>
      <c r="W88" s="47">
        <f t="shared" si="56"/>
        <v>0</v>
      </c>
      <c r="X88" s="47">
        <f t="shared" si="56"/>
        <v>0</v>
      </c>
      <c r="Y88" s="47">
        <f t="shared" si="56"/>
        <v>0</v>
      </c>
      <c r="Z88" s="47">
        <f t="shared" si="56"/>
        <v>0</v>
      </c>
      <c r="AA88" s="47">
        <f t="shared" si="56"/>
        <v>0</v>
      </c>
      <c r="AB88" s="47">
        <f t="shared" si="56"/>
        <v>0</v>
      </c>
      <c r="AC88" s="47">
        <f t="shared" si="56"/>
        <v>0</v>
      </c>
      <c r="AD88" s="47">
        <f t="shared" si="56"/>
        <v>0</v>
      </c>
      <c r="AE88" s="47">
        <f t="shared" si="56"/>
        <v>0</v>
      </c>
      <c r="AF88" s="47">
        <f t="shared" si="56"/>
        <v>0</v>
      </c>
      <c r="AG88" s="47">
        <f t="shared" si="56"/>
        <v>0</v>
      </c>
      <c r="AH88" s="47">
        <f t="shared" si="56"/>
        <v>0</v>
      </c>
      <c r="AI88" s="47">
        <f t="shared" si="56"/>
        <v>0</v>
      </c>
      <c r="AJ88" s="47">
        <f t="shared" si="56"/>
        <v>0</v>
      </c>
      <c r="AK88" s="47">
        <f t="shared" si="56"/>
        <v>0</v>
      </c>
      <c r="AL88" s="47">
        <f t="shared" si="56"/>
        <v>0</v>
      </c>
      <c r="AM88" s="47">
        <f t="shared" si="56"/>
        <v>0</v>
      </c>
      <c r="AN88" s="47">
        <f t="shared" si="56"/>
        <v>0</v>
      </c>
      <c r="AO88" s="47">
        <f t="shared" si="56"/>
        <v>0</v>
      </c>
      <c r="AP88" s="47">
        <f t="shared" si="56"/>
        <v>0</v>
      </c>
      <c r="AQ88" s="47">
        <f t="shared" si="56"/>
        <v>0</v>
      </c>
      <c r="AR88" s="47">
        <f t="shared" si="56"/>
        <v>0</v>
      </c>
      <c r="AS88" s="47">
        <f t="shared" si="56"/>
        <v>0</v>
      </c>
      <c r="AT88" s="47">
        <f t="shared" si="56"/>
        <v>0</v>
      </c>
      <c r="AU88" s="47">
        <f t="shared" si="56"/>
        <v>0</v>
      </c>
      <c r="AV88" s="47">
        <f t="shared" si="56"/>
        <v>0</v>
      </c>
      <c r="AW88" s="47">
        <f t="shared" si="56"/>
        <v>0</v>
      </c>
      <c r="AX88" s="47">
        <f t="shared" si="56"/>
        <v>0</v>
      </c>
      <c r="AY88" s="47">
        <f t="shared" si="56"/>
        <v>0</v>
      </c>
      <c r="AZ88" s="47">
        <f t="shared" si="56"/>
        <v>34377000</v>
      </c>
      <c r="BA88" s="59">
        <f t="shared" si="3"/>
        <v>34377000</v>
      </c>
      <c r="BB88" s="28">
        <f t="shared" si="4"/>
        <v>194806000</v>
      </c>
      <c r="BC88" s="61"/>
      <c r="BD88" s="59">
        <f t="shared" si="5"/>
        <v>0</v>
      </c>
      <c r="BE88" s="59">
        <f t="shared" si="6"/>
        <v>0</v>
      </c>
      <c r="BF88" s="59">
        <f t="shared" si="7"/>
        <v>0</v>
      </c>
      <c r="BG88" s="59">
        <f t="shared" si="8"/>
        <v>0</v>
      </c>
      <c r="BH88" s="59">
        <f t="shared" si="9"/>
        <v>0</v>
      </c>
      <c r="BI88" s="59">
        <f t="shared" si="10"/>
        <v>0</v>
      </c>
      <c r="BJ88" s="59">
        <f t="shared" si="11"/>
        <v>0</v>
      </c>
      <c r="BK88" s="59">
        <f t="shared" si="12"/>
        <v>0</v>
      </c>
      <c r="BL88" s="59">
        <f t="shared" si="13"/>
        <v>0</v>
      </c>
      <c r="BM88" s="59">
        <f t="shared" si="14"/>
        <v>0</v>
      </c>
      <c r="BN88" s="59">
        <f t="shared" si="15"/>
        <v>0</v>
      </c>
      <c r="BO88" s="59">
        <f t="shared" si="16"/>
        <v>34377000</v>
      </c>
      <c r="BP88" s="61"/>
      <c r="BQ88" s="59">
        <f t="shared" si="17"/>
        <v>0</v>
      </c>
      <c r="BR88" s="59">
        <f t="shared" si="18"/>
        <v>0</v>
      </c>
      <c r="BS88" s="59">
        <f t="shared" si="19"/>
        <v>0</v>
      </c>
      <c r="BT88" s="59">
        <f t="shared" si="20"/>
        <v>34377000</v>
      </c>
    </row>
    <row r="89">
      <c r="A89" s="49"/>
      <c r="B89" s="50" t="s">
        <v>37</v>
      </c>
      <c r="C89" s="6"/>
      <c r="D89" s="51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59">
        <f t="shared" si="3"/>
        <v>0</v>
      </c>
      <c r="BB89" s="28">
        <f t="shared" si="4"/>
        <v>0</v>
      </c>
      <c r="BC89" s="64"/>
      <c r="BD89" s="59">
        <f t="shared" si="5"/>
        <v>0</v>
      </c>
      <c r="BE89" s="59">
        <f t="shared" si="6"/>
        <v>0</v>
      </c>
      <c r="BF89" s="59">
        <f t="shared" si="7"/>
        <v>0</v>
      </c>
      <c r="BG89" s="59">
        <f t="shared" si="8"/>
        <v>0</v>
      </c>
      <c r="BH89" s="59">
        <f t="shared" si="9"/>
        <v>0</v>
      </c>
      <c r="BI89" s="59">
        <f t="shared" si="10"/>
        <v>0</v>
      </c>
      <c r="BJ89" s="59">
        <f t="shared" si="11"/>
        <v>0</v>
      </c>
      <c r="BK89" s="59">
        <f t="shared" si="12"/>
        <v>0</v>
      </c>
      <c r="BL89" s="59">
        <f t="shared" si="13"/>
        <v>0</v>
      </c>
      <c r="BM89" s="59">
        <f t="shared" si="14"/>
        <v>0</v>
      </c>
      <c r="BN89" s="59">
        <f t="shared" si="15"/>
        <v>0</v>
      </c>
      <c r="BO89" s="59">
        <f t="shared" si="16"/>
        <v>0</v>
      </c>
      <c r="BP89" s="64"/>
      <c r="BQ89" s="59">
        <f t="shared" si="17"/>
        <v>0</v>
      </c>
      <c r="BR89" s="59">
        <f t="shared" si="18"/>
        <v>0</v>
      </c>
      <c r="BS89" s="59">
        <f t="shared" si="19"/>
        <v>0</v>
      </c>
      <c r="BT89" s="59">
        <f t="shared" si="20"/>
        <v>0</v>
      </c>
    </row>
    <row r="90">
      <c r="A90" s="49"/>
      <c r="B90" s="52" t="s">
        <v>38</v>
      </c>
      <c r="C90" s="52" t="s">
        <v>92</v>
      </c>
      <c r="D90" s="53">
        <v>2.29183E8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6">
        <v>3.4377E7</v>
      </c>
      <c r="BA90" s="59">
        <f t="shared" si="3"/>
        <v>34377000</v>
      </c>
      <c r="BB90" s="28">
        <f t="shared" si="4"/>
        <v>194806000</v>
      </c>
      <c r="BC90" s="64"/>
      <c r="BD90" s="59">
        <f t="shared" si="5"/>
        <v>0</v>
      </c>
      <c r="BE90" s="59">
        <f t="shared" si="6"/>
        <v>0</v>
      </c>
      <c r="BF90" s="59">
        <f t="shared" si="7"/>
        <v>0</v>
      </c>
      <c r="BG90" s="59">
        <f t="shared" si="8"/>
        <v>0</v>
      </c>
      <c r="BH90" s="59">
        <f t="shared" si="9"/>
        <v>0</v>
      </c>
      <c r="BI90" s="59">
        <f t="shared" si="10"/>
        <v>0</v>
      </c>
      <c r="BJ90" s="59">
        <f t="shared" si="11"/>
        <v>0</v>
      </c>
      <c r="BK90" s="59">
        <f t="shared" si="12"/>
        <v>0</v>
      </c>
      <c r="BL90" s="59">
        <f t="shared" si="13"/>
        <v>0</v>
      </c>
      <c r="BM90" s="59">
        <f t="shared" si="14"/>
        <v>0</v>
      </c>
      <c r="BN90" s="59">
        <f t="shared" si="15"/>
        <v>0</v>
      </c>
      <c r="BO90" s="59">
        <f t="shared" si="16"/>
        <v>34377000</v>
      </c>
      <c r="BP90" s="64"/>
      <c r="BQ90" s="59">
        <f t="shared" si="17"/>
        <v>0</v>
      </c>
      <c r="BR90" s="59">
        <f t="shared" si="18"/>
        <v>0</v>
      </c>
      <c r="BS90" s="59">
        <f t="shared" si="19"/>
        <v>0</v>
      </c>
      <c r="BT90" s="59">
        <f t="shared" si="20"/>
        <v>34377000</v>
      </c>
    </row>
    <row r="91">
      <c r="A91" s="27" t="s">
        <v>93</v>
      </c>
      <c r="B91" s="30" t="s">
        <v>94</v>
      </c>
      <c r="C91" s="6"/>
      <c r="D91" s="31">
        <f t="shared" ref="D91:AZ91" si="57">sum(D92)</f>
        <v>245100000</v>
      </c>
      <c r="E91" s="31">
        <f t="shared" si="57"/>
        <v>0</v>
      </c>
      <c r="F91" s="31">
        <f t="shared" si="57"/>
        <v>0</v>
      </c>
      <c r="G91" s="31">
        <f t="shared" si="57"/>
        <v>0</v>
      </c>
      <c r="H91" s="31">
        <f t="shared" si="57"/>
        <v>0</v>
      </c>
      <c r="I91" s="31">
        <f t="shared" si="57"/>
        <v>0</v>
      </c>
      <c r="J91" s="31">
        <f t="shared" si="57"/>
        <v>0</v>
      </c>
      <c r="K91" s="31">
        <f t="shared" si="57"/>
        <v>0</v>
      </c>
      <c r="L91" s="31">
        <f t="shared" si="57"/>
        <v>0</v>
      </c>
      <c r="M91" s="31">
        <f t="shared" si="57"/>
        <v>0</v>
      </c>
      <c r="N91" s="31">
        <f t="shared" si="57"/>
        <v>0</v>
      </c>
      <c r="O91" s="31">
        <f t="shared" si="57"/>
        <v>0</v>
      </c>
      <c r="P91" s="31">
        <f t="shared" si="57"/>
        <v>0</v>
      </c>
      <c r="Q91" s="31">
        <f t="shared" si="57"/>
        <v>0</v>
      </c>
      <c r="R91" s="31">
        <f t="shared" si="57"/>
        <v>0</v>
      </c>
      <c r="S91" s="31">
        <f t="shared" si="57"/>
        <v>0</v>
      </c>
      <c r="T91" s="31">
        <f t="shared" si="57"/>
        <v>0</v>
      </c>
      <c r="U91" s="31">
        <f t="shared" si="57"/>
        <v>0</v>
      </c>
      <c r="V91" s="31">
        <f t="shared" si="57"/>
        <v>0</v>
      </c>
      <c r="W91" s="31">
        <f t="shared" si="57"/>
        <v>0</v>
      </c>
      <c r="X91" s="31">
        <f t="shared" si="57"/>
        <v>0</v>
      </c>
      <c r="Y91" s="31">
        <f t="shared" si="57"/>
        <v>0</v>
      </c>
      <c r="Z91" s="31">
        <f t="shared" si="57"/>
        <v>0</v>
      </c>
      <c r="AA91" s="31">
        <f t="shared" si="57"/>
        <v>0</v>
      </c>
      <c r="AB91" s="31">
        <f t="shared" si="57"/>
        <v>0</v>
      </c>
      <c r="AC91" s="31">
        <f t="shared" si="57"/>
        <v>0</v>
      </c>
      <c r="AD91" s="31">
        <f t="shared" si="57"/>
        <v>0</v>
      </c>
      <c r="AE91" s="31">
        <f t="shared" si="57"/>
        <v>0</v>
      </c>
      <c r="AF91" s="31">
        <f t="shared" si="57"/>
        <v>0</v>
      </c>
      <c r="AG91" s="31">
        <f t="shared" si="57"/>
        <v>0</v>
      </c>
      <c r="AH91" s="31">
        <f t="shared" si="57"/>
        <v>0</v>
      </c>
      <c r="AI91" s="31">
        <f t="shared" si="57"/>
        <v>0</v>
      </c>
      <c r="AJ91" s="31">
        <f t="shared" si="57"/>
        <v>0</v>
      </c>
      <c r="AK91" s="31">
        <f t="shared" si="57"/>
        <v>0</v>
      </c>
      <c r="AL91" s="31">
        <f t="shared" si="57"/>
        <v>0</v>
      </c>
      <c r="AM91" s="31">
        <f t="shared" si="57"/>
        <v>0</v>
      </c>
      <c r="AN91" s="31">
        <f t="shared" si="57"/>
        <v>0</v>
      </c>
      <c r="AO91" s="31">
        <f t="shared" si="57"/>
        <v>0</v>
      </c>
      <c r="AP91" s="31">
        <f t="shared" si="57"/>
        <v>0</v>
      </c>
      <c r="AQ91" s="31">
        <f t="shared" si="57"/>
        <v>0</v>
      </c>
      <c r="AR91" s="31">
        <f t="shared" si="57"/>
        <v>0</v>
      </c>
      <c r="AS91" s="31">
        <f t="shared" si="57"/>
        <v>0</v>
      </c>
      <c r="AT91" s="31">
        <f t="shared" si="57"/>
        <v>0</v>
      </c>
      <c r="AU91" s="31">
        <f t="shared" si="57"/>
        <v>0</v>
      </c>
      <c r="AV91" s="31">
        <f t="shared" si="57"/>
        <v>0</v>
      </c>
      <c r="AW91" s="31">
        <f t="shared" si="57"/>
        <v>0</v>
      </c>
      <c r="AX91" s="31">
        <f t="shared" si="57"/>
        <v>0</v>
      </c>
      <c r="AY91" s="31">
        <f t="shared" si="57"/>
        <v>0</v>
      </c>
      <c r="AZ91" s="31">
        <f t="shared" si="57"/>
        <v>119579000</v>
      </c>
      <c r="BA91" s="55">
        <f t="shared" si="3"/>
        <v>119579000</v>
      </c>
      <c r="BB91" s="28">
        <f t="shared" si="4"/>
        <v>125521000</v>
      </c>
      <c r="BC91" s="29"/>
      <c r="BD91" s="55">
        <f t="shared" si="5"/>
        <v>0</v>
      </c>
      <c r="BE91" s="55">
        <f t="shared" si="6"/>
        <v>0</v>
      </c>
      <c r="BF91" s="55">
        <f t="shared" si="7"/>
        <v>0</v>
      </c>
      <c r="BG91" s="55">
        <f t="shared" si="8"/>
        <v>0</v>
      </c>
      <c r="BH91" s="55">
        <f t="shared" si="9"/>
        <v>0</v>
      </c>
      <c r="BI91" s="55">
        <f t="shared" si="10"/>
        <v>0</v>
      </c>
      <c r="BJ91" s="55">
        <f t="shared" si="11"/>
        <v>0</v>
      </c>
      <c r="BK91" s="55">
        <f t="shared" si="12"/>
        <v>0</v>
      </c>
      <c r="BL91" s="55">
        <f t="shared" si="13"/>
        <v>0</v>
      </c>
      <c r="BM91" s="55">
        <f t="shared" si="14"/>
        <v>0</v>
      </c>
      <c r="BN91" s="55">
        <f t="shared" si="15"/>
        <v>0</v>
      </c>
      <c r="BO91" s="55">
        <f t="shared" si="16"/>
        <v>119579000</v>
      </c>
      <c r="BP91" s="29"/>
      <c r="BQ91" s="55">
        <f t="shared" si="17"/>
        <v>0</v>
      </c>
      <c r="BR91" s="55">
        <f t="shared" si="18"/>
        <v>0</v>
      </c>
      <c r="BS91" s="55">
        <f t="shared" si="19"/>
        <v>0</v>
      </c>
      <c r="BT91" s="55">
        <f t="shared" si="20"/>
        <v>119579000</v>
      </c>
    </row>
    <row r="92">
      <c r="A92" s="33" t="s">
        <v>95</v>
      </c>
      <c r="B92" s="34" t="s">
        <v>96</v>
      </c>
      <c r="C92" s="6"/>
      <c r="D92" s="35">
        <f t="shared" ref="D92:AZ92" si="58">sum(D93)</f>
        <v>245100000</v>
      </c>
      <c r="E92" s="35">
        <f t="shared" si="58"/>
        <v>0</v>
      </c>
      <c r="F92" s="35">
        <f t="shared" si="58"/>
        <v>0</v>
      </c>
      <c r="G92" s="35">
        <f t="shared" si="58"/>
        <v>0</v>
      </c>
      <c r="H92" s="35">
        <f t="shared" si="58"/>
        <v>0</v>
      </c>
      <c r="I92" s="35">
        <f t="shared" si="58"/>
        <v>0</v>
      </c>
      <c r="J92" s="35">
        <f t="shared" si="58"/>
        <v>0</v>
      </c>
      <c r="K92" s="35">
        <f t="shared" si="58"/>
        <v>0</v>
      </c>
      <c r="L92" s="35">
        <f t="shared" si="58"/>
        <v>0</v>
      </c>
      <c r="M92" s="35">
        <f t="shared" si="58"/>
        <v>0</v>
      </c>
      <c r="N92" s="35">
        <f t="shared" si="58"/>
        <v>0</v>
      </c>
      <c r="O92" s="35">
        <f t="shared" si="58"/>
        <v>0</v>
      </c>
      <c r="P92" s="35">
        <f t="shared" si="58"/>
        <v>0</v>
      </c>
      <c r="Q92" s="35">
        <f t="shared" si="58"/>
        <v>0</v>
      </c>
      <c r="R92" s="35">
        <f t="shared" si="58"/>
        <v>0</v>
      </c>
      <c r="S92" s="35">
        <f t="shared" si="58"/>
        <v>0</v>
      </c>
      <c r="T92" s="35">
        <f t="shared" si="58"/>
        <v>0</v>
      </c>
      <c r="U92" s="35">
        <f t="shared" si="58"/>
        <v>0</v>
      </c>
      <c r="V92" s="35">
        <f t="shared" si="58"/>
        <v>0</v>
      </c>
      <c r="W92" s="35">
        <f t="shared" si="58"/>
        <v>0</v>
      </c>
      <c r="X92" s="35">
        <f t="shared" si="58"/>
        <v>0</v>
      </c>
      <c r="Y92" s="35">
        <f t="shared" si="58"/>
        <v>0</v>
      </c>
      <c r="Z92" s="35">
        <f t="shared" si="58"/>
        <v>0</v>
      </c>
      <c r="AA92" s="35">
        <f t="shared" si="58"/>
        <v>0</v>
      </c>
      <c r="AB92" s="35">
        <f t="shared" si="58"/>
        <v>0</v>
      </c>
      <c r="AC92" s="35">
        <f t="shared" si="58"/>
        <v>0</v>
      </c>
      <c r="AD92" s="35">
        <f t="shared" si="58"/>
        <v>0</v>
      </c>
      <c r="AE92" s="35">
        <f t="shared" si="58"/>
        <v>0</v>
      </c>
      <c r="AF92" s="35">
        <f t="shared" si="58"/>
        <v>0</v>
      </c>
      <c r="AG92" s="35">
        <f t="shared" si="58"/>
        <v>0</v>
      </c>
      <c r="AH92" s="35">
        <f t="shared" si="58"/>
        <v>0</v>
      </c>
      <c r="AI92" s="35">
        <f t="shared" si="58"/>
        <v>0</v>
      </c>
      <c r="AJ92" s="35">
        <f t="shared" si="58"/>
        <v>0</v>
      </c>
      <c r="AK92" s="35">
        <f t="shared" si="58"/>
        <v>0</v>
      </c>
      <c r="AL92" s="35">
        <f t="shared" si="58"/>
        <v>0</v>
      </c>
      <c r="AM92" s="35">
        <f t="shared" si="58"/>
        <v>0</v>
      </c>
      <c r="AN92" s="35">
        <f t="shared" si="58"/>
        <v>0</v>
      </c>
      <c r="AO92" s="35">
        <f t="shared" si="58"/>
        <v>0</v>
      </c>
      <c r="AP92" s="35">
        <f t="shared" si="58"/>
        <v>0</v>
      </c>
      <c r="AQ92" s="35">
        <f t="shared" si="58"/>
        <v>0</v>
      </c>
      <c r="AR92" s="35">
        <f t="shared" si="58"/>
        <v>0</v>
      </c>
      <c r="AS92" s="35">
        <f t="shared" si="58"/>
        <v>0</v>
      </c>
      <c r="AT92" s="35">
        <f t="shared" si="58"/>
        <v>0</v>
      </c>
      <c r="AU92" s="35">
        <f t="shared" si="58"/>
        <v>0</v>
      </c>
      <c r="AV92" s="35">
        <f t="shared" si="58"/>
        <v>0</v>
      </c>
      <c r="AW92" s="35">
        <f t="shared" si="58"/>
        <v>0</v>
      </c>
      <c r="AX92" s="35">
        <f t="shared" si="58"/>
        <v>0</v>
      </c>
      <c r="AY92" s="35">
        <f t="shared" si="58"/>
        <v>0</v>
      </c>
      <c r="AZ92" s="35">
        <f t="shared" si="58"/>
        <v>119579000</v>
      </c>
      <c r="BA92" s="56">
        <f t="shared" si="3"/>
        <v>119579000</v>
      </c>
      <c r="BB92" s="28">
        <f t="shared" si="4"/>
        <v>125521000</v>
      </c>
      <c r="BC92" s="29"/>
      <c r="BD92" s="56">
        <f t="shared" si="5"/>
        <v>0</v>
      </c>
      <c r="BE92" s="56">
        <f t="shared" si="6"/>
        <v>0</v>
      </c>
      <c r="BF92" s="56">
        <f t="shared" si="7"/>
        <v>0</v>
      </c>
      <c r="BG92" s="56">
        <f t="shared" si="8"/>
        <v>0</v>
      </c>
      <c r="BH92" s="56">
        <f t="shared" si="9"/>
        <v>0</v>
      </c>
      <c r="BI92" s="56">
        <f t="shared" si="10"/>
        <v>0</v>
      </c>
      <c r="BJ92" s="56">
        <f t="shared" si="11"/>
        <v>0</v>
      </c>
      <c r="BK92" s="56">
        <f t="shared" si="12"/>
        <v>0</v>
      </c>
      <c r="BL92" s="56">
        <f t="shared" si="13"/>
        <v>0</v>
      </c>
      <c r="BM92" s="56">
        <f t="shared" si="14"/>
        <v>0</v>
      </c>
      <c r="BN92" s="56">
        <f t="shared" si="15"/>
        <v>0</v>
      </c>
      <c r="BO92" s="56">
        <f t="shared" si="16"/>
        <v>119579000</v>
      </c>
      <c r="BP92" s="29"/>
      <c r="BQ92" s="56">
        <f t="shared" si="17"/>
        <v>0</v>
      </c>
      <c r="BR92" s="56">
        <f t="shared" si="18"/>
        <v>0</v>
      </c>
      <c r="BS92" s="56">
        <f t="shared" si="19"/>
        <v>0</v>
      </c>
      <c r="BT92" s="56">
        <f t="shared" si="20"/>
        <v>119579000</v>
      </c>
    </row>
    <row r="93">
      <c r="A93" s="37" t="s">
        <v>32</v>
      </c>
      <c r="B93" s="38" t="s">
        <v>97</v>
      </c>
      <c r="C93" s="6"/>
      <c r="D93" s="39">
        <f t="shared" ref="D93:AZ93" si="59">sum(D94,D104)</f>
        <v>245100000</v>
      </c>
      <c r="E93" s="39">
        <f t="shared" si="59"/>
        <v>0</v>
      </c>
      <c r="F93" s="39">
        <f t="shared" si="59"/>
        <v>0</v>
      </c>
      <c r="G93" s="39">
        <f t="shared" si="59"/>
        <v>0</v>
      </c>
      <c r="H93" s="39">
        <f t="shared" si="59"/>
        <v>0</v>
      </c>
      <c r="I93" s="39">
        <f t="shared" si="59"/>
        <v>0</v>
      </c>
      <c r="J93" s="39">
        <f t="shared" si="59"/>
        <v>0</v>
      </c>
      <c r="K93" s="39">
        <f t="shared" si="59"/>
        <v>0</v>
      </c>
      <c r="L93" s="39">
        <f t="shared" si="59"/>
        <v>0</v>
      </c>
      <c r="M93" s="39">
        <f t="shared" si="59"/>
        <v>0</v>
      </c>
      <c r="N93" s="39">
        <f t="shared" si="59"/>
        <v>0</v>
      </c>
      <c r="O93" s="39">
        <f t="shared" si="59"/>
        <v>0</v>
      </c>
      <c r="P93" s="39">
        <f t="shared" si="59"/>
        <v>0</v>
      </c>
      <c r="Q93" s="39">
        <f t="shared" si="59"/>
        <v>0</v>
      </c>
      <c r="R93" s="39">
        <f t="shared" si="59"/>
        <v>0</v>
      </c>
      <c r="S93" s="39">
        <f t="shared" si="59"/>
        <v>0</v>
      </c>
      <c r="T93" s="39">
        <f t="shared" si="59"/>
        <v>0</v>
      </c>
      <c r="U93" s="39">
        <f t="shared" si="59"/>
        <v>0</v>
      </c>
      <c r="V93" s="39">
        <f t="shared" si="59"/>
        <v>0</v>
      </c>
      <c r="W93" s="39">
        <f t="shared" si="59"/>
        <v>0</v>
      </c>
      <c r="X93" s="39">
        <f t="shared" si="59"/>
        <v>0</v>
      </c>
      <c r="Y93" s="39">
        <f t="shared" si="59"/>
        <v>0</v>
      </c>
      <c r="Z93" s="39">
        <f t="shared" si="59"/>
        <v>0</v>
      </c>
      <c r="AA93" s="39">
        <f t="shared" si="59"/>
        <v>0</v>
      </c>
      <c r="AB93" s="39">
        <f t="shared" si="59"/>
        <v>0</v>
      </c>
      <c r="AC93" s="39">
        <f t="shared" si="59"/>
        <v>0</v>
      </c>
      <c r="AD93" s="39">
        <f t="shared" si="59"/>
        <v>0</v>
      </c>
      <c r="AE93" s="39">
        <f t="shared" si="59"/>
        <v>0</v>
      </c>
      <c r="AF93" s="39">
        <f t="shared" si="59"/>
        <v>0</v>
      </c>
      <c r="AG93" s="39">
        <f t="shared" si="59"/>
        <v>0</v>
      </c>
      <c r="AH93" s="39">
        <f t="shared" si="59"/>
        <v>0</v>
      </c>
      <c r="AI93" s="39">
        <f t="shared" si="59"/>
        <v>0</v>
      </c>
      <c r="AJ93" s="39">
        <f t="shared" si="59"/>
        <v>0</v>
      </c>
      <c r="AK93" s="39">
        <f t="shared" si="59"/>
        <v>0</v>
      </c>
      <c r="AL93" s="39">
        <f t="shared" si="59"/>
        <v>0</v>
      </c>
      <c r="AM93" s="39">
        <f t="shared" si="59"/>
        <v>0</v>
      </c>
      <c r="AN93" s="39">
        <f t="shared" si="59"/>
        <v>0</v>
      </c>
      <c r="AO93" s="39">
        <f t="shared" si="59"/>
        <v>0</v>
      </c>
      <c r="AP93" s="39">
        <f t="shared" si="59"/>
        <v>0</v>
      </c>
      <c r="AQ93" s="39">
        <f t="shared" si="59"/>
        <v>0</v>
      </c>
      <c r="AR93" s="39">
        <f t="shared" si="59"/>
        <v>0</v>
      </c>
      <c r="AS93" s="39">
        <f t="shared" si="59"/>
        <v>0</v>
      </c>
      <c r="AT93" s="39">
        <f t="shared" si="59"/>
        <v>0</v>
      </c>
      <c r="AU93" s="39">
        <f t="shared" si="59"/>
        <v>0</v>
      </c>
      <c r="AV93" s="39">
        <f t="shared" si="59"/>
        <v>0</v>
      </c>
      <c r="AW93" s="39">
        <f t="shared" si="59"/>
        <v>0</v>
      </c>
      <c r="AX93" s="39">
        <f t="shared" si="59"/>
        <v>0</v>
      </c>
      <c r="AY93" s="39">
        <f t="shared" si="59"/>
        <v>0</v>
      </c>
      <c r="AZ93" s="39">
        <f t="shared" si="59"/>
        <v>119579000</v>
      </c>
      <c r="BA93" s="57">
        <f t="shared" si="3"/>
        <v>119579000</v>
      </c>
      <c r="BB93" s="28">
        <f t="shared" si="4"/>
        <v>125521000</v>
      </c>
      <c r="BC93" s="29"/>
      <c r="BD93" s="57">
        <f t="shared" si="5"/>
        <v>0</v>
      </c>
      <c r="BE93" s="57">
        <f t="shared" si="6"/>
        <v>0</v>
      </c>
      <c r="BF93" s="57">
        <f t="shared" si="7"/>
        <v>0</v>
      </c>
      <c r="BG93" s="57">
        <f t="shared" si="8"/>
        <v>0</v>
      </c>
      <c r="BH93" s="57">
        <f t="shared" si="9"/>
        <v>0</v>
      </c>
      <c r="BI93" s="57">
        <f t="shared" si="10"/>
        <v>0</v>
      </c>
      <c r="BJ93" s="57">
        <f t="shared" si="11"/>
        <v>0</v>
      </c>
      <c r="BK93" s="57">
        <f t="shared" si="12"/>
        <v>0</v>
      </c>
      <c r="BL93" s="57">
        <f t="shared" si="13"/>
        <v>0</v>
      </c>
      <c r="BM93" s="57">
        <f t="shared" si="14"/>
        <v>0</v>
      </c>
      <c r="BN93" s="57">
        <f t="shared" si="15"/>
        <v>0</v>
      </c>
      <c r="BO93" s="57">
        <f t="shared" si="16"/>
        <v>119579000</v>
      </c>
      <c r="BP93" s="29"/>
      <c r="BQ93" s="57">
        <f t="shared" si="17"/>
        <v>0</v>
      </c>
      <c r="BR93" s="57">
        <f t="shared" si="18"/>
        <v>0</v>
      </c>
      <c r="BS93" s="57">
        <f t="shared" si="19"/>
        <v>0</v>
      </c>
      <c r="BT93" s="57">
        <f t="shared" si="20"/>
        <v>119579000</v>
      </c>
    </row>
    <row r="94">
      <c r="A94" s="41" t="s">
        <v>98</v>
      </c>
      <c r="B94" s="42" t="s">
        <v>99</v>
      </c>
      <c r="C94" s="6"/>
      <c r="D94" s="43">
        <f t="shared" ref="D94:AZ94" si="60">sum(D95,D101)</f>
        <v>234654000</v>
      </c>
      <c r="E94" s="43">
        <f t="shared" si="60"/>
        <v>0</v>
      </c>
      <c r="F94" s="43">
        <f t="shared" si="60"/>
        <v>0</v>
      </c>
      <c r="G94" s="43">
        <f t="shared" si="60"/>
        <v>0</v>
      </c>
      <c r="H94" s="43">
        <f t="shared" si="60"/>
        <v>0</v>
      </c>
      <c r="I94" s="43">
        <f t="shared" si="60"/>
        <v>0</v>
      </c>
      <c r="J94" s="43">
        <f t="shared" si="60"/>
        <v>0</v>
      </c>
      <c r="K94" s="43">
        <f t="shared" si="60"/>
        <v>0</v>
      </c>
      <c r="L94" s="43">
        <f t="shared" si="60"/>
        <v>0</v>
      </c>
      <c r="M94" s="43">
        <f t="shared" si="60"/>
        <v>0</v>
      </c>
      <c r="N94" s="43">
        <f t="shared" si="60"/>
        <v>0</v>
      </c>
      <c r="O94" s="43">
        <f t="shared" si="60"/>
        <v>0</v>
      </c>
      <c r="P94" s="43">
        <f t="shared" si="60"/>
        <v>0</v>
      </c>
      <c r="Q94" s="43">
        <f t="shared" si="60"/>
        <v>0</v>
      </c>
      <c r="R94" s="43">
        <f t="shared" si="60"/>
        <v>0</v>
      </c>
      <c r="S94" s="43">
        <f t="shared" si="60"/>
        <v>0</v>
      </c>
      <c r="T94" s="43">
        <f t="shared" si="60"/>
        <v>0</v>
      </c>
      <c r="U94" s="43">
        <f t="shared" si="60"/>
        <v>0</v>
      </c>
      <c r="V94" s="43">
        <f t="shared" si="60"/>
        <v>0</v>
      </c>
      <c r="W94" s="43">
        <f t="shared" si="60"/>
        <v>0</v>
      </c>
      <c r="X94" s="43">
        <f t="shared" si="60"/>
        <v>0</v>
      </c>
      <c r="Y94" s="43">
        <f t="shared" si="60"/>
        <v>0</v>
      </c>
      <c r="Z94" s="43">
        <f t="shared" si="60"/>
        <v>0</v>
      </c>
      <c r="AA94" s="43">
        <f t="shared" si="60"/>
        <v>0</v>
      </c>
      <c r="AB94" s="43">
        <f t="shared" si="60"/>
        <v>0</v>
      </c>
      <c r="AC94" s="43">
        <f t="shared" si="60"/>
        <v>0</v>
      </c>
      <c r="AD94" s="43">
        <f t="shared" si="60"/>
        <v>0</v>
      </c>
      <c r="AE94" s="43">
        <f t="shared" si="60"/>
        <v>0</v>
      </c>
      <c r="AF94" s="43">
        <f t="shared" si="60"/>
        <v>0</v>
      </c>
      <c r="AG94" s="43">
        <f t="shared" si="60"/>
        <v>0</v>
      </c>
      <c r="AH94" s="43">
        <f t="shared" si="60"/>
        <v>0</v>
      </c>
      <c r="AI94" s="43">
        <f t="shared" si="60"/>
        <v>0</v>
      </c>
      <c r="AJ94" s="43">
        <f t="shared" si="60"/>
        <v>0</v>
      </c>
      <c r="AK94" s="43">
        <f t="shared" si="60"/>
        <v>0</v>
      </c>
      <c r="AL94" s="43">
        <f t="shared" si="60"/>
        <v>0</v>
      </c>
      <c r="AM94" s="43">
        <f t="shared" si="60"/>
        <v>0</v>
      </c>
      <c r="AN94" s="43">
        <f t="shared" si="60"/>
        <v>0</v>
      </c>
      <c r="AO94" s="43">
        <f t="shared" si="60"/>
        <v>0</v>
      </c>
      <c r="AP94" s="43">
        <f t="shared" si="60"/>
        <v>0</v>
      </c>
      <c r="AQ94" s="43">
        <f t="shared" si="60"/>
        <v>0</v>
      </c>
      <c r="AR94" s="43">
        <f t="shared" si="60"/>
        <v>0</v>
      </c>
      <c r="AS94" s="43">
        <f t="shared" si="60"/>
        <v>0</v>
      </c>
      <c r="AT94" s="43">
        <f t="shared" si="60"/>
        <v>0</v>
      </c>
      <c r="AU94" s="43">
        <f t="shared" si="60"/>
        <v>0</v>
      </c>
      <c r="AV94" s="43">
        <f t="shared" si="60"/>
        <v>0</v>
      </c>
      <c r="AW94" s="43">
        <f t="shared" si="60"/>
        <v>0</v>
      </c>
      <c r="AX94" s="43">
        <f t="shared" si="60"/>
        <v>0</v>
      </c>
      <c r="AY94" s="43">
        <f t="shared" si="60"/>
        <v>0</v>
      </c>
      <c r="AZ94" s="43">
        <f t="shared" si="60"/>
        <v>117327000</v>
      </c>
      <c r="BA94" s="59">
        <f t="shared" si="3"/>
        <v>117327000</v>
      </c>
      <c r="BB94" s="28">
        <f t="shared" si="4"/>
        <v>117327000</v>
      </c>
      <c r="BC94" s="29"/>
      <c r="BD94" s="59">
        <f t="shared" si="5"/>
        <v>0</v>
      </c>
      <c r="BE94" s="59">
        <f t="shared" si="6"/>
        <v>0</v>
      </c>
      <c r="BF94" s="59">
        <f t="shared" si="7"/>
        <v>0</v>
      </c>
      <c r="BG94" s="59">
        <f t="shared" si="8"/>
        <v>0</v>
      </c>
      <c r="BH94" s="59">
        <f t="shared" si="9"/>
        <v>0</v>
      </c>
      <c r="BI94" s="59">
        <f t="shared" si="10"/>
        <v>0</v>
      </c>
      <c r="BJ94" s="59">
        <f t="shared" si="11"/>
        <v>0</v>
      </c>
      <c r="BK94" s="59">
        <f t="shared" si="12"/>
        <v>0</v>
      </c>
      <c r="BL94" s="59">
        <f t="shared" si="13"/>
        <v>0</v>
      </c>
      <c r="BM94" s="59">
        <f t="shared" si="14"/>
        <v>0</v>
      </c>
      <c r="BN94" s="59">
        <f t="shared" si="15"/>
        <v>0</v>
      </c>
      <c r="BO94" s="59">
        <f t="shared" si="16"/>
        <v>117327000</v>
      </c>
      <c r="BP94" s="29"/>
      <c r="BQ94" s="59">
        <f t="shared" si="17"/>
        <v>0</v>
      </c>
      <c r="BR94" s="59">
        <f t="shared" si="18"/>
        <v>0</v>
      </c>
      <c r="BS94" s="59">
        <f t="shared" si="19"/>
        <v>0</v>
      </c>
      <c r="BT94" s="59">
        <f t="shared" si="20"/>
        <v>117327000</v>
      </c>
    </row>
    <row r="95">
      <c r="A95" s="45">
        <v>524111.0</v>
      </c>
      <c r="B95" s="46" t="s">
        <v>41</v>
      </c>
      <c r="C95" s="6"/>
      <c r="D95" s="47">
        <f t="shared" ref="D95:AZ95" si="61">sum(D97:D100)</f>
        <v>229554000</v>
      </c>
      <c r="E95" s="47">
        <f t="shared" si="61"/>
        <v>0</v>
      </c>
      <c r="F95" s="47">
        <f t="shared" si="61"/>
        <v>0</v>
      </c>
      <c r="G95" s="47">
        <f t="shared" si="61"/>
        <v>0</v>
      </c>
      <c r="H95" s="47">
        <f t="shared" si="61"/>
        <v>0</v>
      </c>
      <c r="I95" s="47">
        <f t="shared" si="61"/>
        <v>0</v>
      </c>
      <c r="J95" s="47">
        <f t="shared" si="61"/>
        <v>0</v>
      </c>
      <c r="K95" s="47">
        <f t="shared" si="61"/>
        <v>0</v>
      </c>
      <c r="L95" s="47">
        <f t="shared" si="61"/>
        <v>0</v>
      </c>
      <c r="M95" s="47">
        <f t="shared" si="61"/>
        <v>0</v>
      </c>
      <c r="N95" s="47">
        <f t="shared" si="61"/>
        <v>0</v>
      </c>
      <c r="O95" s="47">
        <f t="shared" si="61"/>
        <v>0</v>
      </c>
      <c r="P95" s="47">
        <f t="shared" si="61"/>
        <v>0</v>
      </c>
      <c r="Q95" s="47">
        <f t="shared" si="61"/>
        <v>0</v>
      </c>
      <c r="R95" s="47">
        <f t="shared" si="61"/>
        <v>0</v>
      </c>
      <c r="S95" s="47">
        <f t="shared" si="61"/>
        <v>0</v>
      </c>
      <c r="T95" s="47">
        <f t="shared" si="61"/>
        <v>0</v>
      </c>
      <c r="U95" s="47">
        <f t="shared" si="61"/>
        <v>0</v>
      </c>
      <c r="V95" s="47">
        <f t="shared" si="61"/>
        <v>0</v>
      </c>
      <c r="W95" s="47">
        <f t="shared" si="61"/>
        <v>0</v>
      </c>
      <c r="X95" s="47">
        <f t="shared" si="61"/>
        <v>0</v>
      </c>
      <c r="Y95" s="47">
        <f t="shared" si="61"/>
        <v>0</v>
      </c>
      <c r="Z95" s="47">
        <f t="shared" si="61"/>
        <v>0</v>
      </c>
      <c r="AA95" s="47">
        <f t="shared" si="61"/>
        <v>0</v>
      </c>
      <c r="AB95" s="47">
        <f t="shared" si="61"/>
        <v>0</v>
      </c>
      <c r="AC95" s="47">
        <f t="shared" si="61"/>
        <v>0</v>
      </c>
      <c r="AD95" s="47">
        <f t="shared" si="61"/>
        <v>0</v>
      </c>
      <c r="AE95" s="47">
        <f t="shared" si="61"/>
        <v>0</v>
      </c>
      <c r="AF95" s="47">
        <f t="shared" si="61"/>
        <v>0</v>
      </c>
      <c r="AG95" s="47">
        <f t="shared" si="61"/>
        <v>0</v>
      </c>
      <c r="AH95" s="47">
        <f t="shared" si="61"/>
        <v>0</v>
      </c>
      <c r="AI95" s="47">
        <f t="shared" si="61"/>
        <v>0</v>
      </c>
      <c r="AJ95" s="47">
        <f t="shared" si="61"/>
        <v>0</v>
      </c>
      <c r="AK95" s="47">
        <f t="shared" si="61"/>
        <v>0</v>
      </c>
      <c r="AL95" s="47">
        <f t="shared" si="61"/>
        <v>0</v>
      </c>
      <c r="AM95" s="47">
        <f t="shared" si="61"/>
        <v>0</v>
      </c>
      <c r="AN95" s="47">
        <f t="shared" si="61"/>
        <v>0</v>
      </c>
      <c r="AO95" s="47">
        <f t="shared" si="61"/>
        <v>0</v>
      </c>
      <c r="AP95" s="47">
        <f t="shared" si="61"/>
        <v>0</v>
      </c>
      <c r="AQ95" s="47">
        <f t="shared" si="61"/>
        <v>0</v>
      </c>
      <c r="AR95" s="47">
        <f t="shared" si="61"/>
        <v>0</v>
      </c>
      <c r="AS95" s="47">
        <f t="shared" si="61"/>
        <v>0</v>
      </c>
      <c r="AT95" s="47">
        <f t="shared" si="61"/>
        <v>0</v>
      </c>
      <c r="AU95" s="47">
        <f t="shared" si="61"/>
        <v>0</v>
      </c>
      <c r="AV95" s="47">
        <f t="shared" si="61"/>
        <v>0</v>
      </c>
      <c r="AW95" s="47">
        <f t="shared" si="61"/>
        <v>0</v>
      </c>
      <c r="AX95" s="47">
        <f t="shared" si="61"/>
        <v>0</v>
      </c>
      <c r="AY95" s="47">
        <f t="shared" si="61"/>
        <v>0</v>
      </c>
      <c r="AZ95" s="47">
        <f t="shared" si="61"/>
        <v>114777000</v>
      </c>
      <c r="BA95" s="59">
        <f t="shared" si="3"/>
        <v>114777000</v>
      </c>
      <c r="BB95" s="28">
        <f t="shared" si="4"/>
        <v>114777000</v>
      </c>
      <c r="BC95" s="61"/>
      <c r="BD95" s="59">
        <f t="shared" si="5"/>
        <v>0</v>
      </c>
      <c r="BE95" s="59">
        <f t="shared" si="6"/>
        <v>0</v>
      </c>
      <c r="BF95" s="59">
        <f t="shared" si="7"/>
        <v>0</v>
      </c>
      <c r="BG95" s="59">
        <f t="shared" si="8"/>
        <v>0</v>
      </c>
      <c r="BH95" s="59">
        <f t="shared" si="9"/>
        <v>0</v>
      </c>
      <c r="BI95" s="59">
        <f t="shared" si="10"/>
        <v>0</v>
      </c>
      <c r="BJ95" s="59">
        <f t="shared" si="11"/>
        <v>0</v>
      </c>
      <c r="BK95" s="59">
        <f t="shared" si="12"/>
        <v>0</v>
      </c>
      <c r="BL95" s="59">
        <f t="shared" si="13"/>
        <v>0</v>
      </c>
      <c r="BM95" s="59">
        <f t="shared" si="14"/>
        <v>0</v>
      </c>
      <c r="BN95" s="59">
        <f t="shared" si="15"/>
        <v>0</v>
      </c>
      <c r="BO95" s="59">
        <f t="shared" si="16"/>
        <v>114777000</v>
      </c>
      <c r="BP95" s="61"/>
      <c r="BQ95" s="59">
        <f t="shared" si="17"/>
        <v>0</v>
      </c>
      <c r="BR95" s="59">
        <f t="shared" si="18"/>
        <v>0</v>
      </c>
      <c r="BS95" s="59">
        <f t="shared" si="19"/>
        <v>0</v>
      </c>
      <c r="BT95" s="59">
        <f t="shared" si="20"/>
        <v>114777000</v>
      </c>
    </row>
    <row r="96">
      <c r="A96" s="49"/>
      <c r="B96" s="50" t="s">
        <v>37</v>
      </c>
      <c r="C96" s="6"/>
      <c r="D96" s="51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59">
        <f t="shared" si="3"/>
        <v>0</v>
      </c>
      <c r="BB96" s="28">
        <f t="shared" si="4"/>
        <v>0</v>
      </c>
      <c r="BC96" s="64"/>
      <c r="BD96" s="59">
        <f t="shared" si="5"/>
        <v>0</v>
      </c>
      <c r="BE96" s="59">
        <f t="shared" si="6"/>
        <v>0</v>
      </c>
      <c r="BF96" s="59">
        <f t="shared" si="7"/>
        <v>0</v>
      </c>
      <c r="BG96" s="59">
        <f t="shared" si="8"/>
        <v>0</v>
      </c>
      <c r="BH96" s="59">
        <f t="shared" si="9"/>
        <v>0</v>
      </c>
      <c r="BI96" s="59">
        <f t="shared" si="10"/>
        <v>0</v>
      </c>
      <c r="BJ96" s="59">
        <f t="shared" si="11"/>
        <v>0</v>
      </c>
      <c r="BK96" s="59">
        <f t="shared" si="12"/>
        <v>0</v>
      </c>
      <c r="BL96" s="59">
        <f t="shared" si="13"/>
        <v>0</v>
      </c>
      <c r="BM96" s="59">
        <f t="shared" si="14"/>
        <v>0</v>
      </c>
      <c r="BN96" s="59">
        <f t="shared" si="15"/>
        <v>0</v>
      </c>
      <c r="BO96" s="59">
        <f t="shared" si="16"/>
        <v>0</v>
      </c>
      <c r="BP96" s="64"/>
      <c r="BQ96" s="59">
        <f t="shared" si="17"/>
        <v>0</v>
      </c>
      <c r="BR96" s="59">
        <f t="shared" si="18"/>
        <v>0</v>
      </c>
      <c r="BS96" s="59">
        <f t="shared" si="19"/>
        <v>0</v>
      </c>
      <c r="BT96" s="59">
        <f t="shared" si="20"/>
        <v>0</v>
      </c>
    </row>
    <row r="97">
      <c r="A97" s="49"/>
      <c r="B97" s="52" t="s">
        <v>38</v>
      </c>
      <c r="C97" s="52" t="s">
        <v>100</v>
      </c>
      <c r="D97" s="53">
        <v>6.5016E7</v>
      </c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6">
        <v>3.2508E7</v>
      </c>
      <c r="BA97" s="59">
        <f t="shared" si="3"/>
        <v>32508000</v>
      </c>
      <c r="BB97" s="28">
        <f t="shared" si="4"/>
        <v>32508000</v>
      </c>
      <c r="BC97" s="64"/>
      <c r="BD97" s="59">
        <f t="shared" si="5"/>
        <v>0</v>
      </c>
      <c r="BE97" s="59">
        <f t="shared" si="6"/>
        <v>0</v>
      </c>
      <c r="BF97" s="59">
        <f t="shared" si="7"/>
        <v>0</v>
      </c>
      <c r="BG97" s="59">
        <f t="shared" si="8"/>
        <v>0</v>
      </c>
      <c r="BH97" s="59">
        <f t="shared" si="9"/>
        <v>0</v>
      </c>
      <c r="BI97" s="59">
        <f t="shared" si="10"/>
        <v>0</v>
      </c>
      <c r="BJ97" s="59">
        <f t="shared" si="11"/>
        <v>0</v>
      </c>
      <c r="BK97" s="59">
        <f t="shared" si="12"/>
        <v>0</v>
      </c>
      <c r="BL97" s="59">
        <f t="shared" si="13"/>
        <v>0</v>
      </c>
      <c r="BM97" s="59">
        <f t="shared" si="14"/>
        <v>0</v>
      </c>
      <c r="BN97" s="59">
        <f t="shared" si="15"/>
        <v>0</v>
      </c>
      <c r="BO97" s="59">
        <f t="shared" si="16"/>
        <v>32508000</v>
      </c>
      <c r="BP97" s="64"/>
      <c r="BQ97" s="59">
        <f t="shared" si="17"/>
        <v>0</v>
      </c>
      <c r="BR97" s="59">
        <f t="shared" si="18"/>
        <v>0</v>
      </c>
      <c r="BS97" s="59">
        <f t="shared" si="19"/>
        <v>0</v>
      </c>
      <c r="BT97" s="59">
        <f t="shared" si="20"/>
        <v>32508000</v>
      </c>
    </row>
    <row r="98">
      <c r="A98" s="49"/>
      <c r="B98" s="52" t="s">
        <v>38</v>
      </c>
      <c r="C98" s="52" t="s">
        <v>101</v>
      </c>
      <c r="D98" s="53">
        <v>8.631E7</v>
      </c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6">
        <v>4.3155E7</v>
      </c>
      <c r="BA98" s="59">
        <f t="shared" si="3"/>
        <v>43155000</v>
      </c>
      <c r="BB98" s="28">
        <f t="shared" si="4"/>
        <v>43155000</v>
      </c>
      <c r="BC98" s="64"/>
      <c r="BD98" s="59">
        <f t="shared" si="5"/>
        <v>0</v>
      </c>
      <c r="BE98" s="59">
        <f t="shared" si="6"/>
        <v>0</v>
      </c>
      <c r="BF98" s="59">
        <f t="shared" si="7"/>
        <v>0</v>
      </c>
      <c r="BG98" s="59">
        <f t="shared" si="8"/>
        <v>0</v>
      </c>
      <c r="BH98" s="59">
        <f t="shared" si="9"/>
        <v>0</v>
      </c>
      <c r="BI98" s="59">
        <f t="shared" si="10"/>
        <v>0</v>
      </c>
      <c r="BJ98" s="59">
        <f t="shared" si="11"/>
        <v>0</v>
      </c>
      <c r="BK98" s="59">
        <f t="shared" si="12"/>
        <v>0</v>
      </c>
      <c r="BL98" s="59">
        <f t="shared" si="13"/>
        <v>0</v>
      </c>
      <c r="BM98" s="59">
        <f t="shared" si="14"/>
        <v>0</v>
      </c>
      <c r="BN98" s="59">
        <f t="shared" si="15"/>
        <v>0</v>
      </c>
      <c r="BO98" s="59">
        <f t="shared" si="16"/>
        <v>43155000</v>
      </c>
      <c r="BP98" s="64"/>
      <c r="BQ98" s="59">
        <f t="shared" si="17"/>
        <v>0</v>
      </c>
      <c r="BR98" s="59">
        <f t="shared" si="18"/>
        <v>0</v>
      </c>
      <c r="BS98" s="59">
        <f t="shared" si="19"/>
        <v>0</v>
      </c>
      <c r="BT98" s="59">
        <f t="shared" si="20"/>
        <v>43155000</v>
      </c>
    </row>
    <row r="99">
      <c r="A99" s="49"/>
      <c r="B99" s="52" t="s">
        <v>38</v>
      </c>
      <c r="C99" s="52" t="s">
        <v>102</v>
      </c>
      <c r="D99" s="53">
        <v>7.2828E7</v>
      </c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6">
        <v>3.6414E7</v>
      </c>
      <c r="BA99" s="59">
        <f t="shared" si="3"/>
        <v>36414000</v>
      </c>
      <c r="BB99" s="28">
        <f t="shared" si="4"/>
        <v>36414000</v>
      </c>
      <c r="BC99" s="64"/>
      <c r="BD99" s="59">
        <f t="shared" si="5"/>
        <v>0</v>
      </c>
      <c r="BE99" s="59">
        <f t="shared" si="6"/>
        <v>0</v>
      </c>
      <c r="BF99" s="59">
        <f t="shared" si="7"/>
        <v>0</v>
      </c>
      <c r="BG99" s="59">
        <f t="shared" si="8"/>
        <v>0</v>
      </c>
      <c r="BH99" s="59">
        <f t="shared" si="9"/>
        <v>0</v>
      </c>
      <c r="BI99" s="59">
        <f t="shared" si="10"/>
        <v>0</v>
      </c>
      <c r="BJ99" s="59">
        <f t="shared" si="11"/>
        <v>0</v>
      </c>
      <c r="BK99" s="59">
        <f t="shared" si="12"/>
        <v>0</v>
      </c>
      <c r="BL99" s="59">
        <f t="shared" si="13"/>
        <v>0</v>
      </c>
      <c r="BM99" s="59">
        <f t="shared" si="14"/>
        <v>0</v>
      </c>
      <c r="BN99" s="59">
        <f t="shared" si="15"/>
        <v>0</v>
      </c>
      <c r="BO99" s="59">
        <f t="shared" si="16"/>
        <v>36414000</v>
      </c>
      <c r="BP99" s="64"/>
      <c r="BQ99" s="59">
        <f t="shared" si="17"/>
        <v>0</v>
      </c>
      <c r="BR99" s="59">
        <f t="shared" si="18"/>
        <v>0</v>
      </c>
      <c r="BS99" s="59">
        <f t="shared" si="19"/>
        <v>0</v>
      </c>
      <c r="BT99" s="59">
        <f t="shared" si="20"/>
        <v>36414000</v>
      </c>
    </row>
    <row r="100">
      <c r="A100" s="49"/>
      <c r="B100" s="52" t="s">
        <v>38</v>
      </c>
      <c r="C100" s="52" t="s">
        <v>106</v>
      </c>
      <c r="D100" s="53">
        <v>5400000.0</v>
      </c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6">
        <v>2700000.0</v>
      </c>
      <c r="BA100" s="59">
        <f t="shared" si="3"/>
        <v>2700000</v>
      </c>
      <c r="BB100" s="28">
        <f t="shared" si="4"/>
        <v>2700000</v>
      </c>
      <c r="BC100" s="64"/>
      <c r="BD100" s="59">
        <f t="shared" si="5"/>
        <v>0</v>
      </c>
      <c r="BE100" s="59">
        <f t="shared" si="6"/>
        <v>0</v>
      </c>
      <c r="BF100" s="59">
        <f t="shared" si="7"/>
        <v>0</v>
      </c>
      <c r="BG100" s="59">
        <f t="shared" si="8"/>
        <v>0</v>
      </c>
      <c r="BH100" s="59">
        <f t="shared" si="9"/>
        <v>0</v>
      </c>
      <c r="BI100" s="59">
        <f t="shared" si="10"/>
        <v>0</v>
      </c>
      <c r="BJ100" s="59">
        <f t="shared" si="11"/>
        <v>0</v>
      </c>
      <c r="BK100" s="59">
        <f t="shared" si="12"/>
        <v>0</v>
      </c>
      <c r="BL100" s="59">
        <f t="shared" si="13"/>
        <v>0</v>
      </c>
      <c r="BM100" s="59">
        <f t="shared" si="14"/>
        <v>0</v>
      </c>
      <c r="BN100" s="59">
        <f t="shared" si="15"/>
        <v>0</v>
      </c>
      <c r="BO100" s="59">
        <f t="shared" si="16"/>
        <v>2700000</v>
      </c>
      <c r="BP100" s="64"/>
      <c r="BQ100" s="59">
        <f t="shared" si="17"/>
        <v>0</v>
      </c>
      <c r="BR100" s="59">
        <f t="shared" si="18"/>
        <v>0</v>
      </c>
      <c r="BS100" s="59">
        <f t="shared" si="19"/>
        <v>0</v>
      </c>
      <c r="BT100" s="59">
        <f t="shared" si="20"/>
        <v>2700000</v>
      </c>
    </row>
    <row r="101">
      <c r="A101" s="45">
        <v>524113.0</v>
      </c>
      <c r="B101" s="46" t="s">
        <v>44</v>
      </c>
      <c r="C101" s="6"/>
      <c r="D101" s="47">
        <f t="shared" ref="D101:AZ101" si="62">sum(D103)</f>
        <v>5100000</v>
      </c>
      <c r="E101" s="47">
        <f t="shared" si="62"/>
        <v>0</v>
      </c>
      <c r="F101" s="47">
        <f t="shared" si="62"/>
        <v>0</v>
      </c>
      <c r="G101" s="47">
        <f t="shared" si="62"/>
        <v>0</v>
      </c>
      <c r="H101" s="47">
        <f t="shared" si="62"/>
        <v>0</v>
      </c>
      <c r="I101" s="47">
        <f t="shared" si="62"/>
        <v>0</v>
      </c>
      <c r="J101" s="47">
        <f t="shared" si="62"/>
        <v>0</v>
      </c>
      <c r="K101" s="47">
        <f t="shared" si="62"/>
        <v>0</v>
      </c>
      <c r="L101" s="47">
        <f t="shared" si="62"/>
        <v>0</v>
      </c>
      <c r="M101" s="47">
        <f t="shared" si="62"/>
        <v>0</v>
      </c>
      <c r="N101" s="47">
        <f t="shared" si="62"/>
        <v>0</v>
      </c>
      <c r="O101" s="47">
        <f t="shared" si="62"/>
        <v>0</v>
      </c>
      <c r="P101" s="47">
        <f t="shared" si="62"/>
        <v>0</v>
      </c>
      <c r="Q101" s="47">
        <f t="shared" si="62"/>
        <v>0</v>
      </c>
      <c r="R101" s="47">
        <f t="shared" si="62"/>
        <v>0</v>
      </c>
      <c r="S101" s="47">
        <f t="shared" si="62"/>
        <v>0</v>
      </c>
      <c r="T101" s="47">
        <f t="shared" si="62"/>
        <v>0</v>
      </c>
      <c r="U101" s="47">
        <f t="shared" si="62"/>
        <v>0</v>
      </c>
      <c r="V101" s="47">
        <f t="shared" si="62"/>
        <v>0</v>
      </c>
      <c r="W101" s="47">
        <f t="shared" si="62"/>
        <v>0</v>
      </c>
      <c r="X101" s="47">
        <f t="shared" si="62"/>
        <v>0</v>
      </c>
      <c r="Y101" s="47">
        <f t="shared" si="62"/>
        <v>0</v>
      </c>
      <c r="Z101" s="47">
        <f t="shared" si="62"/>
        <v>0</v>
      </c>
      <c r="AA101" s="47">
        <f t="shared" si="62"/>
        <v>0</v>
      </c>
      <c r="AB101" s="47">
        <f t="shared" si="62"/>
        <v>0</v>
      </c>
      <c r="AC101" s="47">
        <f t="shared" si="62"/>
        <v>0</v>
      </c>
      <c r="AD101" s="47">
        <f t="shared" si="62"/>
        <v>0</v>
      </c>
      <c r="AE101" s="47">
        <f t="shared" si="62"/>
        <v>0</v>
      </c>
      <c r="AF101" s="47">
        <f t="shared" si="62"/>
        <v>0</v>
      </c>
      <c r="AG101" s="47">
        <f t="shared" si="62"/>
        <v>0</v>
      </c>
      <c r="AH101" s="47">
        <f t="shared" si="62"/>
        <v>0</v>
      </c>
      <c r="AI101" s="47">
        <f t="shared" si="62"/>
        <v>0</v>
      </c>
      <c r="AJ101" s="47">
        <f t="shared" si="62"/>
        <v>0</v>
      </c>
      <c r="AK101" s="47">
        <f t="shared" si="62"/>
        <v>0</v>
      </c>
      <c r="AL101" s="47">
        <f t="shared" si="62"/>
        <v>0</v>
      </c>
      <c r="AM101" s="47">
        <f t="shared" si="62"/>
        <v>0</v>
      </c>
      <c r="AN101" s="47">
        <f t="shared" si="62"/>
        <v>0</v>
      </c>
      <c r="AO101" s="47">
        <f t="shared" si="62"/>
        <v>0</v>
      </c>
      <c r="AP101" s="47">
        <f t="shared" si="62"/>
        <v>0</v>
      </c>
      <c r="AQ101" s="47">
        <f t="shared" si="62"/>
        <v>0</v>
      </c>
      <c r="AR101" s="47">
        <f t="shared" si="62"/>
        <v>0</v>
      </c>
      <c r="AS101" s="47">
        <f t="shared" si="62"/>
        <v>0</v>
      </c>
      <c r="AT101" s="47">
        <f t="shared" si="62"/>
        <v>0</v>
      </c>
      <c r="AU101" s="47">
        <f t="shared" si="62"/>
        <v>0</v>
      </c>
      <c r="AV101" s="47">
        <f t="shared" si="62"/>
        <v>0</v>
      </c>
      <c r="AW101" s="47">
        <f t="shared" si="62"/>
        <v>0</v>
      </c>
      <c r="AX101" s="47">
        <f t="shared" si="62"/>
        <v>0</v>
      </c>
      <c r="AY101" s="47">
        <f t="shared" si="62"/>
        <v>0</v>
      </c>
      <c r="AZ101" s="47">
        <f t="shared" si="62"/>
        <v>2550000</v>
      </c>
      <c r="BA101" s="59">
        <f t="shared" si="3"/>
        <v>2550000</v>
      </c>
      <c r="BB101" s="28">
        <f t="shared" si="4"/>
        <v>2550000</v>
      </c>
      <c r="BC101" s="61"/>
      <c r="BD101" s="59">
        <f t="shared" si="5"/>
        <v>0</v>
      </c>
      <c r="BE101" s="59">
        <f t="shared" si="6"/>
        <v>0</v>
      </c>
      <c r="BF101" s="59">
        <f t="shared" si="7"/>
        <v>0</v>
      </c>
      <c r="BG101" s="59">
        <f t="shared" si="8"/>
        <v>0</v>
      </c>
      <c r="BH101" s="59">
        <f t="shared" si="9"/>
        <v>0</v>
      </c>
      <c r="BI101" s="59">
        <f t="shared" si="10"/>
        <v>0</v>
      </c>
      <c r="BJ101" s="59">
        <f t="shared" si="11"/>
        <v>0</v>
      </c>
      <c r="BK101" s="59">
        <f t="shared" si="12"/>
        <v>0</v>
      </c>
      <c r="BL101" s="59">
        <f t="shared" si="13"/>
        <v>0</v>
      </c>
      <c r="BM101" s="59">
        <f t="shared" si="14"/>
        <v>0</v>
      </c>
      <c r="BN101" s="59">
        <f t="shared" si="15"/>
        <v>0</v>
      </c>
      <c r="BO101" s="59">
        <f t="shared" si="16"/>
        <v>2550000</v>
      </c>
      <c r="BP101" s="61"/>
      <c r="BQ101" s="59">
        <f t="shared" si="17"/>
        <v>0</v>
      </c>
      <c r="BR101" s="59">
        <f t="shared" si="18"/>
        <v>0</v>
      </c>
      <c r="BS101" s="59">
        <f t="shared" si="19"/>
        <v>0</v>
      </c>
      <c r="BT101" s="59">
        <f t="shared" si="20"/>
        <v>2550000</v>
      </c>
    </row>
    <row r="102">
      <c r="A102" s="49"/>
      <c r="B102" s="50" t="s">
        <v>37</v>
      </c>
      <c r="C102" s="6"/>
      <c r="D102" s="51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59">
        <f t="shared" si="3"/>
        <v>0</v>
      </c>
      <c r="BB102" s="28">
        <f t="shared" si="4"/>
        <v>0</v>
      </c>
      <c r="BC102" s="64"/>
      <c r="BD102" s="59">
        <f t="shared" si="5"/>
        <v>0</v>
      </c>
      <c r="BE102" s="59">
        <f t="shared" si="6"/>
        <v>0</v>
      </c>
      <c r="BF102" s="59">
        <f t="shared" si="7"/>
        <v>0</v>
      </c>
      <c r="BG102" s="59">
        <f t="shared" si="8"/>
        <v>0</v>
      </c>
      <c r="BH102" s="59">
        <f t="shared" si="9"/>
        <v>0</v>
      </c>
      <c r="BI102" s="59">
        <f t="shared" si="10"/>
        <v>0</v>
      </c>
      <c r="BJ102" s="59">
        <f t="shared" si="11"/>
        <v>0</v>
      </c>
      <c r="BK102" s="59">
        <f t="shared" si="12"/>
        <v>0</v>
      </c>
      <c r="BL102" s="59">
        <f t="shared" si="13"/>
        <v>0</v>
      </c>
      <c r="BM102" s="59">
        <f t="shared" si="14"/>
        <v>0</v>
      </c>
      <c r="BN102" s="59">
        <f t="shared" si="15"/>
        <v>0</v>
      </c>
      <c r="BO102" s="59">
        <f t="shared" si="16"/>
        <v>0</v>
      </c>
      <c r="BP102" s="64"/>
      <c r="BQ102" s="59">
        <f t="shared" si="17"/>
        <v>0</v>
      </c>
      <c r="BR102" s="59">
        <f t="shared" si="18"/>
        <v>0</v>
      </c>
      <c r="BS102" s="59">
        <f t="shared" si="19"/>
        <v>0</v>
      </c>
      <c r="BT102" s="59">
        <f t="shared" si="20"/>
        <v>0</v>
      </c>
    </row>
    <row r="103">
      <c r="A103" s="49"/>
      <c r="B103" s="52" t="s">
        <v>38</v>
      </c>
      <c r="C103" s="52" t="s">
        <v>107</v>
      </c>
      <c r="D103" s="53">
        <v>5100000.0</v>
      </c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6">
        <v>2550000.0</v>
      </c>
      <c r="BA103" s="59">
        <f t="shared" si="3"/>
        <v>2550000</v>
      </c>
      <c r="BB103" s="28">
        <f t="shared" si="4"/>
        <v>2550000</v>
      </c>
      <c r="BC103" s="64"/>
      <c r="BD103" s="59">
        <f t="shared" si="5"/>
        <v>0</v>
      </c>
      <c r="BE103" s="59">
        <f t="shared" si="6"/>
        <v>0</v>
      </c>
      <c r="BF103" s="59">
        <f t="shared" si="7"/>
        <v>0</v>
      </c>
      <c r="BG103" s="59">
        <f t="shared" si="8"/>
        <v>0</v>
      </c>
      <c r="BH103" s="59">
        <f t="shared" si="9"/>
        <v>0</v>
      </c>
      <c r="BI103" s="59">
        <f t="shared" si="10"/>
        <v>0</v>
      </c>
      <c r="BJ103" s="59">
        <f t="shared" si="11"/>
        <v>0</v>
      </c>
      <c r="BK103" s="59">
        <f t="shared" si="12"/>
        <v>0</v>
      </c>
      <c r="BL103" s="59">
        <f t="shared" si="13"/>
        <v>0</v>
      </c>
      <c r="BM103" s="59">
        <f t="shared" si="14"/>
        <v>0</v>
      </c>
      <c r="BN103" s="59">
        <f t="shared" si="15"/>
        <v>0</v>
      </c>
      <c r="BO103" s="59">
        <f t="shared" si="16"/>
        <v>2550000</v>
      </c>
      <c r="BP103" s="64"/>
      <c r="BQ103" s="59">
        <f t="shared" si="17"/>
        <v>0</v>
      </c>
      <c r="BR103" s="59">
        <f t="shared" si="18"/>
        <v>0</v>
      </c>
      <c r="BS103" s="59">
        <f t="shared" si="19"/>
        <v>0</v>
      </c>
      <c r="BT103" s="59">
        <f t="shared" si="20"/>
        <v>2550000</v>
      </c>
    </row>
    <row r="104">
      <c r="A104" s="41" t="s">
        <v>86</v>
      </c>
      <c r="B104" s="42" t="s">
        <v>108</v>
      </c>
      <c r="C104" s="6"/>
      <c r="D104" s="43">
        <f t="shared" ref="D104:AZ104" si="63">sum(D105,D108)</f>
        <v>10446000</v>
      </c>
      <c r="E104" s="43">
        <f t="shared" si="63"/>
        <v>0</v>
      </c>
      <c r="F104" s="43">
        <f t="shared" si="63"/>
        <v>0</v>
      </c>
      <c r="G104" s="43">
        <f t="shared" si="63"/>
        <v>0</v>
      </c>
      <c r="H104" s="43">
        <f t="shared" si="63"/>
        <v>0</v>
      </c>
      <c r="I104" s="43">
        <f t="shared" si="63"/>
        <v>0</v>
      </c>
      <c r="J104" s="43">
        <f t="shared" si="63"/>
        <v>0</v>
      </c>
      <c r="K104" s="43">
        <f t="shared" si="63"/>
        <v>0</v>
      </c>
      <c r="L104" s="43">
        <f t="shared" si="63"/>
        <v>0</v>
      </c>
      <c r="M104" s="43">
        <f t="shared" si="63"/>
        <v>0</v>
      </c>
      <c r="N104" s="43">
        <f t="shared" si="63"/>
        <v>0</v>
      </c>
      <c r="O104" s="43">
        <f t="shared" si="63"/>
        <v>0</v>
      </c>
      <c r="P104" s="43">
        <f t="shared" si="63"/>
        <v>0</v>
      </c>
      <c r="Q104" s="43">
        <f t="shared" si="63"/>
        <v>0</v>
      </c>
      <c r="R104" s="43">
        <f t="shared" si="63"/>
        <v>0</v>
      </c>
      <c r="S104" s="43">
        <f t="shared" si="63"/>
        <v>0</v>
      </c>
      <c r="T104" s="43">
        <f t="shared" si="63"/>
        <v>0</v>
      </c>
      <c r="U104" s="43">
        <f t="shared" si="63"/>
        <v>0</v>
      </c>
      <c r="V104" s="43">
        <f t="shared" si="63"/>
        <v>0</v>
      </c>
      <c r="W104" s="43">
        <f t="shared" si="63"/>
        <v>0</v>
      </c>
      <c r="X104" s="43">
        <f t="shared" si="63"/>
        <v>0</v>
      </c>
      <c r="Y104" s="43">
        <f t="shared" si="63"/>
        <v>0</v>
      </c>
      <c r="Z104" s="43">
        <f t="shared" si="63"/>
        <v>0</v>
      </c>
      <c r="AA104" s="43">
        <f t="shared" si="63"/>
        <v>0</v>
      </c>
      <c r="AB104" s="43">
        <f t="shared" si="63"/>
        <v>0</v>
      </c>
      <c r="AC104" s="43">
        <f t="shared" si="63"/>
        <v>0</v>
      </c>
      <c r="AD104" s="43">
        <f t="shared" si="63"/>
        <v>0</v>
      </c>
      <c r="AE104" s="43">
        <f t="shared" si="63"/>
        <v>0</v>
      </c>
      <c r="AF104" s="43">
        <f t="shared" si="63"/>
        <v>0</v>
      </c>
      <c r="AG104" s="43">
        <f t="shared" si="63"/>
        <v>0</v>
      </c>
      <c r="AH104" s="43">
        <f t="shared" si="63"/>
        <v>0</v>
      </c>
      <c r="AI104" s="43">
        <f t="shared" si="63"/>
        <v>0</v>
      </c>
      <c r="AJ104" s="43">
        <f t="shared" si="63"/>
        <v>0</v>
      </c>
      <c r="AK104" s="43">
        <f t="shared" si="63"/>
        <v>0</v>
      </c>
      <c r="AL104" s="43">
        <f t="shared" si="63"/>
        <v>0</v>
      </c>
      <c r="AM104" s="43">
        <f t="shared" si="63"/>
        <v>0</v>
      </c>
      <c r="AN104" s="43">
        <f t="shared" si="63"/>
        <v>0</v>
      </c>
      <c r="AO104" s="43">
        <f t="shared" si="63"/>
        <v>0</v>
      </c>
      <c r="AP104" s="43">
        <f t="shared" si="63"/>
        <v>0</v>
      </c>
      <c r="AQ104" s="43">
        <f t="shared" si="63"/>
        <v>0</v>
      </c>
      <c r="AR104" s="43">
        <f t="shared" si="63"/>
        <v>0</v>
      </c>
      <c r="AS104" s="43">
        <f t="shared" si="63"/>
        <v>0</v>
      </c>
      <c r="AT104" s="43">
        <f t="shared" si="63"/>
        <v>0</v>
      </c>
      <c r="AU104" s="43">
        <f t="shared" si="63"/>
        <v>0</v>
      </c>
      <c r="AV104" s="43">
        <f t="shared" si="63"/>
        <v>0</v>
      </c>
      <c r="AW104" s="43">
        <f t="shared" si="63"/>
        <v>0</v>
      </c>
      <c r="AX104" s="43">
        <f t="shared" si="63"/>
        <v>0</v>
      </c>
      <c r="AY104" s="43">
        <f t="shared" si="63"/>
        <v>0</v>
      </c>
      <c r="AZ104" s="43">
        <f t="shared" si="63"/>
        <v>2252000</v>
      </c>
      <c r="BA104" s="59">
        <f t="shared" si="3"/>
        <v>2252000</v>
      </c>
      <c r="BB104" s="28">
        <f t="shared" si="4"/>
        <v>8194000</v>
      </c>
      <c r="BC104" s="29"/>
      <c r="BD104" s="59">
        <f t="shared" si="5"/>
        <v>0</v>
      </c>
      <c r="BE104" s="59">
        <f t="shared" si="6"/>
        <v>0</v>
      </c>
      <c r="BF104" s="59">
        <f t="shared" si="7"/>
        <v>0</v>
      </c>
      <c r="BG104" s="59">
        <f t="shared" si="8"/>
        <v>0</v>
      </c>
      <c r="BH104" s="59">
        <f t="shared" si="9"/>
        <v>0</v>
      </c>
      <c r="BI104" s="59">
        <f t="shared" si="10"/>
        <v>0</v>
      </c>
      <c r="BJ104" s="59">
        <f t="shared" si="11"/>
        <v>0</v>
      </c>
      <c r="BK104" s="59">
        <f t="shared" si="12"/>
        <v>0</v>
      </c>
      <c r="BL104" s="59">
        <f t="shared" si="13"/>
        <v>0</v>
      </c>
      <c r="BM104" s="59">
        <f t="shared" si="14"/>
        <v>0</v>
      </c>
      <c r="BN104" s="59">
        <f t="shared" si="15"/>
        <v>0</v>
      </c>
      <c r="BO104" s="59">
        <f t="shared" si="16"/>
        <v>2252000</v>
      </c>
      <c r="BP104" s="29"/>
      <c r="BQ104" s="59">
        <f t="shared" si="17"/>
        <v>0</v>
      </c>
      <c r="BR104" s="59">
        <f t="shared" si="18"/>
        <v>0</v>
      </c>
      <c r="BS104" s="59">
        <f t="shared" si="19"/>
        <v>0</v>
      </c>
      <c r="BT104" s="59">
        <f t="shared" si="20"/>
        <v>2252000</v>
      </c>
    </row>
    <row r="105">
      <c r="A105" s="45">
        <v>522151.0</v>
      </c>
      <c r="B105" s="46" t="s">
        <v>51</v>
      </c>
      <c r="C105" s="6"/>
      <c r="D105" s="47">
        <f t="shared" ref="D105:AZ105" si="64">sum(D107)</f>
        <v>3600000</v>
      </c>
      <c r="E105" s="47">
        <f t="shared" si="64"/>
        <v>0</v>
      </c>
      <c r="F105" s="47">
        <f t="shared" si="64"/>
        <v>0</v>
      </c>
      <c r="G105" s="47">
        <f t="shared" si="64"/>
        <v>0</v>
      </c>
      <c r="H105" s="47">
        <f t="shared" si="64"/>
        <v>0</v>
      </c>
      <c r="I105" s="47">
        <f t="shared" si="64"/>
        <v>0</v>
      </c>
      <c r="J105" s="47">
        <f t="shared" si="64"/>
        <v>0</v>
      </c>
      <c r="K105" s="47">
        <f t="shared" si="64"/>
        <v>0</v>
      </c>
      <c r="L105" s="47">
        <f t="shared" si="64"/>
        <v>0</v>
      </c>
      <c r="M105" s="47">
        <f t="shared" si="64"/>
        <v>0</v>
      </c>
      <c r="N105" s="47">
        <f t="shared" si="64"/>
        <v>0</v>
      </c>
      <c r="O105" s="47">
        <f t="shared" si="64"/>
        <v>0</v>
      </c>
      <c r="P105" s="47">
        <f t="shared" si="64"/>
        <v>0</v>
      </c>
      <c r="Q105" s="47">
        <f t="shared" si="64"/>
        <v>0</v>
      </c>
      <c r="R105" s="47">
        <f t="shared" si="64"/>
        <v>0</v>
      </c>
      <c r="S105" s="47">
        <f t="shared" si="64"/>
        <v>0</v>
      </c>
      <c r="T105" s="47">
        <f t="shared" si="64"/>
        <v>0</v>
      </c>
      <c r="U105" s="47">
        <f t="shared" si="64"/>
        <v>0</v>
      </c>
      <c r="V105" s="47">
        <f t="shared" si="64"/>
        <v>0</v>
      </c>
      <c r="W105" s="47">
        <f t="shared" si="64"/>
        <v>0</v>
      </c>
      <c r="X105" s="47">
        <f t="shared" si="64"/>
        <v>0</v>
      </c>
      <c r="Y105" s="47">
        <f t="shared" si="64"/>
        <v>0</v>
      </c>
      <c r="Z105" s="47">
        <f t="shared" si="64"/>
        <v>0</v>
      </c>
      <c r="AA105" s="47">
        <f t="shared" si="64"/>
        <v>0</v>
      </c>
      <c r="AB105" s="47">
        <f t="shared" si="64"/>
        <v>0</v>
      </c>
      <c r="AC105" s="47">
        <f t="shared" si="64"/>
        <v>0</v>
      </c>
      <c r="AD105" s="47">
        <f t="shared" si="64"/>
        <v>0</v>
      </c>
      <c r="AE105" s="47">
        <f t="shared" si="64"/>
        <v>0</v>
      </c>
      <c r="AF105" s="47">
        <f t="shared" si="64"/>
        <v>0</v>
      </c>
      <c r="AG105" s="47">
        <f t="shared" si="64"/>
        <v>0</v>
      </c>
      <c r="AH105" s="47">
        <f t="shared" si="64"/>
        <v>0</v>
      </c>
      <c r="AI105" s="47">
        <f t="shared" si="64"/>
        <v>0</v>
      </c>
      <c r="AJ105" s="47">
        <f t="shared" si="64"/>
        <v>0</v>
      </c>
      <c r="AK105" s="47">
        <f t="shared" si="64"/>
        <v>0</v>
      </c>
      <c r="AL105" s="47">
        <f t="shared" si="64"/>
        <v>0</v>
      </c>
      <c r="AM105" s="47">
        <f t="shared" si="64"/>
        <v>0</v>
      </c>
      <c r="AN105" s="47">
        <f t="shared" si="64"/>
        <v>0</v>
      </c>
      <c r="AO105" s="47">
        <f t="shared" si="64"/>
        <v>0</v>
      </c>
      <c r="AP105" s="47">
        <f t="shared" si="64"/>
        <v>0</v>
      </c>
      <c r="AQ105" s="47">
        <f t="shared" si="64"/>
        <v>0</v>
      </c>
      <c r="AR105" s="47">
        <f t="shared" si="64"/>
        <v>0</v>
      </c>
      <c r="AS105" s="47">
        <f t="shared" si="64"/>
        <v>0</v>
      </c>
      <c r="AT105" s="47">
        <f t="shared" si="64"/>
        <v>0</v>
      </c>
      <c r="AU105" s="47">
        <f t="shared" si="64"/>
        <v>0</v>
      </c>
      <c r="AV105" s="47">
        <f t="shared" si="64"/>
        <v>0</v>
      </c>
      <c r="AW105" s="47">
        <f t="shared" si="64"/>
        <v>0</v>
      </c>
      <c r="AX105" s="47">
        <f t="shared" si="64"/>
        <v>0</v>
      </c>
      <c r="AY105" s="47">
        <f t="shared" si="64"/>
        <v>0</v>
      </c>
      <c r="AZ105" s="47">
        <f t="shared" si="64"/>
        <v>540000</v>
      </c>
      <c r="BA105" s="59">
        <f t="shared" si="3"/>
        <v>540000</v>
      </c>
      <c r="BB105" s="28">
        <f t="shared" si="4"/>
        <v>3060000</v>
      </c>
      <c r="BC105" s="61"/>
      <c r="BD105" s="59">
        <f t="shared" si="5"/>
        <v>0</v>
      </c>
      <c r="BE105" s="59">
        <f t="shared" si="6"/>
        <v>0</v>
      </c>
      <c r="BF105" s="59">
        <f t="shared" si="7"/>
        <v>0</v>
      </c>
      <c r="BG105" s="59">
        <f t="shared" si="8"/>
        <v>0</v>
      </c>
      <c r="BH105" s="59">
        <f t="shared" si="9"/>
        <v>0</v>
      </c>
      <c r="BI105" s="59">
        <f t="shared" si="10"/>
        <v>0</v>
      </c>
      <c r="BJ105" s="59">
        <f t="shared" si="11"/>
        <v>0</v>
      </c>
      <c r="BK105" s="59">
        <f t="shared" si="12"/>
        <v>0</v>
      </c>
      <c r="BL105" s="59">
        <f t="shared" si="13"/>
        <v>0</v>
      </c>
      <c r="BM105" s="59">
        <f t="shared" si="14"/>
        <v>0</v>
      </c>
      <c r="BN105" s="59">
        <f t="shared" si="15"/>
        <v>0</v>
      </c>
      <c r="BO105" s="59">
        <f t="shared" si="16"/>
        <v>540000</v>
      </c>
      <c r="BP105" s="61"/>
      <c r="BQ105" s="59">
        <f t="shared" si="17"/>
        <v>0</v>
      </c>
      <c r="BR105" s="59">
        <f t="shared" si="18"/>
        <v>0</v>
      </c>
      <c r="BS105" s="59">
        <f t="shared" si="19"/>
        <v>0</v>
      </c>
      <c r="BT105" s="59">
        <f t="shared" si="20"/>
        <v>540000</v>
      </c>
    </row>
    <row r="106">
      <c r="A106" s="49"/>
      <c r="B106" s="50" t="s">
        <v>37</v>
      </c>
      <c r="C106" s="6"/>
      <c r="D106" s="51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59">
        <f t="shared" si="3"/>
        <v>0</v>
      </c>
      <c r="BB106" s="28">
        <f t="shared" si="4"/>
        <v>0</v>
      </c>
      <c r="BC106" s="64"/>
      <c r="BD106" s="59">
        <f t="shared" si="5"/>
        <v>0</v>
      </c>
      <c r="BE106" s="59">
        <f t="shared" si="6"/>
        <v>0</v>
      </c>
      <c r="BF106" s="59">
        <f t="shared" si="7"/>
        <v>0</v>
      </c>
      <c r="BG106" s="59">
        <f t="shared" si="8"/>
        <v>0</v>
      </c>
      <c r="BH106" s="59">
        <f t="shared" si="9"/>
        <v>0</v>
      </c>
      <c r="BI106" s="59">
        <f t="shared" si="10"/>
        <v>0</v>
      </c>
      <c r="BJ106" s="59">
        <f t="shared" si="11"/>
        <v>0</v>
      </c>
      <c r="BK106" s="59">
        <f t="shared" si="12"/>
        <v>0</v>
      </c>
      <c r="BL106" s="59">
        <f t="shared" si="13"/>
        <v>0</v>
      </c>
      <c r="BM106" s="59">
        <f t="shared" si="14"/>
        <v>0</v>
      </c>
      <c r="BN106" s="59">
        <f t="shared" si="15"/>
        <v>0</v>
      </c>
      <c r="BO106" s="59">
        <f t="shared" si="16"/>
        <v>0</v>
      </c>
      <c r="BP106" s="64"/>
      <c r="BQ106" s="59">
        <f t="shared" si="17"/>
        <v>0</v>
      </c>
      <c r="BR106" s="59">
        <f t="shared" si="18"/>
        <v>0</v>
      </c>
      <c r="BS106" s="59">
        <f t="shared" si="19"/>
        <v>0</v>
      </c>
      <c r="BT106" s="59">
        <f t="shared" si="20"/>
        <v>0</v>
      </c>
    </row>
    <row r="107">
      <c r="A107" s="49"/>
      <c r="B107" s="52" t="s">
        <v>38</v>
      </c>
      <c r="C107" s="52" t="s">
        <v>109</v>
      </c>
      <c r="D107" s="53">
        <v>3600000.0</v>
      </c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6">
        <v>540000.0</v>
      </c>
      <c r="BA107" s="59">
        <f t="shared" si="3"/>
        <v>540000</v>
      </c>
      <c r="BB107" s="28">
        <f t="shared" si="4"/>
        <v>3060000</v>
      </c>
      <c r="BC107" s="64"/>
      <c r="BD107" s="59">
        <f t="shared" si="5"/>
        <v>0</v>
      </c>
      <c r="BE107" s="59">
        <f t="shared" si="6"/>
        <v>0</v>
      </c>
      <c r="BF107" s="59">
        <f t="shared" si="7"/>
        <v>0</v>
      </c>
      <c r="BG107" s="59">
        <f t="shared" si="8"/>
        <v>0</v>
      </c>
      <c r="BH107" s="59">
        <f t="shared" si="9"/>
        <v>0</v>
      </c>
      <c r="BI107" s="59">
        <f t="shared" si="10"/>
        <v>0</v>
      </c>
      <c r="BJ107" s="59">
        <f t="shared" si="11"/>
        <v>0</v>
      </c>
      <c r="BK107" s="59">
        <f t="shared" si="12"/>
        <v>0</v>
      </c>
      <c r="BL107" s="59">
        <f t="shared" si="13"/>
        <v>0</v>
      </c>
      <c r="BM107" s="59">
        <f t="shared" si="14"/>
        <v>0</v>
      </c>
      <c r="BN107" s="59">
        <f t="shared" si="15"/>
        <v>0</v>
      </c>
      <c r="BO107" s="59">
        <f t="shared" si="16"/>
        <v>540000</v>
      </c>
      <c r="BP107" s="64"/>
      <c r="BQ107" s="59">
        <f t="shared" si="17"/>
        <v>0</v>
      </c>
      <c r="BR107" s="59">
        <f t="shared" si="18"/>
        <v>0</v>
      </c>
      <c r="BS107" s="59">
        <f t="shared" si="19"/>
        <v>0</v>
      </c>
      <c r="BT107" s="59">
        <f t="shared" si="20"/>
        <v>540000</v>
      </c>
    </row>
    <row r="108">
      <c r="A108" s="45">
        <v>522191.0</v>
      </c>
      <c r="B108" s="46" t="s">
        <v>36</v>
      </c>
      <c r="C108" s="6"/>
      <c r="D108" s="47">
        <f t="shared" ref="D108:AZ108" si="65">sum(D110)</f>
        <v>6846000</v>
      </c>
      <c r="E108" s="47">
        <f t="shared" si="65"/>
        <v>0</v>
      </c>
      <c r="F108" s="47">
        <f t="shared" si="65"/>
        <v>0</v>
      </c>
      <c r="G108" s="47">
        <f t="shared" si="65"/>
        <v>0</v>
      </c>
      <c r="H108" s="47">
        <f t="shared" si="65"/>
        <v>0</v>
      </c>
      <c r="I108" s="47">
        <f t="shared" si="65"/>
        <v>0</v>
      </c>
      <c r="J108" s="47">
        <f t="shared" si="65"/>
        <v>0</v>
      </c>
      <c r="K108" s="47">
        <f t="shared" si="65"/>
        <v>0</v>
      </c>
      <c r="L108" s="47">
        <f t="shared" si="65"/>
        <v>0</v>
      </c>
      <c r="M108" s="47">
        <f t="shared" si="65"/>
        <v>0</v>
      </c>
      <c r="N108" s="47">
        <f t="shared" si="65"/>
        <v>0</v>
      </c>
      <c r="O108" s="47">
        <f t="shared" si="65"/>
        <v>0</v>
      </c>
      <c r="P108" s="47">
        <f t="shared" si="65"/>
        <v>0</v>
      </c>
      <c r="Q108" s="47">
        <f t="shared" si="65"/>
        <v>0</v>
      </c>
      <c r="R108" s="47">
        <f t="shared" si="65"/>
        <v>0</v>
      </c>
      <c r="S108" s="47">
        <f t="shared" si="65"/>
        <v>0</v>
      </c>
      <c r="T108" s="47">
        <f t="shared" si="65"/>
        <v>0</v>
      </c>
      <c r="U108" s="47">
        <f t="shared" si="65"/>
        <v>0</v>
      </c>
      <c r="V108" s="47">
        <f t="shared" si="65"/>
        <v>0</v>
      </c>
      <c r="W108" s="47">
        <f t="shared" si="65"/>
        <v>0</v>
      </c>
      <c r="X108" s="47">
        <f t="shared" si="65"/>
        <v>0</v>
      </c>
      <c r="Y108" s="47">
        <f t="shared" si="65"/>
        <v>0</v>
      </c>
      <c r="Z108" s="47">
        <f t="shared" si="65"/>
        <v>0</v>
      </c>
      <c r="AA108" s="47">
        <f t="shared" si="65"/>
        <v>0</v>
      </c>
      <c r="AB108" s="47">
        <f t="shared" si="65"/>
        <v>0</v>
      </c>
      <c r="AC108" s="47">
        <f t="shared" si="65"/>
        <v>0</v>
      </c>
      <c r="AD108" s="47">
        <f t="shared" si="65"/>
        <v>0</v>
      </c>
      <c r="AE108" s="47">
        <f t="shared" si="65"/>
        <v>0</v>
      </c>
      <c r="AF108" s="47">
        <f t="shared" si="65"/>
        <v>0</v>
      </c>
      <c r="AG108" s="47">
        <f t="shared" si="65"/>
        <v>0</v>
      </c>
      <c r="AH108" s="47">
        <f t="shared" si="65"/>
        <v>0</v>
      </c>
      <c r="AI108" s="47">
        <f t="shared" si="65"/>
        <v>0</v>
      </c>
      <c r="AJ108" s="47">
        <f t="shared" si="65"/>
        <v>0</v>
      </c>
      <c r="AK108" s="47">
        <f t="shared" si="65"/>
        <v>0</v>
      </c>
      <c r="AL108" s="47">
        <f t="shared" si="65"/>
        <v>0</v>
      </c>
      <c r="AM108" s="47">
        <f t="shared" si="65"/>
        <v>0</v>
      </c>
      <c r="AN108" s="47">
        <f t="shared" si="65"/>
        <v>0</v>
      </c>
      <c r="AO108" s="47">
        <f t="shared" si="65"/>
        <v>0</v>
      </c>
      <c r="AP108" s="47">
        <f t="shared" si="65"/>
        <v>0</v>
      </c>
      <c r="AQ108" s="47">
        <f t="shared" si="65"/>
        <v>0</v>
      </c>
      <c r="AR108" s="47">
        <f t="shared" si="65"/>
        <v>0</v>
      </c>
      <c r="AS108" s="47">
        <f t="shared" si="65"/>
        <v>0</v>
      </c>
      <c r="AT108" s="47">
        <f t="shared" si="65"/>
        <v>0</v>
      </c>
      <c r="AU108" s="47">
        <f t="shared" si="65"/>
        <v>0</v>
      </c>
      <c r="AV108" s="47">
        <f t="shared" si="65"/>
        <v>0</v>
      </c>
      <c r="AW108" s="47">
        <f t="shared" si="65"/>
        <v>0</v>
      </c>
      <c r="AX108" s="47">
        <f t="shared" si="65"/>
        <v>0</v>
      </c>
      <c r="AY108" s="47">
        <f t="shared" si="65"/>
        <v>0</v>
      </c>
      <c r="AZ108" s="47">
        <f t="shared" si="65"/>
        <v>1712000</v>
      </c>
      <c r="BA108" s="59">
        <f t="shared" si="3"/>
        <v>1712000</v>
      </c>
      <c r="BB108" s="28">
        <f t="shared" si="4"/>
        <v>5134000</v>
      </c>
      <c r="BC108" s="61"/>
      <c r="BD108" s="59">
        <f t="shared" si="5"/>
        <v>0</v>
      </c>
      <c r="BE108" s="59">
        <f t="shared" si="6"/>
        <v>0</v>
      </c>
      <c r="BF108" s="59">
        <f t="shared" si="7"/>
        <v>0</v>
      </c>
      <c r="BG108" s="59">
        <f t="shared" si="8"/>
        <v>0</v>
      </c>
      <c r="BH108" s="59">
        <f t="shared" si="9"/>
        <v>0</v>
      </c>
      <c r="BI108" s="59">
        <f t="shared" si="10"/>
        <v>0</v>
      </c>
      <c r="BJ108" s="59">
        <f t="shared" si="11"/>
        <v>0</v>
      </c>
      <c r="BK108" s="59">
        <f t="shared" si="12"/>
        <v>0</v>
      </c>
      <c r="BL108" s="59">
        <f t="shared" si="13"/>
        <v>0</v>
      </c>
      <c r="BM108" s="59">
        <f t="shared" si="14"/>
        <v>0</v>
      </c>
      <c r="BN108" s="59">
        <f t="shared" si="15"/>
        <v>0</v>
      </c>
      <c r="BO108" s="59">
        <f t="shared" si="16"/>
        <v>1712000</v>
      </c>
      <c r="BP108" s="61"/>
      <c r="BQ108" s="59">
        <f t="shared" si="17"/>
        <v>0</v>
      </c>
      <c r="BR108" s="59">
        <f t="shared" si="18"/>
        <v>0</v>
      </c>
      <c r="BS108" s="59">
        <f t="shared" si="19"/>
        <v>0</v>
      </c>
      <c r="BT108" s="59">
        <f t="shared" si="20"/>
        <v>1712000</v>
      </c>
    </row>
    <row r="109">
      <c r="A109" s="49"/>
      <c r="B109" s="50" t="s">
        <v>37</v>
      </c>
      <c r="C109" s="6"/>
      <c r="D109" s="51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59">
        <f t="shared" si="3"/>
        <v>0</v>
      </c>
      <c r="BB109" s="28">
        <f t="shared" si="4"/>
        <v>0</v>
      </c>
      <c r="BC109" s="64"/>
      <c r="BD109" s="59">
        <f t="shared" si="5"/>
        <v>0</v>
      </c>
      <c r="BE109" s="59">
        <f t="shared" si="6"/>
        <v>0</v>
      </c>
      <c r="BF109" s="59">
        <f t="shared" si="7"/>
        <v>0</v>
      </c>
      <c r="BG109" s="59">
        <f t="shared" si="8"/>
        <v>0</v>
      </c>
      <c r="BH109" s="59">
        <f t="shared" si="9"/>
        <v>0</v>
      </c>
      <c r="BI109" s="59">
        <f t="shared" si="10"/>
        <v>0</v>
      </c>
      <c r="BJ109" s="59">
        <f t="shared" si="11"/>
        <v>0</v>
      </c>
      <c r="BK109" s="59">
        <f t="shared" si="12"/>
        <v>0</v>
      </c>
      <c r="BL109" s="59">
        <f t="shared" si="13"/>
        <v>0</v>
      </c>
      <c r="BM109" s="59">
        <f t="shared" si="14"/>
        <v>0</v>
      </c>
      <c r="BN109" s="59">
        <f t="shared" si="15"/>
        <v>0</v>
      </c>
      <c r="BO109" s="59">
        <f t="shared" si="16"/>
        <v>0</v>
      </c>
      <c r="BP109" s="64"/>
      <c r="BQ109" s="59">
        <f t="shared" si="17"/>
        <v>0</v>
      </c>
      <c r="BR109" s="59">
        <f t="shared" si="18"/>
        <v>0</v>
      </c>
      <c r="BS109" s="59">
        <f t="shared" si="19"/>
        <v>0</v>
      </c>
      <c r="BT109" s="59">
        <f t="shared" si="20"/>
        <v>0</v>
      </c>
    </row>
    <row r="110">
      <c r="A110" s="49"/>
      <c r="B110" s="52" t="s">
        <v>38</v>
      </c>
      <c r="C110" s="52" t="s">
        <v>111</v>
      </c>
      <c r="D110" s="53">
        <v>6846000.0</v>
      </c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6">
        <v>1712000.0</v>
      </c>
      <c r="BA110" s="59">
        <f t="shared" si="3"/>
        <v>1712000</v>
      </c>
      <c r="BB110" s="28">
        <f t="shared" si="4"/>
        <v>5134000</v>
      </c>
      <c r="BC110" s="64"/>
      <c r="BD110" s="59">
        <f t="shared" si="5"/>
        <v>0</v>
      </c>
      <c r="BE110" s="59">
        <f t="shared" si="6"/>
        <v>0</v>
      </c>
      <c r="BF110" s="59">
        <f t="shared" si="7"/>
        <v>0</v>
      </c>
      <c r="BG110" s="59">
        <f t="shared" si="8"/>
        <v>0</v>
      </c>
      <c r="BH110" s="59">
        <f t="shared" si="9"/>
        <v>0</v>
      </c>
      <c r="BI110" s="59">
        <f t="shared" si="10"/>
        <v>0</v>
      </c>
      <c r="BJ110" s="59">
        <f t="shared" si="11"/>
        <v>0</v>
      </c>
      <c r="BK110" s="59">
        <f t="shared" si="12"/>
        <v>0</v>
      </c>
      <c r="BL110" s="59">
        <f t="shared" si="13"/>
        <v>0</v>
      </c>
      <c r="BM110" s="59">
        <f t="shared" si="14"/>
        <v>0</v>
      </c>
      <c r="BN110" s="59">
        <f t="shared" si="15"/>
        <v>0</v>
      </c>
      <c r="BO110" s="59">
        <f t="shared" si="16"/>
        <v>1712000</v>
      </c>
      <c r="BP110" s="64"/>
      <c r="BQ110" s="59">
        <f t="shared" si="17"/>
        <v>0</v>
      </c>
      <c r="BR110" s="59">
        <f t="shared" si="18"/>
        <v>0</v>
      </c>
      <c r="BS110" s="59">
        <f t="shared" si="19"/>
        <v>0</v>
      </c>
      <c r="BT110" s="59">
        <f t="shared" si="20"/>
        <v>1712000</v>
      </c>
    </row>
    <row r="111">
      <c r="A111" s="27" t="s">
        <v>112</v>
      </c>
      <c r="B111" s="30" t="s">
        <v>113</v>
      </c>
      <c r="C111" s="6"/>
      <c r="D111" s="31">
        <f t="shared" ref="D111:AZ111" si="66">sum(D112)</f>
        <v>600000000</v>
      </c>
      <c r="E111" s="31">
        <f t="shared" si="66"/>
        <v>0</v>
      </c>
      <c r="F111" s="31">
        <f t="shared" si="66"/>
        <v>0</v>
      </c>
      <c r="G111" s="31">
        <f t="shared" si="66"/>
        <v>0</v>
      </c>
      <c r="H111" s="31">
        <f t="shared" si="66"/>
        <v>0</v>
      </c>
      <c r="I111" s="31">
        <f t="shared" si="66"/>
        <v>0</v>
      </c>
      <c r="J111" s="31">
        <f t="shared" si="66"/>
        <v>0</v>
      </c>
      <c r="K111" s="31">
        <f t="shared" si="66"/>
        <v>0</v>
      </c>
      <c r="L111" s="31">
        <f t="shared" si="66"/>
        <v>0</v>
      </c>
      <c r="M111" s="31">
        <f t="shared" si="66"/>
        <v>0</v>
      </c>
      <c r="N111" s="31">
        <f t="shared" si="66"/>
        <v>0</v>
      </c>
      <c r="O111" s="31">
        <f t="shared" si="66"/>
        <v>0</v>
      </c>
      <c r="P111" s="31">
        <f t="shared" si="66"/>
        <v>0</v>
      </c>
      <c r="Q111" s="31">
        <f t="shared" si="66"/>
        <v>0</v>
      </c>
      <c r="R111" s="31">
        <f t="shared" si="66"/>
        <v>0</v>
      </c>
      <c r="S111" s="31">
        <f t="shared" si="66"/>
        <v>0</v>
      </c>
      <c r="T111" s="31">
        <f t="shared" si="66"/>
        <v>0</v>
      </c>
      <c r="U111" s="31">
        <f t="shared" si="66"/>
        <v>0</v>
      </c>
      <c r="V111" s="31">
        <f t="shared" si="66"/>
        <v>0</v>
      </c>
      <c r="W111" s="31">
        <f t="shared" si="66"/>
        <v>0</v>
      </c>
      <c r="X111" s="31">
        <f t="shared" si="66"/>
        <v>0</v>
      </c>
      <c r="Y111" s="31">
        <f t="shared" si="66"/>
        <v>0</v>
      </c>
      <c r="Z111" s="31">
        <f t="shared" si="66"/>
        <v>0</v>
      </c>
      <c r="AA111" s="31">
        <f t="shared" si="66"/>
        <v>0</v>
      </c>
      <c r="AB111" s="31">
        <f t="shared" si="66"/>
        <v>0</v>
      </c>
      <c r="AC111" s="31">
        <f t="shared" si="66"/>
        <v>0</v>
      </c>
      <c r="AD111" s="31">
        <f t="shared" si="66"/>
        <v>0</v>
      </c>
      <c r="AE111" s="31">
        <f t="shared" si="66"/>
        <v>0</v>
      </c>
      <c r="AF111" s="31">
        <f t="shared" si="66"/>
        <v>0</v>
      </c>
      <c r="AG111" s="31">
        <f t="shared" si="66"/>
        <v>0</v>
      </c>
      <c r="AH111" s="31">
        <f t="shared" si="66"/>
        <v>0</v>
      </c>
      <c r="AI111" s="31">
        <f t="shared" si="66"/>
        <v>0</v>
      </c>
      <c r="AJ111" s="31">
        <f t="shared" si="66"/>
        <v>0</v>
      </c>
      <c r="AK111" s="31">
        <f t="shared" si="66"/>
        <v>0</v>
      </c>
      <c r="AL111" s="31">
        <f t="shared" si="66"/>
        <v>0</v>
      </c>
      <c r="AM111" s="31">
        <f t="shared" si="66"/>
        <v>0</v>
      </c>
      <c r="AN111" s="31">
        <f t="shared" si="66"/>
        <v>0</v>
      </c>
      <c r="AO111" s="31">
        <f t="shared" si="66"/>
        <v>0</v>
      </c>
      <c r="AP111" s="31">
        <f t="shared" si="66"/>
        <v>0</v>
      </c>
      <c r="AQ111" s="31">
        <f t="shared" si="66"/>
        <v>0</v>
      </c>
      <c r="AR111" s="31">
        <f t="shared" si="66"/>
        <v>0</v>
      </c>
      <c r="AS111" s="31">
        <f t="shared" si="66"/>
        <v>0</v>
      </c>
      <c r="AT111" s="31">
        <f t="shared" si="66"/>
        <v>0</v>
      </c>
      <c r="AU111" s="31">
        <f t="shared" si="66"/>
        <v>0</v>
      </c>
      <c r="AV111" s="31">
        <f t="shared" si="66"/>
        <v>0</v>
      </c>
      <c r="AW111" s="31">
        <f t="shared" si="66"/>
        <v>0</v>
      </c>
      <c r="AX111" s="31">
        <f t="shared" si="66"/>
        <v>0</v>
      </c>
      <c r="AY111" s="31">
        <f t="shared" si="66"/>
        <v>0</v>
      </c>
      <c r="AZ111" s="31">
        <f t="shared" si="66"/>
        <v>90000000</v>
      </c>
      <c r="BA111" s="55">
        <f t="shared" si="3"/>
        <v>90000000</v>
      </c>
      <c r="BB111" s="28">
        <f t="shared" si="4"/>
        <v>510000000</v>
      </c>
      <c r="BC111" s="29"/>
      <c r="BD111" s="55">
        <f t="shared" si="5"/>
        <v>0</v>
      </c>
      <c r="BE111" s="55">
        <f t="shared" si="6"/>
        <v>0</v>
      </c>
      <c r="BF111" s="55">
        <f t="shared" si="7"/>
        <v>0</v>
      </c>
      <c r="BG111" s="55">
        <f t="shared" si="8"/>
        <v>0</v>
      </c>
      <c r="BH111" s="55">
        <f t="shared" si="9"/>
        <v>0</v>
      </c>
      <c r="BI111" s="55">
        <f t="shared" si="10"/>
        <v>0</v>
      </c>
      <c r="BJ111" s="55">
        <f t="shared" si="11"/>
        <v>0</v>
      </c>
      <c r="BK111" s="55">
        <f t="shared" si="12"/>
        <v>0</v>
      </c>
      <c r="BL111" s="55">
        <f t="shared" si="13"/>
        <v>0</v>
      </c>
      <c r="BM111" s="55">
        <f t="shared" si="14"/>
        <v>0</v>
      </c>
      <c r="BN111" s="55">
        <f t="shared" si="15"/>
        <v>0</v>
      </c>
      <c r="BO111" s="55">
        <f t="shared" si="16"/>
        <v>90000000</v>
      </c>
      <c r="BP111" s="29"/>
      <c r="BQ111" s="55">
        <f t="shared" si="17"/>
        <v>0</v>
      </c>
      <c r="BR111" s="55">
        <f t="shared" si="18"/>
        <v>0</v>
      </c>
      <c r="BS111" s="55">
        <f t="shared" si="19"/>
        <v>0</v>
      </c>
      <c r="BT111" s="55">
        <f t="shared" si="20"/>
        <v>90000000</v>
      </c>
    </row>
    <row r="112">
      <c r="A112" s="33" t="s">
        <v>114</v>
      </c>
      <c r="B112" s="34" t="s">
        <v>115</v>
      </c>
      <c r="C112" s="6"/>
      <c r="D112" s="35">
        <f t="shared" ref="D112:AZ112" si="67">sum(D113)</f>
        <v>600000000</v>
      </c>
      <c r="E112" s="35">
        <f t="shared" si="67"/>
        <v>0</v>
      </c>
      <c r="F112" s="35">
        <f t="shared" si="67"/>
        <v>0</v>
      </c>
      <c r="G112" s="35">
        <f t="shared" si="67"/>
        <v>0</v>
      </c>
      <c r="H112" s="35">
        <f t="shared" si="67"/>
        <v>0</v>
      </c>
      <c r="I112" s="35">
        <f t="shared" si="67"/>
        <v>0</v>
      </c>
      <c r="J112" s="35">
        <f t="shared" si="67"/>
        <v>0</v>
      </c>
      <c r="K112" s="35">
        <f t="shared" si="67"/>
        <v>0</v>
      </c>
      <c r="L112" s="35">
        <f t="shared" si="67"/>
        <v>0</v>
      </c>
      <c r="M112" s="35">
        <f t="shared" si="67"/>
        <v>0</v>
      </c>
      <c r="N112" s="35">
        <f t="shared" si="67"/>
        <v>0</v>
      </c>
      <c r="O112" s="35">
        <f t="shared" si="67"/>
        <v>0</v>
      </c>
      <c r="P112" s="35">
        <f t="shared" si="67"/>
        <v>0</v>
      </c>
      <c r="Q112" s="35">
        <f t="shared" si="67"/>
        <v>0</v>
      </c>
      <c r="R112" s="35">
        <f t="shared" si="67"/>
        <v>0</v>
      </c>
      <c r="S112" s="35">
        <f t="shared" si="67"/>
        <v>0</v>
      </c>
      <c r="T112" s="35">
        <f t="shared" si="67"/>
        <v>0</v>
      </c>
      <c r="U112" s="35">
        <f t="shared" si="67"/>
        <v>0</v>
      </c>
      <c r="V112" s="35">
        <f t="shared" si="67"/>
        <v>0</v>
      </c>
      <c r="W112" s="35">
        <f t="shared" si="67"/>
        <v>0</v>
      </c>
      <c r="X112" s="35">
        <f t="shared" si="67"/>
        <v>0</v>
      </c>
      <c r="Y112" s="35">
        <f t="shared" si="67"/>
        <v>0</v>
      </c>
      <c r="Z112" s="35">
        <f t="shared" si="67"/>
        <v>0</v>
      </c>
      <c r="AA112" s="35">
        <f t="shared" si="67"/>
        <v>0</v>
      </c>
      <c r="AB112" s="35">
        <f t="shared" si="67"/>
        <v>0</v>
      </c>
      <c r="AC112" s="35">
        <f t="shared" si="67"/>
        <v>0</v>
      </c>
      <c r="AD112" s="35">
        <f t="shared" si="67"/>
        <v>0</v>
      </c>
      <c r="AE112" s="35">
        <f t="shared" si="67"/>
        <v>0</v>
      </c>
      <c r="AF112" s="35">
        <f t="shared" si="67"/>
        <v>0</v>
      </c>
      <c r="AG112" s="35">
        <f t="shared" si="67"/>
        <v>0</v>
      </c>
      <c r="AH112" s="35">
        <f t="shared" si="67"/>
        <v>0</v>
      </c>
      <c r="AI112" s="35">
        <f t="shared" si="67"/>
        <v>0</v>
      </c>
      <c r="AJ112" s="35">
        <f t="shared" si="67"/>
        <v>0</v>
      </c>
      <c r="AK112" s="35">
        <f t="shared" si="67"/>
        <v>0</v>
      </c>
      <c r="AL112" s="35">
        <f t="shared" si="67"/>
        <v>0</v>
      </c>
      <c r="AM112" s="35">
        <f t="shared" si="67"/>
        <v>0</v>
      </c>
      <c r="AN112" s="35">
        <f t="shared" si="67"/>
        <v>0</v>
      </c>
      <c r="AO112" s="35">
        <f t="shared" si="67"/>
        <v>0</v>
      </c>
      <c r="AP112" s="35">
        <f t="shared" si="67"/>
        <v>0</v>
      </c>
      <c r="AQ112" s="35">
        <f t="shared" si="67"/>
        <v>0</v>
      </c>
      <c r="AR112" s="35">
        <f t="shared" si="67"/>
        <v>0</v>
      </c>
      <c r="AS112" s="35">
        <f t="shared" si="67"/>
        <v>0</v>
      </c>
      <c r="AT112" s="35">
        <f t="shared" si="67"/>
        <v>0</v>
      </c>
      <c r="AU112" s="35">
        <f t="shared" si="67"/>
        <v>0</v>
      </c>
      <c r="AV112" s="35">
        <f t="shared" si="67"/>
        <v>0</v>
      </c>
      <c r="AW112" s="35">
        <f t="shared" si="67"/>
        <v>0</v>
      </c>
      <c r="AX112" s="35">
        <f t="shared" si="67"/>
        <v>0</v>
      </c>
      <c r="AY112" s="35">
        <f t="shared" si="67"/>
        <v>0</v>
      </c>
      <c r="AZ112" s="35">
        <f t="shared" si="67"/>
        <v>90000000</v>
      </c>
      <c r="BA112" s="56">
        <f t="shared" si="3"/>
        <v>90000000</v>
      </c>
      <c r="BB112" s="28">
        <f t="shared" si="4"/>
        <v>510000000</v>
      </c>
      <c r="BC112" s="29"/>
      <c r="BD112" s="56">
        <f t="shared" si="5"/>
        <v>0</v>
      </c>
      <c r="BE112" s="56">
        <f t="shared" si="6"/>
        <v>0</v>
      </c>
      <c r="BF112" s="56">
        <f t="shared" si="7"/>
        <v>0</v>
      </c>
      <c r="BG112" s="56">
        <f t="shared" si="8"/>
        <v>0</v>
      </c>
      <c r="BH112" s="56">
        <f t="shared" si="9"/>
        <v>0</v>
      </c>
      <c r="BI112" s="56">
        <f t="shared" si="10"/>
        <v>0</v>
      </c>
      <c r="BJ112" s="56">
        <f t="shared" si="11"/>
        <v>0</v>
      </c>
      <c r="BK112" s="56">
        <f t="shared" si="12"/>
        <v>0</v>
      </c>
      <c r="BL112" s="56">
        <f t="shared" si="13"/>
        <v>0</v>
      </c>
      <c r="BM112" s="56">
        <f t="shared" si="14"/>
        <v>0</v>
      </c>
      <c r="BN112" s="56">
        <f t="shared" si="15"/>
        <v>0</v>
      </c>
      <c r="BO112" s="56">
        <f t="shared" si="16"/>
        <v>90000000</v>
      </c>
      <c r="BP112" s="29"/>
      <c r="BQ112" s="56">
        <f t="shared" si="17"/>
        <v>0</v>
      </c>
      <c r="BR112" s="56">
        <f t="shared" si="18"/>
        <v>0</v>
      </c>
      <c r="BS112" s="56">
        <f t="shared" si="19"/>
        <v>0</v>
      </c>
      <c r="BT112" s="56">
        <f t="shared" si="20"/>
        <v>90000000</v>
      </c>
    </row>
    <row r="113">
      <c r="A113" s="37" t="s">
        <v>32</v>
      </c>
      <c r="B113" s="38" t="s">
        <v>116</v>
      </c>
      <c r="C113" s="6"/>
      <c r="D113" s="39">
        <f t="shared" ref="D113:AZ113" si="68">sum(D114)</f>
        <v>600000000</v>
      </c>
      <c r="E113" s="39">
        <f t="shared" si="68"/>
        <v>0</v>
      </c>
      <c r="F113" s="39">
        <f t="shared" si="68"/>
        <v>0</v>
      </c>
      <c r="G113" s="39">
        <f t="shared" si="68"/>
        <v>0</v>
      </c>
      <c r="H113" s="39">
        <f t="shared" si="68"/>
        <v>0</v>
      </c>
      <c r="I113" s="39">
        <f t="shared" si="68"/>
        <v>0</v>
      </c>
      <c r="J113" s="39">
        <f t="shared" si="68"/>
        <v>0</v>
      </c>
      <c r="K113" s="39">
        <f t="shared" si="68"/>
        <v>0</v>
      </c>
      <c r="L113" s="39">
        <f t="shared" si="68"/>
        <v>0</v>
      </c>
      <c r="M113" s="39">
        <f t="shared" si="68"/>
        <v>0</v>
      </c>
      <c r="N113" s="39">
        <f t="shared" si="68"/>
        <v>0</v>
      </c>
      <c r="O113" s="39">
        <f t="shared" si="68"/>
        <v>0</v>
      </c>
      <c r="P113" s="39">
        <f t="shared" si="68"/>
        <v>0</v>
      </c>
      <c r="Q113" s="39">
        <f t="shared" si="68"/>
        <v>0</v>
      </c>
      <c r="R113" s="39">
        <f t="shared" si="68"/>
        <v>0</v>
      </c>
      <c r="S113" s="39">
        <f t="shared" si="68"/>
        <v>0</v>
      </c>
      <c r="T113" s="39">
        <f t="shared" si="68"/>
        <v>0</v>
      </c>
      <c r="U113" s="39">
        <f t="shared" si="68"/>
        <v>0</v>
      </c>
      <c r="V113" s="39">
        <f t="shared" si="68"/>
        <v>0</v>
      </c>
      <c r="W113" s="39">
        <f t="shared" si="68"/>
        <v>0</v>
      </c>
      <c r="X113" s="39">
        <f t="shared" si="68"/>
        <v>0</v>
      </c>
      <c r="Y113" s="39">
        <f t="shared" si="68"/>
        <v>0</v>
      </c>
      <c r="Z113" s="39">
        <f t="shared" si="68"/>
        <v>0</v>
      </c>
      <c r="AA113" s="39">
        <f t="shared" si="68"/>
        <v>0</v>
      </c>
      <c r="AB113" s="39">
        <f t="shared" si="68"/>
        <v>0</v>
      </c>
      <c r="AC113" s="39">
        <f t="shared" si="68"/>
        <v>0</v>
      </c>
      <c r="AD113" s="39">
        <f t="shared" si="68"/>
        <v>0</v>
      </c>
      <c r="AE113" s="39">
        <f t="shared" si="68"/>
        <v>0</v>
      </c>
      <c r="AF113" s="39">
        <f t="shared" si="68"/>
        <v>0</v>
      </c>
      <c r="AG113" s="39">
        <f t="shared" si="68"/>
        <v>0</v>
      </c>
      <c r="AH113" s="39">
        <f t="shared" si="68"/>
        <v>0</v>
      </c>
      <c r="AI113" s="39">
        <f t="shared" si="68"/>
        <v>0</v>
      </c>
      <c r="AJ113" s="39">
        <f t="shared" si="68"/>
        <v>0</v>
      </c>
      <c r="AK113" s="39">
        <f t="shared" si="68"/>
        <v>0</v>
      </c>
      <c r="AL113" s="39">
        <f t="shared" si="68"/>
        <v>0</v>
      </c>
      <c r="AM113" s="39">
        <f t="shared" si="68"/>
        <v>0</v>
      </c>
      <c r="AN113" s="39">
        <f t="shared" si="68"/>
        <v>0</v>
      </c>
      <c r="AO113" s="39">
        <f t="shared" si="68"/>
        <v>0</v>
      </c>
      <c r="AP113" s="39">
        <f t="shared" si="68"/>
        <v>0</v>
      </c>
      <c r="AQ113" s="39">
        <f t="shared" si="68"/>
        <v>0</v>
      </c>
      <c r="AR113" s="39">
        <f t="shared" si="68"/>
        <v>0</v>
      </c>
      <c r="AS113" s="39">
        <f t="shared" si="68"/>
        <v>0</v>
      </c>
      <c r="AT113" s="39">
        <f t="shared" si="68"/>
        <v>0</v>
      </c>
      <c r="AU113" s="39">
        <f t="shared" si="68"/>
        <v>0</v>
      </c>
      <c r="AV113" s="39">
        <f t="shared" si="68"/>
        <v>0</v>
      </c>
      <c r="AW113" s="39">
        <f t="shared" si="68"/>
        <v>0</v>
      </c>
      <c r="AX113" s="39">
        <f t="shared" si="68"/>
        <v>0</v>
      </c>
      <c r="AY113" s="39">
        <f t="shared" si="68"/>
        <v>0</v>
      </c>
      <c r="AZ113" s="39">
        <f t="shared" si="68"/>
        <v>90000000</v>
      </c>
      <c r="BA113" s="57">
        <f t="shared" si="3"/>
        <v>90000000</v>
      </c>
      <c r="BB113" s="28">
        <f t="shared" si="4"/>
        <v>510000000</v>
      </c>
      <c r="BC113" s="29"/>
      <c r="BD113" s="57">
        <f t="shared" si="5"/>
        <v>0</v>
      </c>
      <c r="BE113" s="57">
        <f t="shared" si="6"/>
        <v>0</v>
      </c>
      <c r="BF113" s="57">
        <f t="shared" si="7"/>
        <v>0</v>
      </c>
      <c r="BG113" s="57">
        <f t="shared" si="8"/>
        <v>0</v>
      </c>
      <c r="BH113" s="57">
        <f t="shared" si="9"/>
        <v>0</v>
      </c>
      <c r="BI113" s="57">
        <f t="shared" si="10"/>
        <v>0</v>
      </c>
      <c r="BJ113" s="57">
        <f t="shared" si="11"/>
        <v>0</v>
      </c>
      <c r="BK113" s="57">
        <f t="shared" si="12"/>
        <v>0</v>
      </c>
      <c r="BL113" s="57">
        <f t="shared" si="13"/>
        <v>0</v>
      </c>
      <c r="BM113" s="57">
        <f t="shared" si="14"/>
        <v>0</v>
      </c>
      <c r="BN113" s="57">
        <f t="shared" si="15"/>
        <v>0</v>
      </c>
      <c r="BO113" s="57">
        <f t="shared" si="16"/>
        <v>90000000</v>
      </c>
      <c r="BP113" s="29"/>
      <c r="BQ113" s="57">
        <f t="shared" si="17"/>
        <v>0</v>
      </c>
      <c r="BR113" s="57">
        <f t="shared" si="18"/>
        <v>0</v>
      </c>
      <c r="BS113" s="57">
        <f t="shared" si="19"/>
        <v>0</v>
      </c>
      <c r="BT113" s="57">
        <f t="shared" si="20"/>
        <v>90000000</v>
      </c>
    </row>
    <row r="114">
      <c r="A114" s="41" t="s">
        <v>117</v>
      </c>
      <c r="B114" s="42" t="s">
        <v>118</v>
      </c>
      <c r="C114" s="6"/>
      <c r="D114" s="43">
        <f t="shared" ref="D114:AZ114" si="69">sum(D115)</f>
        <v>600000000</v>
      </c>
      <c r="E114" s="43">
        <f t="shared" si="69"/>
        <v>0</v>
      </c>
      <c r="F114" s="43">
        <f t="shared" si="69"/>
        <v>0</v>
      </c>
      <c r="G114" s="43">
        <f t="shared" si="69"/>
        <v>0</v>
      </c>
      <c r="H114" s="43">
        <f t="shared" si="69"/>
        <v>0</v>
      </c>
      <c r="I114" s="43">
        <f t="shared" si="69"/>
        <v>0</v>
      </c>
      <c r="J114" s="43">
        <f t="shared" si="69"/>
        <v>0</v>
      </c>
      <c r="K114" s="43">
        <f t="shared" si="69"/>
        <v>0</v>
      </c>
      <c r="L114" s="43">
        <f t="shared" si="69"/>
        <v>0</v>
      </c>
      <c r="M114" s="43">
        <f t="shared" si="69"/>
        <v>0</v>
      </c>
      <c r="N114" s="43">
        <f t="shared" si="69"/>
        <v>0</v>
      </c>
      <c r="O114" s="43">
        <f t="shared" si="69"/>
        <v>0</v>
      </c>
      <c r="P114" s="43">
        <f t="shared" si="69"/>
        <v>0</v>
      </c>
      <c r="Q114" s="43">
        <f t="shared" si="69"/>
        <v>0</v>
      </c>
      <c r="R114" s="43">
        <f t="shared" si="69"/>
        <v>0</v>
      </c>
      <c r="S114" s="43">
        <f t="shared" si="69"/>
        <v>0</v>
      </c>
      <c r="T114" s="43">
        <f t="shared" si="69"/>
        <v>0</v>
      </c>
      <c r="U114" s="43">
        <f t="shared" si="69"/>
        <v>0</v>
      </c>
      <c r="V114" s="43">
        <f t="shared" si="69"/>
        <v>0</v>
      </c>
      <c r="W114" s="43">
        <f t="shared" si="69"/>
        <v>0</v>
      </c>
      <c r="X114" s="43">
        <f t="shared" si="69"/>
        <v>0</v>
      </c>
      <c r="Y114" s="43">
        <f t="shared" si="69"/>
        <v>0</v>
      </c>
      <c r="Z114" s="43">
        <f t="shared" si="69"/>
        <v>0</v>
      </c>
      <c r="AA114" s="43">
        <f t="shared" si="69"/>
        <v>0</v>
      </c>
      <c r="AB114" s="43">
        <f t="shared" si="69"/>
        <v>0</v>
      </c>
      <c r="AC114" s="43">
        <f t="shared" si="69"/>
        <v>0</v>
      </c>
      <c r="AD114" s="43">
        <f t="shared" si="69"/>
        <v>0</v>
      </c>
      <c r="AE114" s="43">
        <f t="shared" si="69"/>
        <v>0</v>
      </c>
      <c r="AF114" s="43">
        <f t="shared" si="69"/>
        <v>0</v>
      </c>
      <c r="AG114" s="43">
        <f t="shared" si="69"/>
        <v>0</v>
      </c>
      <c r="AH114" s="43">
        <f t="shared" si="69"/>
        <v>0</v>
      </c>
      <c r="AI114" s="43">
        <f t="shared" si="69"/>
        <v>0</v>
      </c>
      <c r="AJ114" s="43">
        <f t="shared" si="69"/>
        <v>0</v>
      </c>
      <c r="AK114" s="43">
        <f t="shared" si="69"/>
        <v>0</v>
      </c>
      <c r="AL114" s="43">
        <f t="shared" si="69"/>
        <v>0</v>
      </c>
      <c r="AM114" s="43">
        <f t="shared" si="69"/>
        <v>0</v>
      </c>
      <c r="AN114" s="43">
        <f t="shared" si="69"/>
        <v>0</v>
      </c>
      <c r="AO114" s="43">
        <f t="shared" si="69"/>
        <v>0</v>
      </c>
      <c r="AP114" s="43">
        <f t="shared" si="69"/>
        <v>0</v>
      </c>
      <c r="AQ114" s="43">
        <f t="shared" si="69"/>
        <v>0</v>
      </c>
      <c r="AR114" s="43">
        <f t="shared" si="69"/>
        <v>0</v>
      </c>
      <c r="AS114" s="43">
        <f t="shared" si="69"/>
        <v>0</v>
      </c>
      <c r="AT114" s="43">
        <f t="shared" si="69"/>
        <v>0</v>
      </c>
      <c r="AU114" s="43">
        <f t="shared" si="69"/>
        <v>0</v>
      </c>
      <c r="AV114" s="43">
        <f t="shared" si="69"/>
        <v>0</v>
      </c>
      <c r="AW114" s="43">
        <f t="shared" si="69"/>
        <v>0</v>
      </c>
      <c r="AX114" s="43">
        <f t="shared" si="69"/>
        <v>0</v>
      </c>
      <c r="AY114" s="43">
        <f t="shared" si="69"/>
        <v>0</v>
      </c>
      <c r="AZ114" s="43">
        <f t="shared" si="69"/>
        <v>90000000</v>
      </c>
      <c r="BA114" s="59">
        <f t="shared" si="3"/>
        <v>90000000</v>
      </c>
      <c r="BB114" s="28">
        <f t="shared" si="4"/>
        <v>510000000</v>
      </c>
      <c r="BC114" s="29"/>
      <c r="BD114" s="59">
        <f t="shared" si="5"/>
        <v>0</v>
      </c>
      <c r="BE114" s="59">
        <f t="shared" si="6"/>
        <v>0</v>
      </c>
      <c r="BF114" s="59">
        <f t="shared" si="7"/>
        <v>0</v>
      </c>
      <c r="BG114" s="59">
        <f t="shared" si="8"/>
        <v>0</v>
      </c>
      <c r="BH114" s="59">
        <f t="shared" si="9"/>
        <v>0</v>
      </c>
      <c r="BI114" s="59">
        <f t="shared" si="10"/>
        <v>0</v>
      </c>
      <c r="BJ114" s="59">
        <f t="shared" si="11"/>
        <v>0</v>
      </c>
      <c r="BK114" s="59">
        <f t="shared" si="12"/>
        <v>0</v>
      </c>
      <c r="BL114" s="59">
        <f t="shared" si="13"/>
        <v>0</v>
      </c>
      <c r="BM114" s="59">
        <f t="shared" si="14"/>
        <v>0</v>
      </c>
      <c r="BN114" s="59">
        <f t="shared" si="15"/>
        <v>0</v>
      </c>
      <c r="BO114" s="59">
        <f t="shared" si="16"/>
        <v>90000000</v>
      </c>
      <c r="BP114" s="29"/>
      <c r="BQ114" s="59">
        <f t="shared" si="17"/>
        <v>0</v>
      </c>
      <c r="BR114" s="59">
        <f t="shared" si="18"/>
        <v>0</v>
      </c>
      <c r="BS114" s="59">
        <f t="shared" si="19"/>
        <v>0</v>
      </c>
      <c r="BT114" s="59">
        <f t="shared" si="20"/>
        <v>90000000</v>
      </c>
    </row>
    <row r="115">
      <c r="A115" s="45">
        <v>521811.0</v>
      </c>
      <c r="B115" s="46" t="s">
        <v>119</v>
      </c>
      <c r="C115" s="6"/>
      <c r="D115" s="47">
        <f t="shared" ref="D115:AZ115" si="70">sum(D117)</f>
        <v>600000000</v>
      </c>
      <c r="E115" s="47">
        <f t="shared" si="70"/>
        <v>0</v>
      </c>
      <c r="F115" s="47">
        <f t="shared" si="70"/>
        <v>0</v>
      </c>
      <c r="G115" s="47">
        <f t="shared" si="70"/>
        <v>0</v>
      </c>
      <c r="H115" s="47">
        <f t="shared" si="70"/>
        <v>0</v>
      </c>
      <c r="I115" s="47">
        <f t="shared" si="70"/>
        <v>0</v>
      </c>
      <c r="J115" s="47">
        <f t="shared" si="70"/>
        <v>0</v>
      </c>
      <c r="K115" s="47">
        <f t="shared" si="70"/>
        <v>0</v>
      </c>
      <c r="L115" s="47">
        <f t="shared" si="70"/>
        <v>0</v>
      </c>
      <c r="M115" s="47">
        <f t="shared" si="70"/>
        <v>0</v>
      </c>
      <c r="N115" s="47">
        <f t="shared" si="70"/>
        <v>0</v>
      </c>
      <c r="O115" s="47">
        <f t="shared" si="70"/>
        <v>0</v>
      </c>
      <c r="P115" s="47">
        <f t="shared" si="70"/>
        <v>0</v>
      </c>
      <c r="Q115" s="47">
        <f t="shared" si="70"/>
        <v>0</v>
      </c>
      <c r="R115" s="47">
        <f t="shared" si="70"/>
        <v>0</v>
      </c>
      <c r="S115" s="47">
        <f t="shared" si="70"/>
        <v>0</v>
      </c>
      <c r="T115" s="47">
        <f t="shared" si="70"/>
        <v>0</v>
      </c>
      <c r="U115" s="47">
        <f t="shared" si="70"/>
        <v>0</v>
      </c>
      <c r="V115" s="47">
        <f t="shared" si="70"/>
        <v>0</v>
      </c>
      <c r="W115" s="47">
        <f t="shared" si="70"/>
        <v>0</v>
      </c>
      <c r="X115" s="47">
        <f t="shared" si="70"/>
        <v>0</v>
      </c>
      <c r="Y115" s="47">
        <f t="shared" si="70"/>
        <v>0</v>
      </c>
      <c r="Z115" s="47">
        <f t="shared" si="70"/>
        <v>0</v>
      </c>
      <c r="AA115" s="47">
        <f t="shared" si="70"/>
        <v>0</v>
      </c>
      <c r="AB115" s="47">
        <f t="shared" si="70"/>
        <v>0</v>
      </c>
      <c r="AC115" s="47">
        <f t="shared" si="70"/>
        <v>0</v>
      </c>
      <c r="AD115" s="47">
        <f t="shared" si="70"/>
        <v>0</v>
      </c>
      <c r="AE115" s="47">
        <f t="shared" si="70"/>
        <v>0</v>
      </c>
      <c r="AF115" s="47">
        <f t="shared" si="70"/>
        <v>0</v>
      </c>
      <c r="AG115" s="47">
        <f t="shared" si="70"/>
        <v>0</v>
      </c>
      <c r="AH115" s="47">
        <f t="shared" si="70"/>
        <v>0</v>
      </c>
      <c r="AI115" s="47">
        <f t="shared" si="70"/>
        <v>0</v>
      </c>
      <c r="AJ115" s="47">
        <f t="shared" si="70"/>
        <v>0</v>
      </c>
      <c r="AK115" s="47">
        <f t="shared" si="70"/>
        <v>0</v>
      </c>
      <c r="AL115" s="47">
        <f t="shared" si="70"/>
        <v>0</v>
      </c>
      <c r="AM115" s="47">
        <f t="shared" si="70"/>
        <v>0</v>
      </c>
      <c r="AN115" s="47">
        <f t="shared" si="70"/>
        <v>0</v>
      </c>
      <c r="AO115" s="47">
        <f t="shared" si="70"/>
        <v>0</v>
      </c>
      <c r="AP115" s="47">
        <f t="shared" si="70"/>
        <v>0</v>
      </c>
      <c r="AQ115" s="47">
        <f t="shared" si="70"/>
        <v>0</v>
      </c>
      <c r="AR115" s="47">
        <f t="shared" si="70"/>
        <v>0</v>
      </c>
      <c r="AS115" s="47">
        <f t="shared" si="70"/>
        <v>0</v>
      </c>
      <c r="AT115" s="47">
        <f t="shared" si="70"/>
        <v>0</v>
      </c>
      <c r="AU115" s="47">
        <f t="shared" si="70"/>
        <v>0</v>
      </c>
      <c r="AV115" s="47">
        <f t="shared" si="70"/>
        <v>0</v>
      </c>
      <c r="AW115" s="47">
        <f t="shared" si="70"/>
        <v>0</v>
      </c>
      <c r="AX115" s="47">
        <f t="shared" si="70"/>
        <v>0</v>
      </c>
      <c r="AY115" s="47">
        <f t="shared" si="70"/>
        <v>0</v>
      </c>
      <c r="AZ115" s="47">
        <f t="shared" si="70"/>
        <v>90000000</v>
      </c>
      <c r="BA115" s="59">
        <f t="shared" si="3"/>
        <v>90000000</v>
      </c>
      <c r="BB115" s="28">
        <f t="shared" si="4"/>
        <v>510000000</v>
      </c>
      <c r="BC115" s="61"/>
      <c r="BD115" s="59">
        <f t="shared" si="5"/>
        <v>0</v>
      </c>
      <c r="BE115" s="59">
        <f t="shared" si="6"/>
        <v>0</v>
      </c>
      <c r="BF115" s="59">
        <f t="shared" si="7"/>
        <v>0</v>
      </c>
      <c r="BG115" s="59">
        <f t="shared" si="8"/>
        <v>0</v>
      </c>
      <c r="BH115" s="59">
        <f t="shared" si="9"/>
        <v>0</v>
      </c>
      <c r="BI115" s="59">
        <f t="shared" si="10"/>
        <v>0</v>
      </c>
      <c r="BJ115" s="59">
        <f t="shared" si="11"/>
        <v>0</v>
      </c>
      <c r="BK115" s="59">
        <f t="shared" si="12"/>
        <v>0</v>
      </c>
      <c r="BL115" s="59">
        <f t="shared" si="13"/>
        <v>0</v>
      </c>
      <c r="BM115" s="59">
        <f t="shared" si="14"/>
        <v>0</v>
      </c>
      <c r="BN115" s="59">
        <f t="shared" si="15"/>
        <v>0</v>
      </c>
      <c r="BO115" s="59">
        <f t="shared" si="16"/>
        <v>90000000</v>
      </c>
      <c r="BP115" s="61"/>
      <c r="BQ115" s="59">
        <f t="shared" si="17"/>
        <v>0</v>
      </c>
      <c r="BR115" s="59">
        <f t="shared" si="18"/>
        <v>0</v>
      </c>
      <c r="BS115" s="59">
        <f t="shared" si="19"/>
        <v>0</v>
      </c>
      <c r="BT115" s="59">
        <f t="shared" si="20"/>
        <v>90000000</v>
      </c>
    </row>
    <row r="116">
      <c r="A116" s="49"/>
      <c r="B116" s="50" t="s">
        <v>37</v>
      </c>
      <c r="C116" s="6"/>
      <c r="D116" s="51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59">
        <f t="shared" si="3"/>
        <v>0</v>
      </c>
      <c r="BB116" s="28">
        <f t="shared" si="4"/>
        <v>0</v>
      </c>
      <c r="BC116" s="64"/>
      <c r="BD116" s="59">
        <f t="shared" si="5"/>
        <v>0</v>
      </c>
      <c r="BE116" s="59">
        <f t="shared" si="6"/>
        <v>0</v>
      </c>
      <c r="BF116" s="59">
        <f t="shared" si="7"/>
        <v>0</v>
      </c>
      <c r="BG116" s="59">
        <f t="shared" si="8"/>
        <v>0</v>
      </c>
      <c r="BH116" s="59">
        <f t="shared" si="9"/>
        <v>0</v>
      </c>
      <c r="BI116" s="59">
        <f t="shared" si="10"/>
        <v>0</v>
      </c>
      <c r="BJ116" s="59">
        <f t="shared" si="11"/>
        <v>0</v>
      </c>
      <c r="BK116" s="59">
        <f t="shared" si="12"/>
        <v>0</v>
      </c>
      <c r="BL116" s="59">
        <f t="shared" si="13"/>
        <v>0</v>
      </c>
      <c r="BM116" s="59">
        <f t="shared" si="14"/>
        <v>0</v>
      </c>
      <c r="BN116" s="59">
        <f t="shared" si="15"/>
        <v>0</v>
      </c>
      <c r="BO116" s="59">
        <f t="shared" si="16"/>
        <v>0</v>
      </c>
      <c r="BP116" s="64"/>
      <c r="BQ116" s="59">
        <f t="shared" si="17"/>
        <v>0</v>
      </c>
      <c r="BR116" s="59">
        <f t="shared" si="18"/>
        <v>0</v>
      </c>
      <c r="BS116" s="59">
        <f t="shared" si="19"/>
        <v>0</v>
      </c>
      <c r="BT116" s="59">
        <f t="shared" si="20"/>
        <v>0</v>
      </c>
    </row>
    <row r="117">
      <c r="A117" s="49"/>
      <c r="B117" s="52" t="s">
        <v>38</v>
      </c>
      <c r="C117" s="52" t="s">
        <v>123</v>
      </c>
      <c r="D117" s="53">
        <v>6.0E8</v>
      </c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6">
        <v>9.0E7</v>
      </c>
      <c r="BA117" s="59">
        <f t="shared" si="3"/>
        <v>90000000</v>
      </c>
      <c r="BB117" s="28">
        <f t="shared" si="4"/>
        <v>510000000</v>
      </c>
      <c r="BC117" s="64"/>
      <c r="BD117" s="59">
        <f t="shared" si="5"/>
        <v>0</v>
      </c>
      <c r="BE117" s="59">
        <f t="shared" si="6"/>
        <v>0</v>
      </c>
      <c r="BF117" s="59">
        <f t="shared" si="7"/>
        <v>0</v>
      </c>
      <c r="BG117" s="59">
        <f t="shared" si="8"/>
        <v>0</v>
      </c>
      <c r="BH117" s="59">
        <f t="shared" si="9"/>
        <v>0</v>
      </c>
      <c r="BI117" s="59">
        <f t="shared" si="10"/>
        <v>0</v>
      </c>
      <c r="BJ117" s="59">
        <f t="shared" si="11"/>
        <v>0</v>
      </c>
      <c r="BK117" s="59">
        <f t="shared" si="12"/>
        <v>0</v>
      </c>
      <c r="BL117" s="59">
        <f t="shared" si="13"/>
        <v>0</v>
      </c>
      <c r="BM117" s="59">
        <f t="shared" si="14"/>
        <v>0</v>
      </c>
      <c r="BN117" s="59">
        <f t="shared" si="15"/>
        <v>0</v>
      </c>
      <c r="BO117" s="59">
        <f t="shared" si="16"/>
        <v>90000000</v>
      </c>
      <c r="BP117" s="64"/>
      <c r="BQ117" s="59">
        <f t="shared" si="17"/>
        <v>0</v>
      </c>
      <c r="BR117" s="59">
        <f t="shared" si="18"/>
        <v>0</v>
      </c>
      <c r="BS117" s="59">
        <f t="shared" si="19"/>
        <v>0</v>
      </c>
      <c r="BT117" s="59">
        <f t="shared" si="20"/>
        <v>90000000</v>
      </c>
    </row>
    <row r="118">
      <c r="A118" s="17" t="s">
        <v>125</v>
      </c>
      <c r="B118" s="18" t="s">
        <v>126</v>
      </c>
      <c r="C118" s="6"/>
      <c r="D118" s="19">
        <f t="shared" ref="D118:AZ118" si="71">sum(D119)</f>
        <v>22217457000</v>
      </c>
      <c r="E118" s="19">
        <f t="shared" si="71"/>
        <v>0</v>
      </c>
      <c r="F118" s="19">
        <f t="shared" si="71"/>
        <v>0</v>
      </c>
      <c r="G118" s="19">
        <f t="shared" si="71"/>
        <v>0</v>
      </c>
      <c r="H118" s="19">
        <f t="shared" si="71"/>
        <v>0</v>
      </c>
      <c r="I118" s="19">
        <f t="shared" si="71"/>
        <v>0</v>
      </c>
      <c r="J118" s="19">
        <f t="shared" si="71"/>
        <v>0</v>
      </c>
      <c r="K118" s="19">
        <f t="shared" si="71"/>
        <v>0</v>
      </c>
      <c r="L118" s="19">
        <f t="shared" si="71"/>
        <v>0</v>
      </c>
      <c r="M118" s="19">
        <f t="shared" si="71"/>
        <v>0</v>
      </c>
      <c r="N118" s="19">
        <f t="shared" si="71"/>
        <v>0</v>
      </c>
      <c r="O118" s="19">
        <f t="shared" si="71"/>
        <v>0</v>
      </c>
      <c r="P118" s="19">
        <f t="shared" si="71"/>
        <v>0</v>
      </c>
      <c r="Q118" s="19">
        <f t="shared" si="71"/>
        <v>0</v>
      </c>
      <c r="R118" s="19">
        <f t="shared" si="71"/>
        <v>0</v>
      </c>
      <c r="S118" s="19">
        <f t="shared" si="71"/>
        <v>0</v>
      </c>
      <c r="T118" s="19">
        <f t="shared" si="71"/>
        <v>0</v>
      </c>
      <c r="U118" s="19">
        <f t="shared" si="71"/>
        <v>0</v>
      </c>
      <c r="V118" s="19">
        <f t="shared" si="71"/>
        <v>0</v>
      </c>
      <c r="W118" s="19">
        <f t="shared" si="71"/>
        <v>0</v>
      </c>
      <c r="X118" s="19">
        <f t="shared" si="71"/>
        <v>0</v>
      </c>
      <c r="Y118" s="19">
        <f t="shared" si="71"/>
        <v>0</v>
      </c>
      <c r="Z118" s="19">
        <f t="shared" si="71"/>
        <v>0</v>
      </c>
      <c r="AA118" s="19">
        <f t="shared" si="71"/>
        <v>0</v>
      </c>
      <c r="AB118" s="19">
        <f t="shared" si="71"/>
        <v>0</v>
      </c>
      <c r="AC118" s="19">
        <f t="shared" si="71"/>
        <v>0</v>
      </c>
      <c r="AD118" s="19">
        <f t="shared" si="71"/>
        <v>0</v>
      </c>
      <c r="AE118" s="19">
        <f t="shared" si="71"/>
        <v>0</v>
      </c>
      <c r="AF118" s="19">
        <f t="shared" si="71"/>
        <v>0</v>
      </c>
      <c r="AG118" s="19">
        <f t="shared" si="71"/>
        <v>0</v>
      </c>
      <c r="AH118" s="19">
        <f t="shared" si="71"/>
        <v>0</v>
      </c>
      <c r="AI118" s="19">
        <f t="shared" si="71"/>
        <v>0</v>
      </c>
      <c r="AJ118" s="19">
        <f t="shared" si="71"/>
        <v>0</v>
      </c>
      <c r="AK118" s="19">
        <f t="shared" si="71"/>
        <v>0</v>
      </c>
      <c r="AL118" s="19">
        <f t="shared" si="71"/>
        <v>0</v>
      </c>
      <c r="AM118" s="19">
        <f t="shared" si="71"/>
        <v>0</v>
      </c>
      <c r="AN118" s="19">
        <f t="shared" si="71"/>
        <v>0</v>
      </c>
      <c r="AO118" s="19">
        <f t="shared" si="71"/>
        <v>0</v>
      </c>
      <c r="AP118" s="19">
        <f t="shared" si="71"/>
        <v>0</v>
      </c>
      <c r="AQ118" s="19">
        <f t="shared" si="71"/>
        <v>0</v>
      </c>
      <c r="AR118" s="19">
        <f t="shared" si="71"/>
        <v>0</v>
      </c>
      <c r="AS118" s="19">
        <f t="shared" si="71"/>
        <v>0</v>
      </c>
      <c r="AT118" s="19">
        <f t="shared" si="71"/>
        <v>0</v>
      </c>
      <c r="AU118" s="19">
        <f t="shared" si="71"/>
        <v>0</v>
      </c>
      <c r="AV118" s="19">
        <f t="shared" si="71"/>
        <v>0</v>
      </c>
      <c r="AW118" s="19">
        <f t="shared" si="71"/>
        <v>0</v>
      </c>
      <c r="AX118" s="19">
        <f t="shared" si="71"/>
        <v>0</v>
      </c>
      <c r="AY118" s="19">
        <f t="shared" si="71"/>
        <v>0</v>
      </c>
      <c r="AZ118" s="19">
        <f t="shared" si="71"/>
        <v>0</v>
      </c>
      <c r="BA118" s="26">
        <f t="shared" si="3"/>
        <v>0</v>
      </c>
      <c r="BB118" s="28">
        <f t="shared" si="4"/>
        <v>22217457000</v>
      </c>
      <c r="BC118" s="29"/>
      <c r="BD118" s="26">
        <f t="shared" si="5"/>
        <v>0</v>
      </c>
      <c r="BE118" s="26">
        <f t="shared" si="6"/>
        <v>0</v>
      </c>
      <c r="BF118" s="26">
        <f t="shared" si="7"/>
        <v>0</v>
      </c>
      <c r="BG118" s="26">
        <f t="shared" si="8"/>
        <v>0</v>
      </c>
      <c r="BH118" s="26">
        <f t="shared" si="9"/>
        <v>0</v>
      </c>
      <c r="BI118" s="26">
        <f t="shared" si="10"/>
        <v>0</v>
      </c>
      <c r="BJ118" s="26">
        <f t="shared" si="11"/>
        <v>0</v>
      </c>
      <c r="BK118" s="26">
        <f t="shared" si="12"/>
        <v>0</v>
      </c>
      <c r="BL118" s="26">
        <f t="shared" si="13"/>
        <v>0</v>
      </c>
      <c r="BM118" s="26">
        <f t="shared" si="14"/>
        <v>0</v>
      </c>
      <c r="BN118" s="26">
        <f t="shared" si="15"/>
        <v>0</v>
      </c>
      <c r="BO118" s="26">
        <f t="shared" si="16"/>
        <v>0</v>
      </c>
      <c r="BP118" s="29"/>
      <c r="BQ118" s="26">
        <f t="shared" si="17"/>
        <v>0</v>
      </c>
      <c r="BR118" s="26">
        <f t="shared" si="18"/>
        <v>0</v>
      </c>
      <c r="BS118" s="26">
        <f t="shared" si="19"/>
        <v>0</v>
      </c>
      <c r="BT118" s="26">
        <f t="shared" si="20"/>
        <v>0</v>
      </c>
    </row>
    <row r="119">
      <c r="A119" s="22">
        <v>4812.0</v>
      </c>
      <c r="B119" s="23" t="s">
        <v>127</v>
      </c>
      <c r="C119" s="6"/>
      <c r="D119" s="24">
        <f t="shared" ref="D119:AZ119" si="72">sum(D120,D337)</f>
        <v>22217457000</v>
      </c>
      <c r="E119" s="24">
        <f t="shared" si="72"/>
        <v>0</v>
      </c>
      <c r="F119" s="24">
        <f t="shared" si="72"/>
        <v>0</v>
      </c>
      <c r="G119" s="24">
        <f t="shared" si="72"/>
        <v>0</v>
      </c>
      <c r="H119" s="24">
        <f t="shared" si="72"/>
        <v>0</v>
      </c>
      <c r="I119" s="24">
        <f t="shared" si="72"/>
        <v>0</v>
      </c>
      <c r="J119" s="24">
        <f t="shared" si="72"/>
        <v>0</v>
      </c>
      <c r="K119" s="24">
        <f t="shared" si="72"/>
        <v>0</v>
      </c>
      <c r="L119" s="24">
        <f t="shared" si="72"/>
        <v>0</v>
      </c>
      <c r="M119" s="24">
        <f t="shared" si="72"/>
        <v>0</v>
      </c>
      <c r="N119" s="24">
        <f t="shared" si="72"/>
        <v>0</v>
      </c>
      <c r="O119" s="24">
        <f t="shared" si="72"/>
        <v>0</v>
      </c>
      <c r="P119" s="24">
        <f t="shared" si="72"/>
        <v>0</v>
      </c>
      <c r="Q119" s="24">
        <f t="shared" si="72"/>
        <v>0</v>
      </c>
      <c r="R119" s="24">
        <f t="shared" si="72"/>
        <v>0</v>
      </c>
      <c r="S119" s="24">
        <f t="shared" si="72"/>
        <v>0</v>
      </c>
      <c r="T119" s="24">
        <f t="shared" si="72"/>
        <v>0</v>
      </c>
      <c r="U119" s="24">
        <f t="shared" si="72"/>
        <v>0</v>
      </c>
      <c r="V119" s="24">
        <f t="shared" si="72"/>
        <v>0</v>
      </c>
      <c r="W119" s="24">
        <f t="shared" si="72"/>
        <v>0</v>
      </c>
      <c r="X119" s="24">
        <f t="shared" si="72"/>
        <v>0</v>
      </c>
      <c r="Y119" s="24">
        <f t="shared" si="72"/>
        <v>0</v>
      </c>
      <c r="Z119" s="24">
        <f t="shared" si="72"/>
        <v>0</v>
      </c>
      <c r="AA119" s="24">
        <f t="shared" si="72"/>
        <v>0</v>
      </c>
      <c r="AB119" s="24">
        <f t="shared" si="72"/>
        <v>0</v>
      </c>
      <c r="AC119" s="24">
        <f t="shared" si="72"/>
        <v>0</v>
      </c>
      <c r="AD119" s="24">
        <f t="shared" si="72"/>
        <v>0</v>
      </c>
      <c r="AE119" s="24">
        <f t="shared" si="72"/>
        <v>0</v>
      </c>
      <c r="AF119" s="24">
        <f t="shared" si="72"/>
        <v>0</v>
      </c>
      <c r="AG119" s="24">
        <f t="shared" si="72"/>
        <v>0</v>
      </c>
      <c r="AH119" s="24">
        <f t="shared" si="72"/>
        <v>0</v>
      </c>
      <c r="AI119" s="24">
        <f t="shared" si="72"/>
        <v>0</v>
      </c>
      <c r="AJ119" s="24">
        <f t="shared" si="72"/>
        <v>0</v>
      </c>
      <c r="AK119" s="24">
        <f t="shared" si="72"/>
        <v>0</v>
      </c>
      <c r="AL119" s="24">
        <f t="shared" si="72"/>
        <v>0</v>
      </c>
      <c r="AM119" s="24">
        <f t="shared" si="72"/>
        <v>0</v>
      </c>
      <c r="AN119" s="24">
        <f t="shared" si="72"/>
        <v>0</v>
      </c>
      <c r="AO119" s="24">
        <f t="shared" si="72"/>
        <v>0</v>
      </c>
      <c r="AP119" s="24">
        <f t="shared" si="72"/>
        <v>0</v>
      </c>
      <c r="AQ119" s="24">
        <f t="shared" si="72"/>
        <v>0</v>
      </c>
      <c r="AR119" s="24">
        <f t="shared" si="72"/>
        <v>0</v>
      </c>
      <c r="AS119" s="24">
        <f t="shared" si="72"/>
        <v>0</v>
      </c>
      <c r="AT119" s="24">
        <f t="shared" si="72"/>
        <v>0</v>
      </c>
      <c r="AU119" s="24">
        <f t="shared" si="72"/>
        <v>0</v>
      </c>
      <c r="AV119" s="24">
        <f t="shared" si="72"/>
        <v>0</v>
      </c>
      <c r="AW119" s="24">
        <f t="shared" si="72"/>
        <v>0</v>
      </c>
      <c r="AX119" s="24">
        <f t="shared" si="72"/>
        <v>0</v>
      </c>
      <c r="AY119" s="24">
        <f t="shared" si="72"/>
        <v>0</v>
      </c>
      <c r="AZ119" s="24">
        <f t="shared" si="72"/>
        <v>0</v>
      </c>
      <c r="BA119" s="48">
        <f t="shared" si="3"/>
        <v>0</v>
      </c>
      <c r="BB119" s="28">
        <f t="shared" si="4"/>
        <v>22217457000</v>
      </c>
      <c r="BC119" s="29"/>
      <c r="BD119" s="48">
        <f t="shared" si="5"/>
        <v>0</v>
      </c>
      <c r="BE119" s="48">
        <f t="shared" si="6"/>
        <v>0</v>
      </c>
      <c r="BF119" s="48">
        <f t="shared" si="7"/>
        <v>0</v>
      </c>
      <c r="BG119" s="48">
        <f t="shared" si="8"/>
        <v>0</v>
      </c>
      <c r="BH119" s="48">
        <f t="shared" si="9"/>
        <v>0</v>
      </c>
      <c r="BI119" s="48">
        <f t="shared" si="10"/>
        <v>0</v>
      </c>
      <c r="BJ119" s="48">
        <f t="shared" si="11"/>
        <v>0</v>
      </c>
      <c r="BK119" s="48">
        <f t="shared" si="12"/>
        <v>0</v>
      </c>
      <c r="BL119" s="48">
        <f t="shared" si="13"/>
        <v>0</v>
      </c>
      <c r="BM119" s="48">
        <f t="shared" si="14"/>
        <v>0</v>
      </c>
      <c r="BN119" s="48">
        <f t="shared" si="15"/>
        <v>0</v>
      </c>
      <c r="BO119" s="48">
        <f t="shared" si="16"/>
        <v>0</v>
      </c>
      <c r="BP119" s="29"/>
      <c r="BQ119" s="48">
        <f t="shared" si="17"/>
        <v>0</v>
      </c>
      <c r="BR119" s="48">
        <f t="shared" si="18"/>
        <v>0</v>
      </c>
      <c r="BS119" s="48">
        <f t="shared" si="19"/>
        <v>0</v>
      </c>
      <c r="BT119" s="48">
        <f t="shared" si="20"/>
        <v>0</v>
      </c>
    </row>
    <row r="120">
      <c r="A120" s="27" t="s">
        <v>128</v>
      </c>
      <c r="B120" s="30" t="s">
        <v>129</v>
      </c>
      <c r="C120" s="6"/>
      <c r="D120" s="31">
        <f t="shared" ref="D120:AZ120" si="73">sum(D121,D129)</f>
        <v>22212193000</v>
      </c>
      <c r="E120" s="31">
        <f t="shared" si="73"/>
        <v>0</v>
      </c>
      <c r="F120" s="31">
        <f t="shared" si="73"/>
        <v>0</v>
      </c>
      <c r="G120" s="31">
        <f t="shared" si="73"/>
        <v>0</v>
      </c>
      <c r="H120" s="31">
        <f t="shared" si="73"/>
        <v>0</v>
      </c>
      <c r="I120" s="31">
        <f t="shared" si="73"/>
        <v>0</v>
      </c>
      <c r="J120" s="31">
        <f t="shared" si="73"/>
        <v>0</v>
      </c>
      <c r="K120" s="31">
        <f t="shared" si="73"/>
        <v>0</v>
      </c>
      <c r="L120" s="31">
        <f t="shared" si="73"/>
        <v>0</v>
      </c>
      <c r="M120" s="31">
        <f t="shared" si="73"/>
        <v>0</v>
      </c>
      <c r="N120" s="31">
        <f t="shared" si="73"/>
        <v>0</v>
      </c>
      <c r="O120" s="31">
        <f t="shared" si="73"/>
        <v>0</v>
      </c>
      <c r="P120" s="31">
        <f t="shared" si="73"/>
        <v>0</v>
      </c>
      <c r="Q120" s="31">
        <f t="shared" si="73"/>
        <v>0</v>
      </c>
      <c r="R120" s="31">
        <f t="shared" si="73"/>
        <v>0</v>
      </c>
      <c r="S120" s="31">
        <f t="shared" si="73"/>
        <v>0</v>
      </c>
      <c r="T120" s="31">
        <f t="shared" si="73"/>
        <v>0</v>
      </c>
      <c r="U120" s="31">
        <f t="shared" si="73"/>
        <v>0</v>
      </c>
      <c r="V120" s="31">
        <f t="shared" si="73"/>
        <v>0</v>
      </c>
      <c r="W120" s="31">
        <f t="shared" si="73"/>
        <v>0</v>
      </c>
      <c r="X120" s="31">
        <f t="shared" si="73"/>
        <v>0</v>
      </c>
      <c r="Y120" s="31">
        <f t="shared" si="73"/>
        <v>0</v>
      </c>
      <c r="Z120" s="31">
        <f t="shared" si="73"/>
        <v>0</v>
      </c>
      <c r="AA120" s="31">
        <f t="shared" si="73"/>
        <v>0</v>
      </c>
      <c r="AB120" s="31">
        <f t="shared" si="73"/>
        <v>0</v>
      </c>
      <c r="AC120" s="31">
        <f t="shared" si="73"/>
        <v>0</v>
      </c>
      <c r="AD120" s="31">
        <f t="shared" si="73"/>
        <v>0</v>
      </c>
      <c r="AE120" s="31">
        <f t="shared" si="73"/>
        <v>0</v>
      </c>
      <c r="AF120" s="31">
        <f t="shared" si="73"/>
        <v>0</v>
      </c>
      <c r="AG120" s="31">
        <f t="shared" si="73"/>
        <v>0</v>
      </c>
      <c r="AH120" s="31">
        <f t="shared" si="73"/>
        <v>0</v>
      </c>
      <c r="AI120" s="31">
        <f t="shared" si="73"/>
        <v>0</v>
      </c>
      <c r="AJ120" s="31">
        <f t="shared" si="73"/>
        <v>0</v>
      </c>
      <c r="AK120" s="31">
        <f t="shared" si="73"/>
        <v>0</v>
      </c>
      <c r="AL120" s="31">
        <f t="shared" si="73"/>
        <v>0</v>
      </c>
      <c r="AM120" s="31">
        <f t="shared" si="73"/>
        <v>0</v>
      </c>
      <c r="AN120" s="31">
        <f t="shared" si="73"/>
        <v>0</v>
      </c>
      <c r="AO120" s="31">
        <f t="shared" si="73"/>
        <v>0</v>
      </c>
      <c r="AP120" s="31">
        <f t="shared" si="73"/>
        <v>0</v>
      </c>
      <c r="AQ120" s="31">
        <f t="shared" si="73"/>
        <v>0</v>
      </c>
      <c r="AR120" s="31">
        <f t="shared" si="73"/>
        <v>0</v>
      </c>
      <c r="AS120" s="31">
        <f t="shared" si="73"/>
        <v>0</v>
      </c>
      <c r="AT120" s="31">
        <f t="shared" si="73"/>
        <v>0</v>
      </c>
      <c r="AU120" s="31">
        <f t="shared" si="73"/>
        <v>0</v>
      </c>
      <c r="AV120" s="31">
        <f t="shared" si="73"/>
        <v>0</v>
      </c>
      <c r="AW120" s="31">
        <f t="shared" si="73"/>
        <v>0</v>
      </c>
      <c r="AX120" s="31">
        <f t="shared" si="73"/>
        <v>0</v>
      </c>
      <c r="AY120" s="31">
        <f t="shared" si="73"/>
        <v>0</v>
      </c>
      <c r="AZ120" s="31">
        <f t="shared" si="73"/>
        <v>0</v>
      </c>
      <c r="BA120" s="55">
        <f t="shared" si="3"/>
        <v>0</v>
      </c>
      <c r="BB120" s="28">
        <f t="shared" si="4"/>
        <v>22212193000</v>
      </c>
      <c r="BC120" s="29"/>
      <c r="BD120" s="55">
        <f t="shared" si="5"/>
        <v>0</v>
      </c>
      <c r="BE120" s="55">
        <f t="shared" si="6"/>
        <v>0</v>
      </c>
      <c r="BF120" s="55">
        <f t="shared" si="7"/>
        <v>0</v>
      </c>
      <c r="BG120" s="55">
        <f t="shared" si="8"/>
        <v>0</v>
      </c>
      <c r="BH120" s="55">
        <f t="shared" si="9"/>
        <v>0</v>
      </c>
      <c r="BI120" s="55">
        <f t="shared" si="10"/>
        <v>0</v>
      </c>
      <c r="BJ120" s="55">
        <f t="shared" si="11"/>
        <v>0</v>
      </c>
      <c r="BK120" s="55">
        <f t="shared" si="12"/>
        <v>0</v>
      </c>
      <c r="BL120" s="55">
        <f t="shared" si="13"/>
        <v>0</v>
      </c>
      <c r="BM120" s="55">
        <f t="shared" si="14"/>
        <v>0</v>
      </c>
      <c r="BN120" s="55">
        <f t="shared" si="15"/>
        <v>0</v>
      </c>
      <c r="BO120" s="55">
        <f t="shared" si="16"/>
        <v>0</v>
      </c>
      <c r="BP120" s="29"/>
      <c r="BQ120" s="55">
        <f t="shared" si="17"/>
        <v>0</v>
      </c>
      <c r="BR120" s="55">
        <f t="shared" si="18"/>
        <v>0</v>
      </c>
      <c r="BS120" s="55">
        <f t="shared" si="19"/>
        <v>0</v>
      </c>
      <c r="BT120" s="55">
        <f t="shared" si="20"/>
        <v>0</v>
      </c>
    </row>
    <row r="121">
      <c r="A121" s="33" t="s">
        <v>130</v>
      </c>
      <c r="B121" s="34" t="s">
        <v>131</v>
      </c>
      <c r="C121" s="6"/>
      <c r="D121" s="35">
        <f t="shared" ref="D121:AZ121" si="74">sum(D122)</f>
        <v>4736000</v>
      </c>
      <c r="E121" s="35">
        <f t="shared" si="74"/>
        <v>0</v>
      </c>
      <c r="F121" s="35">
        <f t="shared" si="74"/>
        <v>0</v>
      </c>
      <c r="G121" s="35">
        <f t="shared" si="74"/>
        <v>0</v>
      </c>
      <c r="H121" s="35">
        <f t="shared" si="74"/>
        <v>0</v>
      </c>
      <c r="I121" s="35">
        <f t="shared" si="74"/>
        <v>0</v>
      </c>
      <c r="J121" s="35">
        <f t="shared" si="74"/>
        <v>0</v>
      </c>
      <c r="K121" s="35">
        <f t="shared" si="74"/>
        <v>0</v>
      </c>
      <c r="L121" s="35">
        <f t="shared" si="74"/>
        <v>0</v>
      </c>
      <c r="M121" s="35">
        <f t="shared" si="74"/>
        <v>0</v>
      </c>
      <c r="N121" s="35">
        <f t="shared" si="74"/>
        <v>0</v>
      </c>
      <c r="O121" s="35">
        <f t="shared" si="74"/>
        <v>0</v>
      </c>
      <c r="P121" s="35">
        <f t="shared" si="74"/>
        <v>0</v>
      </c>
      <c r="Q121" s="35">
        <f t="shared" si="74"/>
        <v>0</v>
      </c>
      <c r="R121" s="35">
        <f t="shared" si="74"/>
        <v>0</v>
      </c>
      <c r="S121" s="35">
        <f t="shared" si="74"/>
        <v>0</v>
      </c>
      <c r="T121" s="35">
        <f t="shared" si="74"/>
        <v>0</v>
      </c>
      <c r="U121" s="35">
        <f t="shared" si="74"/>
        <v>0</v>
      </c>
      <c r="V121" s="35">
        <f t="shared" si="74"/>
        <v>0</v>
      </c>
      <c r="W121" s="35">
        <f t="shared" si="74"/>
        <v>0</v>
      </c>
      <c r="X121" s="35">
        <f t="shared" si="74"/>
        <v>0</v>
      </c>
      <c r="Y121" s="35">
        <f t="shared" si="74"/>
        <v>0</v>
      </c>
      <c r="Z121" s="35">
        <f t="shared" si="74"/>
        <v>0</v>
      </c>
      <c r="AA121" s="35">
        <f t="shared" si="74"/>
        <v>0</v>
      </c>
      <c r="AB121" s="35">
        <f t="shared" si="74"/>
        <v>0</v>
      </c>
      <c r="AC121" s="35">
        <f t="shared" si="74"/>
        <v>0</v>
      </c>
      <c r="AD121" s="35">
        <f t="shared" si="74"/>
        <v>0</v>
      </c>
      <c r="AE121" s="35">
        <f t="shared" si="74"/>
        <v>0</v>
      </c>
      <c r="AF121" s="35">
        <f t="shared" si="74"/>
        <v>0</v>
      </c>
      <c r="AG121" s="35">
        <f t="shared" si="74"/>
        <v>0</v>
      </c>
      <c r="AH121" s="35">
        <f t="shared" si="74"/>
        <v>0</v>
      </c>
      <c r="AI121" s="35">
        <f t="shared" si="74"/>
        <v>0</v>
      </c>
      <c r="AJ121" s="35">
        <f t="shared" si="74"/>
        <v>0</v>
      </c>
      <c r="AK121" s="35">
        <f t="shared" si="74"/>
        <v>0</v>
      </c>
      <c r="AL121" s="35">
        <f t="shared" si="74"/>
        <v>0</v>
      </c>
      <c r="AM121" s="35">
        <f t="shared" si="74"/>
        <v>0</v>
      </c>
      <c r="AN121" s="35">
        <f t="shared" si="74"/>
        <v>0</v>
      </c>
      <c r="AO121" s="35">
        <f t="shared" si="74"/>
        <v>0</v>
      </c>
      <c r="AP121" s="35">
        <f t="shared" si="74"/>
        <v>0</v>
      </c>
      <c r="AQ121" s="35">
        <f t="shared" si="74"/>
        <v>0</v>
      </c>
      <c r="AR121" s="35">
        <f t="shared" si="74"/>
        <v>0</v>
      </c>
      <c r="AS121" s="35">
        <f t="shared" si="74"/>
        <v>0</v>
      </c>
      <c r="AT121" s="35">
        <f t="shared" si="74"/>
        <v>0</v>
      </c>
      <c r="AU121" s="35">
        <f t="shared" si="74"/>
        <v>0</v>
      </c>
      <c r="AV121" s="35">
        <f t="shared" si="74"/>
        <v>0</v>
      </c>
      <c r="AW121" s="35">
        <f t="shared" si="74"/>
        <v>0</v>
      </c>
      <c r="AX121" s="35">
        <f t="shared" si="74"/>
        <v>0</v>
      </c>
      <c r="AY121" s="35">
        <f t="shared" si="74"/>
        <v>0</v>
      </c>
      <c r="AZ121" s="35">
        <f t="shared" si="74"/>
        <v>0</v>
      </c>
      <c r="BA121" s="56">
        <f t="shared" si="3"/>
        <v>0</v>
      </c>
      <c r="BB121" s="28">
        <f t="shared" si="4"/>
        <v>4736000</v>
      </c>
      <c r="BC121" s="29"/>
      <c r="BD121" s="56">
        <f t="shared" si="5"/>
        <v>0</v>
      </c>
      <c r="BE121" s="56">
        <f t="shared" si="6"/>
        <v>0</v>
      </c>
      <c r="BF121" s="56">
        <f t="shared" si="7"/>
        <v>0</v>
      </c>
      <c r="BG121" s="56">
        <f t="shared" si="8"/>
        <v>0</v>
      </c>
      <c r="BH121" s="56">
        <f t="shared" si="9"/>
        <v>0</v>
      </c>
      <c r="BI121" s="56">
        <f t="shared" si="10"/>
        <v>0</v>
      </c>
      <c r="BJ121" s="56">
        <f t="shared" si="11"/>
        <v>0</v>
      </c>
      <c r="BK121" s="56">
        <f t="shared" si="12"/>
        <v>0</v>
      </c>
      <c r="BL121" s="56">
        <f t="shared" si="13"/>
        <v>0</v>
      </c>
      <c r="BM121" s="56">
        <f t="shared" si="14"/>
        <v>0</v>
      </c>
      <c r="BN121" s="56">
        <f t="shared" si="15"/>
        <v>0</v>
      </c>
      <c r="BO121" s="56">
        <f t="shared" si="16"/>
        <v>0</v>
      </c>
      <c r="BP121" s="29"/>
      <c r="BQ121" s="56">
        <f t="shared" si="17"/>
        <v>0</v>
      </c>
      <c r="BR121" s="56">
        <f t="shared" si="18"/>
        <v>0</v>
      </c>
      <c r="BS121" s="56">
        <f t="shared" si="19"/>
        <v>0</v>
      </c>
      <c r="BT121" s="56">
        <f t="shared" si="20"/>
        <v>0</v>
      </c>
    </row>
    <row r="122">
      <c r="A122" s="37" t="s">
        <v>32</v>
      </c>
      <c r="B122" s="38" t="s">
        <v>132</v>
      </c>
      <c r="C122" s="6"/>
      <c r="D122" s="39">
        <f t="shared" ref="D122:AZ122" si="75">sum(D123)</f>
        <v>4736000</v>
      </c>
      <c r="E122" s="39">
        <f t="shared" si="75"/>
        <v>0</v>
      </c>
      <c r="F122" s="39">
        <f t="shared" si="75"/>
        <v>0</v>
      </c>
      <c r="G122" s="39">
        <f t="shared" si="75"/>
        <v>0</v>
      </c>
      <c r="H122" s="39">
        <f t="shared" si="75"/>
        <v>0</v>
      </c>
      <c r="I122" s="39">
        <f t="shared" si="75"/>
        <v>0</v>
      </c>
      <c r="J122" s="39">
        <f t="shared" si="75"/>
        <v>0</v>
      </c>
      <c r="K122" s="39">
        <f t="shared" si="75"/>
        <v>0</v>
      </c>
      <c r="L122" s="39">
        <f t="shared" si="75"/>
        <v>0</v>
      </c>
      <c r="M122" s="39">
        <f t="shared" si="75"/>
        <v>0</v>
      </c>
      <c r="N122" s="39">
        <f t="shared" si="75"/>
        <v>0</v>
      </c>
      <c r="O122" s="39">
        <f t="shared" si="75"/>
        <v>0</v>
      </c>
      <c r="P122" s="39">
        <f t="shared" si="75"/>
        <v>0</v>
      </c>
      <c r="Q122" s="39">
        <f t="shared" si="75"/>
        <v>0</v>
      </c>
      <c r="R122" s="39">
        <f t="shared" si="75"/>
        <v>0</v>
      </c>
      <c r="S122" s="39">
        <f t="shared" si="75"/>
        <v>0</v>
      </c>
      <c r="T122" s="39">
        <f t="shared" si="75"/>
        <v>0</v>
      </c>
      <c r="U122" s="39">
        <f t="shared" si="75"/>
        <v>0</v>
      </c>
      <c r="V122" s="39">
        <f t="shared" si="75"/>
        <v>0</v>
      </c>
      <c r="W122" s="39">
        <f t="shared" si="75"/>
        <v>0</v>
      </c>
      <c r="X122" s="39">
        <f t="shared" si="75"/>
        <v>0</v>
      </c>
      <c r="Y122" s="39">
        <f t="shared" si="75"/>
        <v>0</v>
      </c>
      <c r="Z122" s="39">
        <f t="shared" si="75"/>
        <v>0</v>
      </c>
      <c r="AA122" s="39">
        <f t="shared" si="75"/>
        <v>0</v>
      </c>
      <c r="AB122" s="39">
        <f t="shared" si="75"/>
        <v>0</v>
      </c>
      <c r="AC122" s="39">
        <f t="shared" si="75"/>
        <v>0</v>
      </c>
      <c r="AD122" s="39">
        <f t="shared" si="75"/>
        <v>0</v>
      </c>
      <c r="AE122" s="39">
        <f t="shared" si="75"/>
        <v>0</v>
      </c>
      <c r="AF122" s="39">
        <f t="shared" si="75"/>
        <v>0</v>
      </c>
      <c r="AG122" s="39">
        <f t="shared" si="75"/>
        <v>0</v>
      </c>
      <c r="AH122" s="39">
        <f t="shared" si="75"/>
        <v>0</v>
      </c>
      <c r="AI122" s="39">
        <f t="shared" si="75"/>
        <v>0</v>
      </c>
      <c r="AJ122" s="39">
        <f t="shared" si="75"/>
        <v>0</v>
      </c>
      <c r="AK122" s="39">
        <f t="shared" si="75"/>
        <v>0</v>
      </c>
      <c r="AL122" s="39">
        <f t="shared" si="75"/>
        <v>0</v>
      </c>
      <c r="AM122" s="39">
        <f t="shared" si="75"/>
        <v>0</v>
      </c>
      <c r="AN122" s="39">
        <f t="shared" si="75"/>
        <v>0</v>
      </c>
      <c r="AO122" s="39">
        <f t="shared" si="75"/>
        <v>0</v>
      </c>
      <c r="AP122" s="39">
        <f t="shared" si="75"/>
        <v>0</v>
      </c>
      <c r="AQ122" s="39">
        <f t="shared" si="75"/>
        <v>0</v>
      </c>
      <c r="AR122" s="39">
        <f t="shared" si="75"/>
        <v>0</v>
      </c>
      <c r="AS122" s="39">
        <f t="shared" si="75"/>
        <v>0</v>
      </c>
      <c r="AT122" s="39">
        <f t="shared" si="75"/>
        <v>0</v>
      </c>
      <c r="AU122" s="39">
        <f t="shared" si="75"/>
        <v>0</v>
      </c>
      <c r="AV122" s="39">
        <f t="shared" si="75"/>
        <v>0</v>
      </c>
      <c r="AW122" s="39">
        <f t="shared" si="75"/>
        <v>0</v>
      </c>
      <c r="AX122" s="39">
        <f t="shared" si="75"/>
        <v>0</v>
      </c>
      <c r="AY122" s="39">
        <f t="shared" si="75"/>
        <v>0</v>
      </c>
      <c r="AZ122" s="39">
        <f t="shared" si="75"/>
        <v>0</v>
      </c>
      <c r="BA122" s="57">
        <f t="shared" si="3"/>
        <v>0</v>
      </c>
      <c r="BB122" s="28">
        <f t="shared" si="4"/>
        <v>4736000</v>
      </c>
      <c r="BC122" s="29"/>
      <c r="BD122" s="57">
        <f t="shared" si="5"/>
        <v>0</v>
      </c>
      <c r="BE122" s="57">
        <f t="shared" si="6"/>
        <v>0</v>
      </c>
      <c r="BF122" s="57">
        <f t="shared" si="7"/>
        <v>0</v>
      </c>
      <c r="BG122" s="57">
        <f t="shared" si="8"/>
        <v>0</v>
      </c>
      <c r="BH122" s="57">
        <f t="shared" si="9"/>
        <v>0</v>
      </c>
      <c r="BI122" s="57">
        <f t="shared" si="10"/>
        <v>0</v>
      </c>
      <c r="BJ122" s="57">
        <f t="shared" si="11"/>
        <v>0</v>
      </c>
      <c r="BK122" s="57">
        <f t="shared" si="12"/>
        <v>0</v>
      </c>
      <c r="BL122" s="57">
        <f t="shared" si="13"/>
        <v>0</v>
      </c>
      <c r="BM122" s="57">
        <f t="shared" si="14"/>
        <v>0</v>
      </c>
      <c r="BN122" s="57">
        <f t="shared" si="15"/>
        <v>0</v>
      </c>
      <c r="BO122" s="57">
        <f t="shared" si="16"/>
        <v>0</v>
      </c>
      <c r="BP122" s="29"/>
      <c r="BQ122" s="57">
        <f t="shared" si="17"/>
        <v>0</v>
      </c>
      <c r="BR122" s="57">
        <f t="shared" si="18"/>
        <v>0</v>
      </c>
      <c r="BS122" s="57">
        <f t="shared" si="19"/>
        <v>0</v>
      </c>
      <c r="BT122" s="57">
        <f t="shared" si="20"/>
        <v>0</v>
      </c>
    </row>
    <row r="123">
      <c r="A123" s="41" t="s">
        <v>98</v>
      </c>
      <c r="B123" s="42" t="s">
        <v>133</v>
      </c>
      <c r="C123" s="6"/>
      <c r="D123" s="43">
        <f t="shared" ref="D123:AZ123" si="76">sum(D124)</f>
        <v>4736000</v>
      </c>
      <c r="E123" s="43">
        <f t="shared" si="76"/>
        <v>0</v>
      </c>
      <c r="F123" s="43">
        <f t="shared" si="76"/>
        <v>0</v>
      </c>
      <c r="G123" s="43">
        <f t="shared" si="76"/>
        <v>0</v>
      </c>
      <c r="H123" s="43">
        <f t="shared" si="76"/>
        <v>0</v>
      </c>
      <c r="I123" s="43">
        <f t="shared" si="76"/>
        <v>0</v>
      </c>
      <c r="J123" s="43">
        <f t="shared" si="76"/>
        <v>0</v>
      </c>
      <c r="K123" s="43">
        <f t="shared" si="76"/>
        <v>0</v>
      </c>
      <c r="L123" s="43">
        <f t="shared" si="76"/>
        <v>0</v>
      </c>
      <c r="M123" s="43">
        <f t="shared" si="76"/>
        <v>0</v>
      </c>
      <c r="N123" s="43">
        <f t="shared" si="76"/>
        <v>0</v>
      </c>
      <c r="O123" s="43">
        <f t="shared" si="76"/>
        <v>0</v>
      </c>
      <c r="P123" s="43">
        <f t="shared" si="76"/>
        <v>0</v>
      </c>
      <c r="Q123" s="43">
        <f t="shared" si="76"/>
        <v>0</v>
      </c>
      <c r="R123" s="43">
        <f t="shared" si="76"/>
        <v>0</v>
      </c>
      <c r="S123" s="43">
        <f t="shared" si="76"/>
        <v>0</v>
      </c>
      <c r="T123" s="43">
        <f t="shared" si="76"/>
        <v>0</v>
      </c>
      <c r="U123" s="43">
        <f t="shared" si="76"/>
        <v>0</v>
      </c>
      <c r="V123" s="43">
        <f t="shared" si="76"/>
        <v>0</v>
      </c>
      <c r="W123" s="43">
        <f t="shared" si="76"/>
        <v>0</v>
      </c>
      <c r="X123" s="43">
        <f t="shared" si="76"/>
        <v>0</v>
      </c>
      <c r="Y123" s="43">
        <f t="shared" si="76"/>
        <v>0</v>
      </c>
      <c r="Z123" s="43">
        <f t="shared" si="76"/>
        <v>0</v>
      </c>
      <c r="AA123" s="43">
        <f t="shared" si="76"/>
        <v>0</v>
      </c>
      <c r="AB123" s="43">
        <f t="shared" si="76"/>
        <v>0</v>
      </c>
      <c r="AC123" s="43">
        <f t="shared" si="76"/>
        <v>0</v>
      </c>
      <c r="AD123" s="43">
        <f t="shared" si="76"/>
        <v>0</v>
      </c>
      <c r="AE123" s="43">
        <f t="shared" si="76"/>
        <v>0</v>
      </c>
      <c r="AF123" s="43">
        <f t="shared" si="76"/>
        <v>0</v>
      </c>
      <c r="AG123" s="43">
        <f t="shared" si="76"/>
        <v>0</v>
      </c>
      <c r="AH123" s="43">
        <f t="shared" si="76"/>
        <v>0</v>
      </c>
      <c r="AI123" s="43">
        <f t="shared" si="76"/>
        <v>0</v>
      </c>
      <c r="AJ123" s="43">
        <f t="shared" si="76"/>
        <v>0</v>
      </c>
      <c r="AK123" s="43">
        <f t="shared" si="76"/>
        <v>0</v>
      </c>
      <c r="AL123" s="43">
        <f t="shared" si="76"/>
        <v>0</v>
      </c>
      <c r="AM123" s="43">
        <f t="shared" si="76"/>
        <v>0</v>
      </c>
      <c r="AN123" s="43">
        <f t="shared" si="76"/>
        <v>0</v>
      </c>
      <c r="AO123" s="43">
        <f t="shared" si="76"/>
        <v>0</v>
      </c>
      <c r="AP123" s="43">
        <f t="shared" si="76"/>
        <v>0</v>
      </c>
      <c r="AQ123" s="43">
        <f t="shared" si="76"/>
        <v>0</v>
      </c>
      <c r="AR123" s="43">
        <f t="shared" si="76"/>
        <v>0</v>
      </c>
      <c r="AS123" s="43">
        <f t="shared" si="76"/>
        <v>0</v>
      </c>
      <c r="AT123" s="43">
        <f t="shared" si="76"/>
        <v>0</v>
      </c>
      <c r="AU123" s="43">
        <f t="shared" si="76"/>
        <v>0</v>
      </c>
      <c r="AV123" s="43">
        <f t="shared" si="76"/>
        <v>0</v>
      </c>
      <c r="AW123" s="43">
        <f t="shared" si="76"/>
        <v>0</v>
      </c>
      <c r="AX123" s="43">
        <f t="shared" si="76"/>
        <v>0</v>
      </c>
      <c r="AY123" s="43">
        <f t="shared" si="76"/>
        <v>0</v>
      </c>
      <c r="AZ123" s="43">
        <f t="shared" si="76"/>
        <v>0</v>
      </c>
      <c r="BA123" s="59">
        <f t="shared" si="3"/>
        <v>0</v>
      </c>
      <c r="BB123" s="28">
        <f t="shared" si="4"/>
        <v>4736000</v>
      </c>
      <c r="BC123" s="29"/>
      <c r="BD123" s="59">
        <f t="shared" si="5"/>
        <v>0</v>
      </c>
      <c r="BE123" s="59">
        <f t="shared" si="6"/>
        <v>0</v>
      </c>
      <c r="BF123" s="59">
        <f t="shared" si="7"/>
        <v>0</v>
      </c>
      <c r="BG123" s="59">
        <f t="shared" si="8"/>
        <v>0</v>
      </c>
      <c r="BH123" s="59">
        <f t="shared" si="9"/>
        <v>0</v>
      </c>
      <c r="BI123" s="59">
        <f t="shared" si="10"/>
        <v>0</v>
      </c>
      <c r="BJ123" s="59">
        <f t="shared" si="11"/>
        <v>0</v>
      </c>
      <c r="BK123" s="59">
        <f t="shared" si="12"/>
        <v>0</v>
      </c>
      <c r="BL123" s="59">
        <f t="shared" si="13"/>
        <v>0</v>
      </c>
      <c r="BM123" s="59">
        <f t="shared" si="14"/>
        <v>0</v>
      </c>
      <c r="BN123" s="59">
        <f t="shared" si="15"/>
        <v>0</v>
      </c>
      <c r="BO123" s="59">
        <f t="shared" si="16"/>
        <v>0</v>
      </c>
      <c r="BP123" s="29"/>
      <c r="BQ123" s="59">
        <f t="shared" si="17"/>
        <v>0</v>
      </c>
      <c r="BR123" s="59">
        <f t="shared" si="18"/>
        <v>0</v>
      </c>
      <c r="BS123" s="59">
        <f t="shared" si="19"/>
        <v>0</v>
      </c>
      <c r="BT123" s="59">
        <f t="shared" si="20"/>
        <v>0</v>
      </c>
    </row>
    <row r="124">
      <c r="A124" s="45">
        <v>524111.0</v>
      </c>
      <c r="B124" s="46" t="s">
        <v>41</v>
      </c>
      <c r="C124" s="6"/>
      <c r="D124" s="47">
        <f t="shared" ref="D124:AZ124" si="77">sum(D126:D128)</f>
        <v>4736000</v>
      </c>
      <c r="E124" s="47">
        <f t="shared" si="77"/>
        <v>0</v>
      </c>
      <c r="F124" s="47">
        <f t="shared" si="77"/>
        <v>0</v>
      </c>
      <c r="G124" s="47">
        <f t="shared" si="77"/>
        <v>0</v>
      </c>
      <c r="H124" s="47">
        <f t="shared" si="77"/>
        <v>0</v>
      </c>
      <c r="I124" s="47">
        <f t="shared" si="77"/>
        <v>0</v>
      </c>
      <c r="J124" s="47">
        <f t="shared" si="77"/>
        <v>0</v>
      </c>
      <c r="K124" s="47">
        <f t="shared" si="77"/>
        <v>0</v>
      </c>
      <c r="L124" s="47">
        <f t="shared" si="77"/>
        <v>0</v>
      </c>
      <c r="M124" s="47">
        <f t="shared" si="77"/>
        <v>0</v>
      </c>
      <c r="N124" s="47">
        <f t="shared" si="77"/>
        <v>0</v>
      </c>
      <c r="O124" s="47">
        <f t="shared" si="77"/>
        <v>0</v>
      </c>
      <c r="P124" s="47">
        <f t="shared" si="77"/>
        <v>0</v>
      </c>
      <c r="Q124" s="47">
        <f t="shared" si="77"/>
        <v>0</v>
      </c>
      <c r="R124" s="47">
        <f t="shared" si="77"/>
        <v>0</v>
      </c>
      <c r="S124" s="47">
        <f t="shared" si="77"/>
        <v>0</v>
      </c>
      <c r="T124" s="47">
        <f t="shared" si="77"/>
        <v>0</v>
      </c>
      <c r="U124" s="47">
        <f t="shared" si="77"/>
        <v>0</v>
      </c>
      <c r="V124" s="47">
        <f t="shared" si="77"/>
        <v>0</v>
      </c>
      <c r="W124" s="47">
        <f t="shared" si="77"/>
        <v>0</v>
      </c>
      <c r="X124" s="47">
        <f t="shared" si="77"/>
        <v>0</v>
      </c>
      <c r="Y124" s="47">
        <f t="shared" si="77"/>
        <v>0</v>
      </c>
      <c r="Z124" s="47">
        <f t="shared" si="77"/>
        <v>0</v>
      </c>
      <c r="AA124" s="47">
        <f t="shared" si="77"/>
        <v>0</v>
      </c>
      <c r="AB124" s="47">
        <f t="shared" si="77"/>
        <v>0</v>
      </c>
      <c r="AC124" s="47">
        <f t="shared" si="77"/>
        <v>0</v>
      </c>
      <c r="AD124" s="47">
        <f t="shared" si="77"/>
        <v>0</v>
      </c>
      <c r="AE124" s="47">
        <f t="shared" si="77"/>
        <v>0</v>
      </c>
      <c r="AF124" s="47">
        <f t="shared" si="77"/>
        <v>0</v>
      </c>
      <c r="AG124" s="47">
        <f t="shared" si="77"/>
        <v>0</v>
      </c>
      <c r="AH124" s="47">
        <f t="shared" si="77"/>
        <v>0</v>
      </c>
      <c r="AI124" s="47">
        <f t="shared" si="77"/>
        <v>0</v>
      </c>
      <c r="AJ124" s="47">
        <f t="shared" si="77"/>
        <v>0</v>
      </c>
      <c r="AK124" s="47">
        <f t="shared" si="77"/>
        <v>0</v>
      </c>
      <c r="AL124" s="47">
        <f t="shared" si="77"/>
        <v>0</v>
      </c>
      <c r="AM124" s="47">
        <f t="shared" si="77"/>
        <v>0</v>
      </c>
      <c r="AN124" s="47">
        <f t="shared" si="77"/>
        <v>0</v>
      </c>
      <c r="AO124" s="47">
        <f t="shared" si="77"/>
        <v>0</v>
      </c>
      <c r="AP124" s="47">
        <f t="shared" si="77"/>
        <v>0</v>
      </c>
      <c r="AQ124" s="47">
        <f t="shared" si="77"/>
        <v>0</v>
      </c>
      <c r="AR124" s="47">
        <f t="shared" si="77"/>
        <v>0</v>
      </c>
      <c r="AS124" s="47">
        <f t="shared" si="77"/>
        <v>0</v>
      </c>
      <c r="AT124" s="47">
        <f t="shared" si="77"/>
        <v>0</v>
      </c>
      <c r="AU124" s="47">
        <f t="shared" si="77"/>
        <v>0</v>
      </c>
      <c r="AV124" s="47">
        <f t="shared" si="77"/>
        <v>0</v>
      </c>
      <c r="AW124" s="47">
        <f t="shared" si="77"/>
        <v>0</v>
      </c>
      <c r="AX124" s="47">
        <f t="shared" si="77"/>
        <v>0</v>
      </c>
      <c r="AY124" s="47">
        <f t="shared" si="77"/>
        <v>0</v>
      </c>
      <c r="AZ124" s="47">
        <f t="shared" si="77"/>
        <v>0</v>
      </c>
      <c r="BA124" s="59">
        <f t="shared" si="3"/>
        <v>0</v>
      </c>
      <c r="BB124" s="28">
        <f t="shared" si="4"/>
        <v>4736000</v>
      </c>
      <c r="BC124" s="61"/>
      <c r="BD124" s="59">
        <f t="shared" si="5"/>
        <v>0</v>
      </c>
      <c r="BE124" s="59">
        <f t="shared" si="6"/>
        <v>0</v>
      </c>
      <c r="BF124" s="59">
        <f t="shared" si="7"/>
        <v>0</v>
      </c>
      <c r="BG124" s="59">
        <f t="shared" si="8"/>
        <v>0</v>
      </c>
      <c r="BH124" s="59">
        <f t="shared" si="9"/>
        <v>0</v>
      </c>
      <c r="BI124" s="59">
        <f t="shared" si="10"/>
        <v>0</v>
      </c>
      <c r="BJ124" s="59">
        <f t="shared" si="11"/>
        <v>0</v>
      </c>
      <c r="BK124" s="59">
        <f t="shared" si="12"/>
        <v>0</v>
      </c>
      <c r="BL124" s="59">
        <f t="shared" si="13"/>
        <v>0</v>
      </c>
      <c r="BM124" s="59">
        <f t="shared" si="14"/>
        <v>0</v>
      </c>
      <c r="BN124" s="59">
        <f t="shared" si="15"/>
        <v>0</v>
      </c>
      <c r="BO124" s="59">
        <f t="shared" si="16"/>
        <v>0</v>
      </c>
      <c r="BP124" s="61"/>
      <c r="BQ124" s="59">
        <f t="shared" si="17"/>
        <v>0</v>
      </c>
      <c r="BR124" s="59">
        <f t="shared" si="18"/>
        <v>0</v>
      </c>
      <c r="BS124" s="59">
        <f t="shared" si="19"/>
        <v>0</v>
      </c>
      <c r="BT124" s="59">
        <f t="shared" si="20"/>
        <v>0</v>
      </c>
    </row>
    <row r="125">
      <c r="A125" s="49"/>
      <c r="B125" s="50" t="s">
        <v>37</v>
      </c>
      <c r="C125" s="6"/>
      <c r="D125" s="51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59">
        <f t="shared" si="3"/>
        <v>0</v>
      </c>
      <c r="BB125" s="28">
        <f t="shared" si="4"/>
        <v>0</v>
      </c>
      <c r="BC125" s="64"/>
      <c r="BD125" s="59">
        <f t="shared" si="5"/>
        <v>0</v>
      </c>
      <c r="BE125" s="59">
        <f t="shared" si="6"/>
        <v>0</v>
      </c>
      <c r="BF125" s="59">
        <f t="shared" si="7"/>
        <v>0</v>
      </c>
      <c r="BG125" s="59">
        <f t="shared" si="8"/>
        <v>0</v>
      </c>
      <c r="BH125" s="59">
        <f t="shared" si="9"/>
        <v>0</v>
      </c>
      <c r="BI125" s="59">
        <f t="shared" si="10"/>
        <v>0</v>
      </c>
      <c r="BJ125" s="59">
        <f t="shared" si="11"/>
        <v>0</v>
      </c>
      <c r="BK125" s="59">
        <f t="shared" si="12"/>
        <v>0</v>
      </c>
      <c r="BL125" s="59">
        <f t="shared" si="13"/>
        <v>0</v>
      </c>
      <c r="BM125" s="59">
        <f t="shared" si="14"/>
        <v>0</v>
      </c>
      <c r="BN125" s="59">
        <f t="shared" si="15"/>
        <v>0</v>
      </c>
      <c r="BO125" s="59">
        <f t="shared" si="16"/>
        <v>0</v>
      </c>
      <c r="BP125" s="64"/>
      <c r="BQ125" s="59">
        <f t="shared" si="17"/>
        <v>0</v>
      </c>
      <c r="BR125" s="59">
        <f t="shared" si="18"/>
        <v>0</v>
      </c>
      <c r="BS125" s="59">
        <f t="shared" si="19"/>
        <v>0</v>
      </c>
      <c r="BT125" s="59">
        <f t="shared" si="20"/>
        <v>0</v>
      </c>
    </row>
    <row r="126">
      <c r="A126" s="49"/>
      <c r="B126" s="52" t="s">
        <v>38</v>
      </c>
      <c r="C126" s="52" t="s">
        <v>134</v>
      </c>
      <c r="D126" s="53">
        <v>2064000.0</v>
      </c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59">
        <f t="shared" si="3"/>
        <v>0</v>
      </c>
      <c r="BB126" s="28">
        <f t="shared" si="4"/>
        <v>2064000</v>
      </c>
      <c r="BC126" s="64"/>
      <c r="BD126" s="59">
        <f t="shared" si="5"/>
        <v>0</v>
      </c>
      <c r="BE126" s="59">
        <f t="shared" si="6"/>
        <v>0</v>
      </c>
      <c r="BF126" s="59">
        <f t="shared" si="7"/>
        <v>0</v>
      </c>
      <c r="BG126" s="59">
        <f t="shared" si="8"/>
        <v>0</v>
      </c>
      <c r="BH126" s="59">
        <f t="shared" si="9"/>
        <v>0</v>
      </c>
      <c r="BI126" s="59">
        <f t="shared" si="10"/>
        <v>0</v>
      </c>
      <c r="BJ126" s="59">
        <f t="shared" si="11"/>
        <v>0</v>
      </c>
      <c r="BK126" s="59">
        <f t="shared" si="12"/>
        <v>0</v>
      </c>
      <c r="BL126" s="59">
        <f t="shared" si="13"/>
        <v>0</v>
      </c>
      <c r="BM126" s="59">
        <f t="shared" si="14"/>
        <v>0</v>
      </c>
      <c r="BN126" s="59">
        <f t="shared" si="15"/>
        <v>0</v>
      </c>
      <c r="BO126" s="59">
        <f t="shared" si="16"/>
        <v>0</v>
      </c>
      <c r="BP126" s="64"/>
      <c r="BQ126" s="59">
        <f t="shared" si="17"/>
        <v>0</v>
      </c>
      <c r="BR126" s="59">
        <f t="shared" si="18"/>
        <v>0</v>
      </c>
      <c r="BS126" s="59">
        <f t="shared" si="19"/>
        <v>0</v>
      </c>
      <c r="BT126" s="59">
        <f t="shared" si="20"/>
        <v>0</v>
      </c>
    </row>
    <row r="127">
      <c r="A127" s="49"/>
      <c r="B127" s="52" t="s">
        <v>38</v>
      </c>
      <c r="C127" s="52" t="s">
        <v>135</v>
      </c>
      <c r="D127" s="53">
        <v>2000000.0</v>
      </c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59">
        <f t="shared" si="3"/>
        <v>0</v>
      </c>
      <c r="BB127" s="28">
        <f t="shared" si="4"/>
        <v>2000000</v>
      </c>
      <c r="BC127" s="64"/>
      <c r="BD127" s="59">
        <f t="shared" si="5"/>
        <v>0</v>
      </c>
      <c r="BE127" s="59">
        <f t="shared" si="6"/>
        <v>0</v>
      </c>
      <c r="BF127" s="59">
        <f t="shared" si="7"/>
        <v>0</v>
      </c>
      <c r="BG127" s="59">
        <f t="shared" si="8"/>
        <v>0</v>
      </c>
      <c r="BH127" s="59">
        <f t="shared" si="9"/>
        <v>0</v>
      </c>
      <c r="BI127" s="59">
        <f t="shared" si="10"/>
        <v>0</v>
      </c>
      <c r="BJ127" s="59">
        <f t="shared" si="11"/>
        <v>0</v>
      </c>
      <c r="BK127" s="59">
        <f t="shared" si="12"/>
        <v>0</v>
      </c>
      <c r="BL127" s="59">
        <f t="shared" si="13"/>
        <v>0</v>
      </c>
      <c r="BM127" s="59">
        <f t="shared" si="14"/>
        <v>0</v>
      </c>
      <c r="BN127" s="59">
        <f t="shared" si="15"/>
        <v>0</v>
      </c>
      <c r="BO127" s="59">
        <f t="shared" si="16"/>
        <v>0</v>
      </c>
      <c r="BP127" s="64"/>
      <c r="BQ127" s="59">
        <f t="shared" si="17"/>
        <v>0</v>
      </c>
      <c r="BR127" s="59">
        <f t="shared" si="18"/>
        <v>0</v>
      </c>
      <c r="BS127" s="59">
        <f t="shared" si="19"/>
        <v>0</v>
      </c>
      <c r="BT127" s="59">
        <f t="shared" si="20"/>
        <v>0</v>
      </c>
    </row>
    <row r="128">
      <c r="A128" s="49"/>
      <c r="B128" s="52" t="s">
        <v>38</v>
      </c>
      <c r="C128" s="52" t="s">
        <v>136</v>
      </c>
      <c r="D128" s="53">
        <v>672000.0</v>
      </c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59">
        <f t="shared" si="3"/>
        <v>0</v>
      </c>
      <c r="BB128" s="28">
        <f t="shared" si="4"/>
        <v>672000</v>
      </c>
      <c r="BC128" s="64"/>
      <c r="BD128" s="59">
        <f t="shared" si="5"/>
        <v>0</v>
      </c>
      <c r="BE128" s="59">
        <f t="shared" si="6"/>
        <v>0</v>
      </c>
      <c r="BF128" s="59">
        <f t="shared" si="7"/>
        <v>0</v>
      </c>
      <c r="BG128" s="59">
        <f t="shared" si="8"/>
        <v>0</v>
      </c>
      <c r="BH128" s="59">
        <f t="shared" si="9"/>
        <v>0</v>
      </c>
      <c r="BI128" s="59">
        <f t="shared" si="10"/>
        <v>0</v>
      </c>
      <c r="BJ128" s="59">
        <f t="shared" si="11"/>
        <v>0</v>
      </c>
      <c r="BK128" s="59">
        <f t="shared" si="12"/>
        <v>0</v>
      </c>
      <c r="BL128" s="59">
        <f t="shared" si="13"/>
        <v>0</v>
      </c>
      <c r="BM128" s="59">
        <f t="shared" si="14"/>
        <v>0</v>
      </c>
      <c r="BN128" s="59">
        <f t="shared" si="15"/>
        <v>0</v>
      </c>
      <c r="BO128" s="59">
        <f t="shared" si="16"/>
        <v>0</v>
      </c>
      <c r="BP128" s="64"/>
      <c r="BQ128" s="59">
        <f t="shared" si="17"/>
        <v>0</v>
      </c>
      <c r="BR128" s="59">
        <f t="shared" si="18"/>
        <v>0</v>
      </c>
      <c r="BS128" s="59">
        <f t="shared" si="19"/>
        <v>0</v>
      </c>
      <c r="BT128" s="59">
        <f t="shared" si="20"/>
        <v>0</v>
      </c>
    </row>
    <row r="129">
      <c r="A129" s="33" t="s">
        <v>137</v>
      </c>
      <c r="B129" s="34" t="s">
        <v>138</v>
      </c>
      <c r="C129" s="6"/>
      <c r="D129" s="35">
        <f t="shared" ref="D129:AZ129" si="78">sum(D130,D246)</f>
        <v>22207457000</v>
      </c>
      <c r="E129" s="35">
        <f t="shared" si="78"/>
        <v>0</v>
      </c>
      <c r="F129" s="35">
        <f t="shared" si="78"/>
        <v>0</v>
      </c>
      <c r="G129" s="35">
        <f t="shared" si="78"/>
        <v>0</v>
      </c>
      <c r="H129" s="35">
        <f t="shared" si="78"/>
        <v>0</v>
      </c>
      <c r="I129" s="35">
        <f t="shared" si="78"/>
        <v>0</v>
      </c>
      <c r="J129" s="35">
        <f t="shared" si="78"/>
        <v>0</v>
      </c>
      <c r="K129" s="35">
        <f t="shared" si="78"/>
        <v>0</v>
      </c>
      <c r="L129" s="35">
        <f t="shared" si="78"/>
        <v>0</v>
      </c>
      <c r="M129" s="35">
        <f t="shared" si="78"/>
        <v>0</v>
      </c>
      <c r="N129" s="35">
        <f t="shared" si="78"/>
        <v>0</v>
      </c>
      <c r="O129" s="35">
        <f t="shared" si="78"/>
        <v>0</v>
      </c>
      <c r="P129" s="35">
        <f t="shared" si="78"/>
        <v>0</v>
      </c>
      <c r="Q129" s="35">
        <f t="shared" si="78"/>
        <v>0</v>
      </c>
      <c r="R129" s="35">
        <f t="shared" si="78"/>
        <v>0</v>
      </c>
      <c r="S129" s="35">
        <f t="shared" si="78"/>
        <v>0</v>
      </c>
      <c r="T129" s="35">
        <f t="shared" si="78"/>
        <v>0</v>
      </c>
      <c r="U129" s="35">
        <f t="shared" si="78"/>
        <v>0</v>
      </c>
      <c r="V129" s="35">
        <f t="shared" si="78"/>
        <v>0</v>
      </c>
      <c r="W129" s="35">
        <f t="shared" si="78"/>
        <v>0</v>
      </c>
      <c r="X129" s="35">
        <f t="shared" si="78"/>
        <v>0</v>
      </c>
      <c r="Y129" s="35">
        <f t="shared" si="78"/>
        <v>0</v>
      </c>
      <c r="Z129" s="35">
        <f t="shared" si="78"/>
        <v>0</v>
      </c>
      <c r="AA129" s="35">
        <f t="shared" si="78"/>
        <v>0</v>
      </c>
      <c r="AB129" s="35">
        <f t="shared" si="78"/>
        <v>0</v>
      </c>
      <c r="AC129" s="35">
        <f t="shared" si="78"/>
        <v>0</v>
      </c>
      <c r="AD129" s="35">
        <f t="shared" si="78"/>
        <v>0</v>
      </c>
      <c r="AE129" s="35">
        <f t="shared" si="78"/>
        <v>0</v>
      </c>
      <c r="AF129" s="35">
        <f t="shared" si="78"/>
        <v>0</v>
      </c>
      <c r="AG129" s="35">
        <f t="shared" si="78"/>
        <v>0</v>
      </c>
      <c r="AH129" s="35">
        <f t="shared" si="78"/>
        <v>0</v>
      </c>
      <c r="AI129" s="35">
        <f t="shared" si="78"/>
        <v>0</v>
      </c>
      <c r="AJ129" s="35">
        <f t="shared" si="78"/>
        <v>0</v>
      </c>
      <c r="AK129" s="35">
        <f t="shared" si="78"/>
        <v>0</v>
      </c>
      <c r="AL129" s="35">
        <f t="shared" si="78"/>
        <v>0</v>
      </c>
      <c r="AM129" s="35">
        <f t="shared" si="78"/>
        <v>0</v>
      </c>
      <c r="AN129" s="35">
        <f t="shared" si="78"/>
        <v>0</v>
      </c>
      <c r="AO129" s="35">
        <f t="shared" si="78"/>
        <v>0</v>
      </c>
      <c r="AP129" s="35">
        <f t="shared" si="78"/>
        <v>0</v>
      </c>
      <c r="AQ129" s="35">
        <f t="shared" si="78"/>
        <v>0</v>
      </c>
      <c r="AR129" s="35">
        <f t="shared" si="78"/>
        <v>0</v>
      </c>
      <c r="AS129" s="35">
        <f t="shared" si="78"/>
        <v>0</v>
      </c>
      <c r="AT129" s="35">
        <f t="shared" si="78"/>
        <v>0</v>
      </c>
      <c r="AU129" s="35">
        <f t="shared" si="78"/>
        <v>0</v>
      </c>
      <c r="AV129" s="35">
        <f t="shared" si="78"/>
        <v>0</v>
      </c>
      <c r="AW129" s="35">
        <f t="shared" si="78"/>
        <v>0</v>
      </c>
      <c r="AX129" s="35">
        <f t="shared" si="78"/>
        <v>0</v>
      </c>
      <c r="AY129" s="35">
        <f t="shared" si="78"/>
        <v>0</v>
      </c>
      <c r="AZ129" s="35">
        <f t="shared" si="78"/>
        <v>0</v>
      </c>
      <c r="BA129" s="56">
        <f t="shared" si="3"/>
        <v>0</v>
      </c>
      <c r="BB129" s="28">
        <f t="shared" si="4"/>
        <v>22207457000</v>
      </c>
      <c r="BC129" s="29"/>
      <c r="BD129" s="56">
        <f t="shared" si="5"/>
        <v>0</v>
      </c>
      <c r="BE129" s="56">
        <f t="shared" si="6"/>
        <v>0</v>
      </c>
      <c r="BF129" s="56">
        <f t="shared" si="7"/>
        <v>0</v>
      </c>
      <c r="BG129" s="56">
        <f t="shared" si="8"/>
        <v>0</v>
      </c>
      <c r="BH129" s="56">
        <f t="shared" si="9"/>
        <v>0</v>
      </c>
      <c r="BI129" s="56">
        <f t="shared" si="10"/>
        <v>0</v>
      </c>
      <c r="BJ129" s="56">
        <f t="shared" si="11"/>
        <v>0</v>
      </c>
      <c r="BK129" s="56">
        <f t="shared" si="12"/>
        <v>0</v>
      </c>
      <c r="BL129" s="56">
        <f t="shared" si="13"/>
        <v>0</v>
      </c>
      <c r="BM129" s="56">
        <f t="shared" si="14"/>
        <v>0</v>
      </c>
      <c r="BN129" s="56">
        <f t="shared" si="15"/>
        <v>0</v>
      </c>
      <c r="BO129" s="56">
        <f t="shared" si="16"/>
        <v>0</v>
      </c>
      <c r="BP129" s="29"/>
      <c r="BQ129" s="56">
        <f t="shared" si="17"/>
        <v>0</v>
      </c>
      <c r="BR129" s="56">
        <f t="shared" si="18"/>
        <v>0</v>
      </c>
      <c r="BS129" s="56">
        <f t="shared" si="19"/>
        <v>0</v>
      </c>
      <c r="BT129" s="56">
        <f t="shared" si="20"/>
        <v>0</v>
      </c>
    </row>
    <row r="130">
      <c r="A130" s="37" t="s">
        <v>139</v>
      </c>
      <c r="B130" s="38" t="s">
        <v>140</v>
      </c>
      <c r="C130" s="6"/>
      <c r="D130" s="39">
        <f t="shared" ref="D130:AZ130" si="79">sum(D131)</f>
        <v>17447287000</v>
      </c>
      <c r="E130" s="39">
        <f t="shared" si="79"/>
        <v>0</v>
      </c>
      <c r="F130" s="39">
        <f t="shared" si="79"/>
        <v>0</v>
      </c>
      <c r="G130" s="39">
        <f t="shared" si="79"/>
        <v>0</v>
      </c>
      <c r="H130" s="39">
        <f t="shared" si="79"/>
        <v>0</v>
      </c>
      <c r="I130" s="39">
        <f t="shared" si="79"/>
        <v>0</v>
      </c>
      <c r="J130" s="39">
        <f t="shared" si="79"/>
        <v>0</v>
      </c>
      <c r="K130" s="39">
        <f t="shared" si="79"/>
        <v>0</v>
      </c>
      <c r="L130" s="39">
        <f t="shared" si="79"/>
        <v>0</v>
      </c>
      <c r="M130" s="39">
        <f t="shared" si="79"/>
        <v>0</v>
      </c>
      <c r="N130" s="39">
        <f t="shared" si="79"/>
        <v>0</v>
      </c>
      <c r="O130" s="39">
        <f t="shared" si="79"/>
        <v>0</v>
      </c>
      <c r="P130" s="39">
        <f t="shared" si="79"/>
        <v>0</v>
      </c>
      <c r="Q130" s="39">
        <f t="shared" si="79"/>
        <v>0</v>
      </c>
      <c r="R130" s="39">
        <f t="shared" si="79"/>
        <v>0</v>
      </c>
      <c r="S130" s="39">
        <f t="shared" si="79"/>
        <v>0</v>
      </c>
      <c r="T130" s="39">
        <f t="shared" si="79"/>
        <v>0</v>
      </c>
      <c r="U130" s="39">
        <f t="shared" si="79"/>
        <v>0</v>
      </c>
      <c r="V130" s="39">
        <f t="shared" si="79"/>
        <v>0</v>
      </c>
      <c r="W130" s="39">
        <f t="shared" si="79"/>
        <v>0</v>
      </c>
      <c r="X130" s="39">
        <f t="shared" si="79"/>
        <v>0</v>
      </c>
      <c r="Y130" s="39">
        <f t="shared" si="79"/>
        <v>0</v>
      </c>
      <c r="Z130" s="39">
        <f t="shared" si="79"/>
        <v>0</v>
      </c>
      <c r="AA130" s="39">
        <f t="shared" si="79"/>
        <v>0</v>
      </c>
      <c r="AB130" s="39">
        <f t="shared" si="79"/>
        <v>0</v>
      </c>
      <c r="AC130" s="39">
        <f t="shared" si="79"/>
        <v>0</v>
      </c>
      <c r="AD130" s="39">
        <f t="shared" si="79"/>
        <v>0</v>
      </c>
      <c r="AE130" s="39">
        <f t="shared" si="79"/>
        <v>0</v>
      </c>
      <c r="AF130" s="39">
        <f t="shared" si="79"/>
        <v>0</v>
      </c>
      <c r="AG130" s="39">
        <f t="shared" si="79"/>
        <v>0</v>
      </c>
      <c r="AH130" s="39">
        <f t="shared" si="79"/>
        <v>0</v>
      </c>
      <c r="AI130" s="39">
        <f t="shared" si="79"/>
        <v>0</v>
      </c>
      <c r="AJ130" s="39">
        <f t="shared" si="79"/>
        <v>0</v>
      </c>
      <c r="AK130" s="39">
        <f t="shared" si="79"/>
        <v>0</v>
      </c>
      <c r="AL130" s="39">
        <f t="shared" si="79"/>
        <v>0</v>
      </c>
      <c r="AM130" s="39">
        <f t="shared" si="79"/>
        <v>0</v>
      </c>
      <c r="AN130" s="39">
        <f t="shared" si="79"/>
        <v>0</v>
      </c>
      <c r="AO130" s="39">
        <f t="shared" si="79"/>
        <v>0</v>
      </c>
      <c r="AP130" s="39">
        <f t="shared" si="79"/>
        <v>0</v>
      </c>
      <c r="AQ130" s="39">
        <f t="shared" si="79"/>
        <v>0</v>
      </c>
      <c r="AR130" s="39">
        <f t="shared" si="79"/>
        <v>0</v>
      </c>
      <c r="AS130" s="39">
        <f t="shared" si="79"/>
        <v>0</v>
      </c>
      <c r="AT130" s="39">
        <f t="shared" si="79"/>
        <v>0</v>
      </c>
      <c r="AU130" s="39">
        <f t="shared" si="79"/>
        <v>0</v>
      </c>
      <c r="AV130" s="39">
        <f t="shared" si="79"/>
        <v>0</v>
      </c>
      <c r="AW130" s="39">
        <f t="shared" si="79"/>
        <v>0</v>
      </c>
      <c r="AX130" s="39">
        <f t="shared" si="79"/>
        <v>0</v>
      </c>
      <c r="AY130" s="39">
        <f t="shared" si="79"/>
        <v>0</v>
      </c>
      <c r="AZ130" s="39">
        <f t="shared" si="79"/>
        <v>0</v>
      </c>
      <c r="BA130" s="57">
        <f t="shared" si="3"/>
        <v>0</v>
      </c>
      <c r="BB130" s="28">
        <f t="shared" si="4"/>
        <v>17447287000</v>
      </c>
      <c r="BC130" s="29"/>
      <c r="BD130" s="57">
        <f t="shared" si="5"/>
        <v>0</v>
      </c>
      <c r="BE130" s="57">
        <f t="shared" si="6"/>
        <v>0</v>
      </c>
      <c r="BF130" s="57">
        <f t="shared" si="7"/>
        <v>0</v>
      </c>
      <c r="BG130" s="57">
        <f t="shared" si="8"/>
        <v>0</v>
      </c>
      <c r="BH130" s="57">
        <f t="shared" si="9"/>
        <v>0</v>
      </c>
      <c r="BI130" s="57">
        <f t="shared" si="10"/>
        <v>0</v>
      </c>
      <c r="BJ130" s="57">
        <f t="shared" si="11"/>
        <v>0</v>
      </c>
      <c r="BK130" s="57">
        <f t="shared" si="12"/>
        <v>0</v>
      </c>
      <c r="BL130" s="57">
        <f t="shared" si="13"/>
        <v>0</v>
      </c>
      <c r="BM130" s="57">
        <f t="shared" si="14"/>
        <v>0</v>
      </c>
      <c r="BN130" s="57">
        <f t="shared" si="15"/>
        <v>0</v>
      </c>
      <c r="BO130" s="57">
        <f t="shared" si="16"/>
        <v>0</v>
      </c>
      <c r="BP130" s="29"/>
      <c r="BQ130" s="57">
        <f t="shared" si="17"/>
        <v>0</v>
      </c>
      <c r="BR130" s="57">
        <f t="shared" si="18"/>
        <v>0</v>
      </c>
      <c r="BS130" s="57">
        <f t="shared" si="19"/>
        <v>0</v>
      </c>
      <c r="BT130" s="57">
        <f t="shared" si="20"/>
        <v>0</v>
      </c>
    </row>
    <row r="131">
      <c r="A131" s="41" t="s">
        <v>98</v>
      </c>
      <c r="B131" s="42" t="s">
        <v>141</v>
      </c>
      <c r="C131" s="6"/>
      <c r="D131" s="43">
        <f t="shared" ref="D131:AZ131" si="80">sum(D132,D137,D142,D147,D152,D157,D162,D167,D170,D173,D178,D183,D188,D193,D198,D203,D206,D209,D212,D222,D228,D240)</f>
        <v>17447287000</v>
      </c>
      <c r="E131" s="43">
        <f t="shared" si="80"/>
        <v>0</v>
      </c>
      <c r="F131" s="43">
        <f t="shared" si="80"/>
        <v>0</v>
      </c>
      <c r="G131" s="43">
        <f t="shared" si="80"/>
        <v>0</v>
      </c>
      <c r="H131" s="43">
        <f t="shared" si="80"/>
        <v>0</v>
      </c>
      <c r="I131" s="43">
        <f t="shared" si="80"/>
        <v>0</v>
      </c>
      <c r="J131" s="43">
        <f t="shared" si="80"/>
        <v>0</v>
      </c>
      <c r="K131" s="43">
        <f t="shared" si="80"/>
        <v>0</v>
      </c>
      <c r="L131" s="43">
        <f t="shared" si="80"/>
        <v>0</v>
      </c>
      <c r="M131" s="43">
        <f t="shared" si="80"/>
        <v>0</v>
      </c>
      <c r="N131" s="43">
        <f t="shared" si="80"/>
        <v>0</v>
      </c>
      <c r="O131" s="43">
        <f t="shared" si="80"/>
        <v>0</v>
      </c>
      <c r="P131" s="43">
        <f t="shared" si="80"/>
        <v>0</v>
      </c>
      <c r="Q131" s="43">
        <f t="shared" si="80"/>
        <v>0</v>
      </c>
      <c r="R131" s="43">
        <f t="shared" si="80"/>
        <v>0</v>
      </c>
      <c r="S131" s="43">
        <f t="shared" si="80"/>
        <v>0</v>
      </c>
      <c r="T131" s="43">
        <f t="shared" si="80"/>
        <v>0</v>
      </c>
      <c r="U131" s="43">
        <f t="shared" si="80"/>
        <v>0</v>
      </c>
      <c r="V131" s="43">
        <f t="shared" si="80"/>
        <v>0</v>
      </c>
      <c r="W131" s="43">
        <f t="shared" si="80"/>
        <v>0</v>
      </c>
      <c r="X131" s="43">
        <f t="shared" si="80"/>
        <v>0</v>
      </c>
      <c r="Y131" s="43">
        <f t="shared" si="80"/>
        <v>0</v>
      </c>
      <c r="Z131" s="43">
        <f t="shared" si="80"/>
        <v>0</v>
      </c>
      <c r="AA131" s="43">
        <f t="shared" si="80"/>
        <v>0</v>
      </c>
      <c r="AB131" s="43">
        <f t="shared" si="80"/>
        <v>0</v>
      </c>
      <c r="AC131" s="43">
        <f t="shared" si="80"/>
        <v>0</v>
      </c>
      <c r="AD131" s="43">
        <f t="shared" si="80"/>
        <v>0</v>
      </c>
      <c r="AE131" s="43">
        <f t="shared" si="80"/>
        <v>0</v>
      </c>
      <c r="AF131" s="43">
        <f t="shared" si="80"/>
        <v>0</v>
      </c>
      <c r="AG131" s="43">
        <f t="shared" si="80"/>
        <v>0</v>
      </c>
      <c r="AH131" s="43">
        <f t="shared" si="80"/>
        <v>0</v>
      </c>
      <c r="AI131" s="43">
        <f t="shared" si="80"/>
        <v>0</v>
      </c>
      <c r="AJ131" s="43">
        <f t="shared" si="80"/>
        <v>0</v>
      </c>
      <c r="AK131" s="43">
        <f t="shared" si="80"/>
        <v>0</v>
      </c>
      <c r="AL131" s="43">
        <f t="shared" si="80"/>
        <v>0</v>
      </c>
      <c r="AM131" s="43">
        <f t="shared" si="80"/>
        <v>0</v>
      </c>
      <c r="AN131" s="43">
        <f t="shared" si="80"/>
        <v>0</v>
      </c>
      <c r="AO131" s="43">
        <f t="shared" si="80"/>
        <v>0</v>
      </c>
      <c r="AP131" s="43">
        <f t="shared" si="80"/>
        <v>0</v>
      </c>
      <c r="AQ131" s="43">
        <f t="shared" si="80"/>
        <v>0</v>
      </c>
      <c r="AR131" s="43">
        <f t="shared" si="80"/>
        <v>0</v>
      </c>
      <c r="AS131" s="43">
        <f t="shared" si="80"/>
        <v>0</v>
      </c>
      <c r="AT131" s="43">
        <f t="shared" si="80"/>
        <v>0</v>
      </c>
      <c r="AU131" s="43">
        <f t="shared" si="80"/>
        <v>0</v>
      </c>
      <c r="AV131" s="43">
        <f t="shared" si="80"/>
        <v>0</v>
      </c>
      <c r="AW131" s="43">
        <f t="shared" si="80"/>
        <v>0</v>
      </c>
      <c r="AX131" s="43">
        <f t="shared" si="80"/>
        <v>0</v>
      </c>
      <c r="AY131" s="43">
        <f t="shared" si="80"/>
        <v>0</v>
      </c>
      <c r="AZ131" s="43">
        <f t="shared" si="80"/>
        <v>0</v>
      </c>
      <c r="BA131" s="59">
        <f t="shared" si="3"/>
        <v>0</v>
      </c>
      <c r="BB131" s="28">
        <f t="shared" si="4"/>
        <v>17447287000</v>
      </c>
      <c r="BC131" s="29"/>
      <c r="BD131" s="59">
        <f t="shared" si="5"/>
        <v>0</v>
      </c>
      <c r="BE131" s="59">
        <f t="shared" si="6"/>
        <v>0</v>
      </c>
      <c r="BF131" s="59">
        <f t="shared" si="7"/>
        <v>0</v>
      </c>
      <c r="BG131" s="59">
        <f t="shared" si="8"/>
        <v>0</v>
      </c>
      <c r="BH131" s="59">
        <f t="shared" si="9"/>
        <v>0</v>
      </c>
      <c r="BI131" s="59">
        <f t="shared" si="10"/>
        <v>0</v>
      </c>
      <c r="BJ131" s="59">
        <f t="shared" si="11"/>
        <v>0</v>
      </c>
      <c r="BK131" s="59">
        <f t="shared" si="12"/>
        <v>0</v>
      </c>
      <c r="BL131" s="59">
        <f t="shared" si="13"/>
        <v>0</v>
      </c>
      <c r="BM131" s="59">
        <f t="shared" si="14"/>
        <v>0</v>
      </c>
      <c r="BN131" s="59">
        <f t="shared" si="15"/>
        <v>0</v>
      </c>
      <c r="BO131" s="59">
        <f t="shared" si="16"/>
        <v>0</v>
      </c>
      <c r="BP131" s="29"/>
      <c r="BQ131" s="59">
        <f t="shared" si="17"/>
        <v>0</v>
      </c>
      <c r="BR131" s="59">
        <f t="shared" si="18"/>
        <v>0</v>
      </c>
      <c r="BS131" s="59">
        <f t="shared" si="19"/>
        <v>0</v>
      </c>
      <c r="BT131" s="59">
        <f t="shared" si="20"/>
        <v>0</v>
      </c>
    </row>
    <row r="132">
      <c r="A132" s="45">
        <v>511111.0</v>
      </c>
      <c r="B132" s="46" t="s">
        <v>142</v>
      </c>
      <c r="C132" s="6"/>
      <c r="D132" s="47">
        <f t="shared" ref="D132:AZ132" si="81">sum(D134:D136)</f>
        <v>5309582000</v>
      </c>
      <c r="E132" s="47">
        <f t="shared" si="81"/>
        <v>0</v>
      </c>
      <c r="F132" s="47">
        <f t="shared" si="81"/>
        <v>0</v>
      </c>
      <c r="G132" s="47">
        <f t="shared" si="81"/>
        <v>0</v>
      </c>
      <c r="H132" s="47">
        <f t="shared" si="81"/>
        <v>0</v>
      </c>
      <c r="I132" s="47">
        <f t="shared" si="81"/>
        <v>0</v>
      </c>
      <c r="J132" s="47">
        <f t="shared" si="81"/>
        <v>0</v>
      </c>
      <c r="K132" s="47">
        <f t="shared" si="81"/>
        <v>0</v>
      </c>
      <c r="L132" s="47">
        <f t="shared" si="81"/>
        <v>0</v>
      </c>
      <c r="M132" s="47">
        <f t="shared" si="81"/>
        <v>0</v>
      </c>
      <c r="N132" s="47">
        <f t="shared" si="81"/>
        <v>0</v>
      </c>
      <c r="O132" s="47">
        <f t="shared" si="81"/>
        <v>0</v>
      </c>
      <c r="P132" s="47">
        <f t="shared" si="81"/>
        <v>0</v>
      </c>
      <c r="Q132" s="47">
        <f t="shared" si="81"/>
        <v>0</v>
      </c>
      <c r="R132" s="47">
        <f t="shared" si="81"/>
        <v>0</v>
      </c>
      <c r="S132" s="47">
        <f t="shared" si="81"/>
        <v>0</v>
      </c>
      <c r="T132" s="47">
        <f t="shared" si="81"/>
        <v>0</v>
      </c>
      <c r="U132" s="47">
        <f t="shared" si="81"/>
        <v>0</v>
      </c>
      <c r="V132" s="47">
        <f t="shared" si="81"/>
        <v>0</v>
      </c>
      <c r="W132" s="47">
        <f t="shared" si="81"/>
        <v>0</v>
      </c>
      <c r="X132" s="47">
        <f t="shared" si="81"/>
        <v>0</v>
      </c>
      <c r="Y132" s="47">
        <f t="shared" si="81"/>
        <v>0</v>
      </c>
      <c r="Z132" s="47">
        <f t="shared" si="81"/>
        <v>0</v>
      </c>
      <c r="AA132" s="47">
        <f t="shared" si="81"/>
        <v>0</v>
      </c>
      <c r="AB132" s="47">
        <f t="shared" si="81"/>
        <v>0</v>
      </c>
      <c r="AC132" s="47">
        <f t="shared" si="81"/>
        <v>0</v>
      </c>
      <c r="AD132" s="47">
        <f t="shared" si="81"/>
        <v>0</v>
      </c>
      <c r="AE132" s="47">
        <f t="shared" si="81"/>
        <v>0</v>
      </c>
      <c r="AF132" s="47">
        <f t="shared" si="81"/>
        <v>0</v>
      </c>
      <c r="AG132" s="47">
        <f t="shared" si="81"/>
        <v>0</v>
      </c>
      <c r="AH132" s="47">
        <f t="shared" si="81"/>
        <v>0</v>
      </c>
      <c r="AI132" s="47">
        <f t="shared" si="81"/>
        <v>0</v>
      </c>
      <c r="AJ132" s="47">
        <f t="shared" si="81"/>
        <v>0</v>
      </c>
      <c r="AK132" s="47">
        <f t="shared" si="81"/>
        <v>0</v>
      </c>
      <c r="AL132" s="47">
        <f t="shared" si="81"/>
        <v>0</v>
      </c>
      <c r="AM132" s="47">
        <f t="shared" si="81"/>
        <v>0</v>
      </c>
      <c r="AN132" s="47">
        <f t="shared" si="81"/>
        <v>0</v>
      </c>
      <c r="AO132" s="47">
        <f t="shared" si="81"/>
        <v>0</v>
      </c>
      <c r="AP132" s="47">
        <f t="shared" si="81"/>
        <v>0</v>
      </c>
      <c r="AQ132" s="47">
        <f t="shared" si="81"/>
        <v>0</v>
      </c>
      <c r="AR132" s="47">
        <f t="shared" si="81"/>
        <v>0</v>
      </c>
      <c r="AS132" s="47">
        <f t="shared" si="81"/>
        <v>0</v>
      </c>
      <c r="AT132" s="47">
        <f t="shared" si="81"/>
        <v>0</v>
      </c>
      <c r="AU132" s="47">
        <f t="shared" si="81"/>
        <v>0</v>
      </c>
      <c r="AV132" s="47">
        <f t="shared" si="81"/>
        <v>0</v>
      </c>
      <c r="AW132" s="47">
        <f t="shared" si="81"/>
        <v>0</v>
      </c>
      <c r="AX132" s="47">
        <f t="shared" si="81"/>
        <v>0</v>
      </c>
      <c r="AY132" s="47">
        <f t="shared" si="81"/>
        <v>0</v>
      </c>
      <c r="AZ132" s="47">
        <f t="shared" si="81"/>
        <v>0</v>
      </c>
      <c r="BA132" s="59">
        <f t="shared" si="3"/>
        <v>0</v>
      </c>
      <c r="BB132" s="28">
        <f t="shared" si="4"/>
        <v>5309582000</v>
      </c>
      <c r="BC132" s="61"/>
      <c r="BD132" s="59">
        <f t="shared" si="5"/>
        <v>0</v>
      </c>
      <c r="BE132" s="59">
        <f t="shared" si="6"/>
        <v>0</v>
      </c>
      <c r="BF132" s="59">
        <f t="shared" si="7"/>
        <v>0</v>
      </c>
      <c r="BG132" s="59">
        <f t="shared" si="8"/>
        <v>0</v>
      </c>
      <c r="BH132" s="59">
        <f t="shared" si="9"/>
        <v>0</v>
      </c>
      <c r="BI132" s="59">
        <f t="shared" si="10"/>
        <v>0</v>
      </c>
      <c r="BJ132" s="59">
        <f t="shared" si="11"/>
        <v>0</v>
      </c>
      <c r="BK132" s="59">
        <f t="shared" si="12"/>
        <v>0</v>
      </c>
      <c r="BL132" s="59">
        <f t="shared" si="13"/>
        <v>0</v>
      </c>
      <c r="BM132" s="59">
        <f t="shared" si="14"/>
        <v>0</v>
      </c>
      <c r="BN132" s="59">
        <f t="shared" si="15"/>
        <v>0</v>
      </c>
      <c r="BO132" s="59">
        <f t="shared" si="16"/>
        <v>0</v>
      </c>
      <c r="BP132" s="61"/>
      <c r="BQ132" s="59">
        <f t="shared" si="17"/>
        <v>0</v>
      </c>
      <c r="BR132" s="59">
        <f t="shared" si="18"/>
        <v>0</v>
      </c>
      <c r="BS132" s="59">
        <f t="shared" si="19"/>
        <v>0</v>
      </c>
      <c r="BT132" s="59">
        <f t="shared" si="20"/>
        <v>0</v>
      </c>
    </row>
    <row r="133">
      <c r="A133" s="49"/>
      <c r="B133" s="50" t="s">
        <v>37</v>
      </c>
      <c r="C133" s="6"/>
      <c r="D133" s="51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2"/>
      <c r="BA133" s="59">
        <f t="shared" si="3"/>
        <v>0</v>
      </c>
      <c r="BB133" s="28">
        <f t="shared" si="4"/>
        <v>0</v>
      </c>
      <c r="BC133" s="64"/>
      <c r="BD133" s="59">
        <f t="shared" si="5"/>
        <v>0</v>
      </c>
      <c r="BE133" s="59">
        <f t="shared" si="6"/>
        <v>0</v>
      </c>
      <c r="BF133" s="59">
        <f t="shared" si="7"/>
        <v>0</v>
      </c>
      <c r="BG133" s="59">
        <f t="shared" si="8"/>
        <v>0</v>
      </c>
      <c r="BH133" s="59">
        <f t="shared" si="9"/>
        <v>0</v>
      </c>
      <c r="BI133" s="59">
        <f t="shared" si="10"/>
        <v>0</v>
      </c>
      <c r="BJ133" s="59">
        <f t="shared" si="11"/>
        <v>0</v>
      </c>
      <c r="BK133" s="59">
        <f t="shared" si="12"/>
        <v>0</v>
      </c>
      <c r="BL133" s="59">
        <f t="shared" si="13"/>
        <v>0</v>
      </c>
      <c r="BM133" s="59">
        <f t="shared" si="14"/>
        <v>0</v>
      </c>
      <c r="BN133" s="59">
        <f t="shared" si="15"/>
        <v>0</v>
      </c>
      <c r="BO133" s="59">
        <f t="shared" si="16"/>
        <v>0</v>
      </c>
      <c r="BP133" s="64"/>
      <c r="BQ133" s="59">
        <f t="shared" si="17"/>
        <v>0</v>
      </c>
      <c r="BR133" s="59">
        <f t="shared" si="18"/>
        <v>0</v>
      </c>
      <c r="BS133" s="59">
        <f t="shared" si="19"/>
        <v>0</v>
      </c>
      <c r="BT133" s="59">
        <f t="shared" si="20"/>
        <v>0</v>
      </c>
    </row>
    <row r="134">
      <c r="A134" s="49"/>
      <c r="B134" s="52" t="s">
        <v>38</v>
      </c>
      <c r="C134" s="52" t="s">
        <v>142</v>
      </c>
      <c r="D134" s="53">
        <v>4.569582E9</v>
      </c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59">
        <f t="shared" si="3"/>
        <v>0</v>
      </c>
      <c r="BB134" s="28">
        <f t="shared" si="4"/>
        <v>4569582000</v>
      </c>
      <c r="BC134" s="64"/>
      <c r="BD134" s="59">
        <f t="shared" si="5"/>
        <v>0</v>
      </c>
      <c r="BE134" s="59">
        <f t="shared" si="6"/>
        <v>0</v>
      </c>
      <c r="BF134" s="59">
        <f t="shared" si="7"/>
        <v>0</v>
      </c>
      <c r="BG134" s="59">
        <f t="shared" si="8"/>
        <v>0</v>
      </c>
      <c r="BH134" s="59">
        <f t="shared" si="9"/>
        <v>0</v>
      </c>
      <c r="BI134" s="59">
        <f t="shared" si="10"/>
        <v>0</v>
      </c>
      <c r="BJ134" s="59">
        <f t="shared" si="11"/>
        <v>0</v>
      </c>
      <c r="BK134" s="59">
        <f t="shared" si="12"/>
        <v>0</v>
      </c>
      <c r="BL134" s="59">
        <f t="shared" si="13"/>
        <v>0</v>
      </c>
      <c r="BM134" s="59">
        <f t="shared" si="14"/>
        <v>0</v>
      </c>
      <c r="BN134" s="59">
        <f t="shared" si="15"/>
        <v>0</v>
      </c>
      <c r="BO134" s="59">
        <f t="shared" si="16"/>
        <v>0</v>
      </c>
      <c r="BP134" s="64"/>
      <c r="BQ134" s="59">
        <f t="shared" si="17"/>
        <v>0</v>
      </c>
      <c r="BR134" s="59">
        <f t="shared" si="18"/>
        <v>0</v>
      </c>
      <c r="BS134" s="59">
        <f t="shared" si="19"/>
        <v>0</v>
      </c>
      <c r="BT134" s="59">
        <f t="shared" si="20"/>
        <v>0</v>
      </c>
    </row>
    <row r="135">
      <c r="A135" s="49"/>
      <c r="B135" s="52" t="s">
        <v>38</v>
      </c>
      <c r="C135" s="52" t="s">
        <v>143</v>
      </c>
      <c r="D135" s="53">
        <v>3.7E8</v>
      </c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2"/>
      <c r="BA135" s="59">
        <f t="shared" si="3"/>
        <v>0</v>
      </c>
      <c r="BB135" s="28">
        <f t="shared" si="4"/>
        <v>370000000</v>
      </c>
      <c r="BC135" s="64"/>
      <c r="BD135" s="59">
        <f t="shared" si="5"/>
        <v>0</v>
      </c>
      <c r="BE135" s="59">
        <f t="shared" si="6"/>
        <v>0</v>
      </c>
      <c r="BF135" s="59">
        <f t="shared" si="7"/>
        <v>0</v>
      </c>
      <c r="BG135" s="59">
        <f t="shared" si="8"/>
        <v>0</v>
      </c>
      <c r="BH135" s="59">
        <f t="shared" si="9"/>
        <v>0</v>
      </c>
      <c r="BI135" s="59">
        <f t="shared" si="10"/>
        <v>0</v>
      </c>
      <c r="BJ135" s="59">
        <f t="shared" si="11"/>
        <v>0</v>
      </c>
      <c r="BK135" s="59">
        <f t="shared" si="12"/>
        <v>0</v>
      </c>
      <c r="BL135" s="59">
        <f t="shared" si="13"/>
        <v>0</v>
      </c>
      <c r="BM135" s="59">
        <f t="shared" si="14"/>
        <v>0</v>
      </c>
      <c r="BN135" s="59">
        <f t="shared" si="15"/>
        <v>0</v>
      </c>
      <c r="BO135" s="59">
        <f t="shared" si="16"/>
        <v>0</v>
      </c>
      <c r="BP135" s="64"/>
      <c r="BQ135" s="59">
        <f t="shared" si="17"/>
        <v>0</v>
      </c>
      <c r="BR135" s="59">
        <f t="shared" si="18"/>
        <v>0</v>
      </c>
      <c r="BS135" s="59">
        <f t="shared" si="19"/>
        <v>0</v>
      </c>
      <c r="BT135" s="59">
        <f t="shared" si="20"/>
        <v>0</v>
      </c>
    </row>
    <row r="136">
      <c r="A136" s="49"/>
      <c r="B136" s="52" t="s">
        <v>38</v>
      </c>
      <c r="C136" s="52" t="s">
        <v>144</v>
      </c>
      <c r="D136" s="53">
        <v>3.7E8</v>
      </c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59">
        <f t="shared" si="3"/>
        <v>0</v>
      </c>
      <c r="BB136" s="28">
        <f t="shared" si="4"/>
        <v>370000000</v>
      </c>
      <c r="BC136" s="64"/>
      <c r="BD136" s="59">
        <f t="shared" si="5"/>
        <v>0</v>
      </c>
      <c r="BE136" s="59">
        <f t="shared" si="6"/>
        <v>0</v>
      </c>
      <c r="BF136" s="59">
        <f t="shared" si="7"/>
        <v>0</v>
      </c>
      <c r="BG136" s="59">
        <f t="shared" si="8"/>
        <v>0</v>
      </c>
      <c r="BH136" s="59">
        <f t="shared" si="9"/>
        <v>0</v>
      </c>
      <c r="BI136" s="59">
        <f t="shared" si="10"/>
        <v>0</v>
      </c>
      <c r="BJ136" s="59">
        <f t="shared" si="11"/>
        <v>0</v>
      </c>
      <c r="BK136" s="59">
        <f t="shared" si="12"/>
        <v>0</v>
      </c>
      <c r="BL136" s="59">
        <f t="shared" si="13"/>
        <v>0</v>
      </c>
      <c r="BM136" s="59">
        <f t="shared" si="14"/>
        <v>0</v>
      </c>
      <c r="BN136" s="59">
        <f t="shared" si="15"/>
        <v>0</v>
      </c>
      <c r="BO136" s="59">
        <f t="shared" si="16"/>
        <v>0</v>
      </c>
      <c r="BP136" s="64"/>
      <c r="BQ136" s="59">
        <f t="shared" si="17"/>
        <v>0</v>
      </c>
      <c r="BR136" s="59">
        <f t="shared" si="18"/>
        <v>0</v>
      </c>
      <c r="BS136" s="59">
        <f t="shared" si="19"/>
        <v>0</v>
      </c>
      <c r="BT136" s="59">
        <f t="shared" si="20"/>
        <v>0</v>
      </c>
    </row>
    <row r="137">
      <c r="A137" s="45">
        <v>511119.0</v>
      </c>
      <c r="B137" s="46" t="s">
        <v>145</v>
      </c>
      <c r="C137" s="6"/>
      <c r="D137" s="47">
        <f t="shared" ref="D137:AZ137" si="82">sum(D139:D141)</f>
        <v>85000</v>
      </c>
      <c r="E137" s="47">
        <f t="shared" si="82"/>
        <v>0</v>
      </c>
      <c r="F137" s="47">
        <f t="shared" si="82"/>
        <v>0</v>
      </c>
      <c r="G137" s="47">
        <f t="shared" si="82"/>
        <v>0</v>
      </c>
      <c r="H137" s="47">
        <f t="shared" si="82"/>
        <v>0</v>
      </c>
      <c r="I137" s="47">
        <f t="shared" si="82"/>
        <v>0</v>
      </c>
      <c r="J137" s="47">
        <f t="shared" si="82"/>
        <v>0</v>
      </c>
      <c r="K137" s="47">
        <f t="shared" si="82"/>
        <v>0</v>
      </c>
      <c r="L137" s="47">
        <f t="shared" si="82"/>
        <v>0</v>
      </c>
      <c r="M137" s="47">
        <f t="shared" si="82"/>
        <v>0</v>
      </c>
      <c r="N137" s="47">
        <f t="shared" si="82"/>
        <v>0</v>
      </c>
      <c r="O137" s="47">
        <f t="shared" si="82"/>
        <v>0</v>
      </c>
      <c r="P137" s="47">
        <f t="shared" si="82"/>
        <v>0</v>
      </c>
      <c r="Q137" s="47">
        <f t="shared" si="82"/>
        <v>0</v>
      </c>
      <c r="R137" s="47">
        <f t="shared" si="82"/>
        <v>0</v>
      </c>
      <c r="S137" s="47">
        <f t="shared" si="82"/>
        <v>0</v>
      </c>
      <c r="T137" s="47">
        <f t="shared" si="82"/>
        <v>0</v>
      </c>
      <c r="U137" s="47">
        <f t="shared" si="82"/>
        <v>0</v>
      </c>
      <c r="V137" s="47">
        <f t="shared" si="82"/>
        <v>0</v>
      </c>
      <c r="W137" s="47">
        <f t="shared" si="82"/>
        <v>0</v>
      </c>
      <c r="X137" s="47">
        <f t="shared" si="82"/>
        <v>0</v>
      </c>
      <c r="Y137" s="47">
        <f t="shared" si="82"/>
        <v>0</v>
      </c>
      <c r="Z137" s="47">
        <f t="shared" si="82"/>
        <v>0</v>
      </c>
      <c r="AA137" s="47">
        <f t="shared" si="82"/>
        <v>0</v>
      </c>
      <c r="AB137" s="47">
        <f t="shared" si="82"/>
        <v>0</v>
      </c>
      <c r="AC137" s="47">
        <f t="shared" si="82"/>
        <v>0</v>
      </c>
      <c r="AD137" s="47">
        <f t="shared" si="82"/>
        <v>0</v>
      </c>
      <c r="AE137" s="47">
        <f t="shared" si="82"/>
        <v>0</v>
      </c>
      <c r="AF137" s="47">
        <f t="shared" si="82"/>
        <v>0</v>
      </c>
      <c r="AG137" s="47">
        <f t="shared" si="82"/>
        <v>0</v>
      </c>
      <c r="AH137" s="47">
        <f t="shared" si="82"/>
        <v>0</v>
      </c>
      <c r="AI137" s="47">
        <f t="shared" si="82"/>
        <v>0</v>
      </c>
      <c r="AJ137" s="47">
        <f t="shared" si="82"/>
        <v>0</v>
      </c>
      <c r="AK137" s="47">
        <f t="shared" si="82"/>
        <v>0</v>
      </c>
      <c r="AL137" s="47">
        <f t="shared" si="82"/>
        <v>0</v>
      </c>
      <c r="AM137" s="47">
        <f t="shared" si="82"/>
        <v>0</v>
      </c>
      <c r="AN137" s="47">
        <f t="shared" si="82"/>
        <v>0</v>
      </c>
      <c r="AO137" s="47">
        <f t="shared" si="82"/>
        <v>0</v>
      </c>
      <c r="AP137" s="47">
        <f t="shared" si="82"/>
        <v>0</v>
      </c>
      <c r="AQ137" s="47">
        <f t="shared" si="82"/>
        <v>0</v>
      </c>
      <c r="AR137" s="47">
        <f t="shared" si="82"/>
        <v>0</v>
      </c>
      <c r="AS137" s="47">
        <f t="shared" si="82"/>
        <v>0</v>
      </c>
      <c r="AT137" s="47">
        <f t="shared" si="82"/>
        <v>0</v>
      </c>
      <c r="AU137" s="47">
        <f t="shared" si="82"/>
        <v>0</v>
      </c>
      <c r="AV137" s="47">
        <f t="shared" si="82"/>
        <v>0</v>
      </c>
      <c r="AW137" s="47">
        <f t="shared" si="82"/>
        <v>0</v>
      </c>
      <c r="AX137" s="47">
        <f t="shared" si="82"/>
        <v>0</v>
      </c>
      <c r="AY137" s="47">
        <f t="shared" si="82"/>
        <v>0</v>
      </c>
      <c r="AZ137" s="47">
        <f t="shared" si="82"/>
        <v>0</v>
      </c>
      <c r="BA137" s="59">
        <f t="shared" si="3"/>
        <v>0</v>
      </c>
      <c r="BB137" s="28">
        <f t="shared" si="4"/>
        <v>85000</v>
      </c>
      <c r="BC137" s="61"/>
      <c r="BD137" s="59">
        <f t="shared" si="5"/>
        <v>0</v>
      </c>
      <c r="BE137" s="59">
        <f t="shared" si="6"/>
        <v>0</v>
      </c>
      <c r="BF137" s="59">
        <f t="shared" si="7"/>
        <v>0</v>
      </c>
      <c r="BG137" s="59">
        <f t="shared" si="8"/>
        <v>0</v>
      </c>
      <c r="BH137" s="59">
        <f t="shared" si="9"/>
        <v>0</v>
      </c>
      <c r="BI137" s="59">
        <f t="shared" si="10"/>
        <v>0</v>
      </c>
      <c r="BJ137" s="59">
        <f t="shared" si="11"/>
        <v>0</v>
      </c>
      <c r="BK137" s="59">
        <f t="shared" si="12"/>
        <v>0</v>
      </c>
      <c r="BL137" s="59">
        <f t="shared" si="13"/>
        <v>0</v>
      </c>
      <c r="BM137" s="59">
        <f t="shared" si="14"/>
        <v>0</v>
      </c>
      <c r="BN137" s="59">
        <f t="shared" si="15"/>
        <v>0</v>
      </c>
      <c r="BO137" s="59">
        <f t="shared" si="16"/>
        <v>0</v>
      </c>
      <c r="BP137" s="61"/>
      <c r="BQ137" s="59">
        <f t="shared" si="17"/>
        <v>0</v>
      </c>
      <c r="BR137" s="59">
        <f t="shared" si="18"/>
        <v>0</v>
      </c>
      <c r="BS137" s="59">
        <f t="shared" si="19"/>
        <v>0</v>
      </c>
      <c r="BT137" s="59">
        <f t="shared" si="20"/>
        <v>0</v>
      </c>
    </row>
    <row r="138">
      <c r="A138" s="49"/>
      <c r="B138" s="50" t="s">
        <v>37</v>
      </c>
      <c r="C138" s="6"/>
      <c r="D138" s="51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59">
        <f t="shared" si="3"/>
        <v>0</v>
      </c>
      <c r="BB138" s="28">
        <f t="shared" si="4"/>
        <v>0</v>
      </c>
      <c r="BC138" s="64"/>
      <c r="BD138" s="59">
        <f t="shared" si="5"/>
        <v>0</v>
      </c>
      <c r="BE138" s="59">
        <f t="shared" si="6"/>
        <v>0</v>
      </c>
      <c r="BF138" s="59">
        <f t="shared" si="7"/>
        <v>0</v>
      </c>
      <c r="BG138" s="59">
        <f t="shared" si="8"/>
        <v>0</v>
      </c>
      <c r="BH138" s="59">
        <f t="shared" si="9"/>
        <v>0</v>
      </c>
      <c r="BI138" s="59">
        <f t="shared" si="10"/>
        <v>0</v>
      </c>
      <c r="BJ138" s="59">
        <f t="shared" si="11"/>
        <v>0</v>
      </c>
      <c r="BK138" s="59">
        <f t="shared" si="12"/>
        <v>0</v>
      </c>
      <c r="BL138" s="59">
        <f t="shared" si="13"/>
        <v>0</v>
      </c>
      <c r="BM138" s="59">
        <f t="shared" si="14"/>
        <v>0</v>
      </c>
      <c r="BN138" s="59">
        <f t="shared" si="15"/>
        <v>0</v>
      </c>
      <c r="BO138" s="59">
        <f t="shared" si="16"/>
        <v>0</v>
      </c>
      <c r="BP138" s="64"/>
      <c r="BQ138" s="59">
        <f t="shared" si="17"/>
        <v>0</v>
      </c>
      <c r="BR138" s="59">
        <f t="shared" si="18"/>
        <v>0</v>
      </c>
      <c r="BS138" s="59">
        <f t="shared" si="19"/>
        <v>0</v>
      </c>
      <c r="BT138" s="59">
        <f t="shared" si="20"/>
        <v>0</v>
      </c>
    </row>
    <row r="139">
      <c r="A139" s="49"/>
      <c r="B139" s="52" t="s">
        <v>38</v>
      </c>
      <c r="C139" s="52" t="s">
        <v>145</v>
      </c>
      <c r="D139" s="53">
        <v>71000.0</v>
      </c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2"/>
      <c r="BA139" s="59">
        <f t="shared" si="3"/>
        <v>0</v>
      </c>
      <c r="BB139" s="28">
        <f t="shared" si="4"/>
        <v>71000</v>
      </c>
      <c r="BC139" s="64"/>
      <c r="BD139" s="59">
        <f t="shared" si="5"/>
        <v>0</v>
      </c>
      <c r="BE139" s="59">
        <f t="shared" si="6"/>
        <v>0</v>
      </c>
      <c r="BF139" s="59">
        <f t="shared" si="7"/>
        <v>0</v>
      </c>
      <c r="BG139" s="59">
        <f t="shared" si="8"/>
        <v>0</v>
      </c>
      <c r="BH139" s="59">
        <f t="shared" si="9"/>
        <v>0</v>
      </c>
      <c r="BI139" s="59">
        <f t="shared" si="10"/>
        <v>0</v>
      </c>
      <c r="BJ139" s="59">
        <f t="shared" si="11"/>
        <v>0</v>
      </c>
      <c r="BK139" s="59">
        <f t="shared" si="12"/>
        <v>0</v>
      </c>
      <c r="BL139" s="59">
        <f t="shared" si="13"/>
        <v>0</v>
      </c>
      <c r="BM139" s="59">
        <f t="shared" si="14"/>
        <v>0</v>
      </c>
      <c r="BN139" s="59">
        <f t="shared" si="15"/>
        <v>0</v>
      </c>
      <c r="BO139" s="59">
        <f t="shared" si="16"/>
        <v>0</v>
      </c>
      <c r="BP139" s="64"/>
      <c r="BQ139" s="59">
        <f t="shared" si="17"/>
        <v>0</v>
      </c>
      <c r="BR139" s="59">
        <f t="shared" si="18"/>
        <v>0</v>
      </c>
      <c r="BS139" s="59">
        <f t="shared" si="19"/>
        <v>0</v>
      </c>
      <c r="BT139" s="59">
        <f t="shared" si="20"/>
        <v>0</v>
      </c>
    </row>
    <row r="140">
      <c r="A140" s="49"/>
      <c r="B140" s="52" t="s">
        <v>38</v>
      </c>
      <c r="C140" s="52" t="s">
        <v>146</v>
      </c>
      <c r="D140" s="53">
        <v>7000.0</v>
      </c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  <c r="AV140" s="62"/>
      <c r="AW140" s="62"/>
      <c r="AX140" s="62"/>
      <c r="AY140" s="62"/>
      <c r="AZ140" s="62"/>
      <c r="BA140" s="59">
        <f t="shared" si="3"/>
        <v>0</v>
      </c>
      <c r="BB140" s="28">
        <f t="shared" si="4"/>
        <v>7000</v>
      </c>
      <c r="BC140" s="64"/>
      <c r="BD140" s="59">
        <f t="shared" si="5"/>
        <v>0</v>
      </c>
      <c r="BE140" s="59">
        <f t="shared" si="6"/>
        <v>0</v>
      </c>
      <c r="BF140" s="59">
        <f t="shared" si="7"/>
        <v>0</v>
      </c>
      <c r="BG140" s="59">
        <f t="shared" si="8"/>
        <v>0</v>
      </c>
      <c r="BH140" s="59">
        <f t="shared" si="9"/>
        <v>0</v>
      </c>
      <c r="BI140" s="59">
        <f t="shared" si="10"/>
        <v>0</v>
      </c>
      <c r="BJ140" s="59">
        <f t="shared" si="11"/>
        <v>0</v>
      </c>
      <c r="BK140" s="59">
        <f t="shared" si="12"/>
        <v>0</v>
      </c>
      <c r="BL140" s="59">
        <f t="shared" si="13"/>
        <v>0</v>
      </c>
      <c r="BM140" s="59">
        <f t="shared" si="14"/>
        <v>0</v>
      </c>
      <c r="BN140" s="59">
        <f t="shared" si="15"/>
        <v>0</v>
      </c>
      <c r="BO140" s="59">
        <f t="shared" si="16"/>
        <v>0</v>
      </c>
      <c r="BP140" s="64"/>
      <c r="BQ140" s="59">
        <f t="shared" si="17"/>
        <v>0</v>
      </c>
      <c r="BR140" s="59">
        <f t="shared" si="18"/>
        <v>0</v>
      </c>
      <c r="BS140" s="59">
        <f t="shared" si="19"/>
        <v>0</v>
      </c>
      <c r="BT140" s="59">
        <f t="shared" si="20"/>
        <v>0</v>
      </c>
    </row>
    <row r="141">
      <c r="A141" s="49"/>
      <c r="B141" s="52" t="s">
        <v>38</v>
      </c>
      <c r="C141" s="52" t="s">
        <v>147</v>
      </c>
      <c r="D141" s="53">
        <v>7000.0</v>
      </c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59">
        <f t="shared" si="3"/>
        <v>0</v>
      </c>
      <c r="BB141" s="28">
        <f t="shared" si="4"/>
        <v>7000</v>
      </c>
      <c r="BC141" s="64"/>
      <c r="BD141" s="59">
        <f t="shared" si="5"/>
        <v>0</v>
      </c>
      <c r="BE141" s="59">
        <f t="shared" si="6"/>
        <v>0</v>
      </c>
      <c r="BF141" s="59">
        <f t="shared" si="7"/>
        <v>0</v>
      </c>
      <c r="BG141" s="59">
        <f t="shared" si="8"/>
        <v>0</v>
      </c>
      <c r="BH141" s="59">
        <f t="shared" si="9"/>
        <v>0</v>
      </c>
      <c r="BI141" s="59">
        <f t="shared" si="10"/>
        <v>0</v>
      </c>
      <c r="BJ141" s="59">
        <f t="shared" si="11"/>
        <v>0</v>
      </c>
      <c r="BK141" s="59">
        <f t="shared" si="12"/>
        <v>0</v>
      </c>
      <c r="BL141" s="59">
        <f t="shared" si="13"/>
        <v>0</v>
      </c>
      <c r="BM141" s="59">
        <f t="shared" si="14"/>
        <v>0</v>
      </c>
      <c r="BN141" s="59">
        <f t="shared" si="15"/>
        <v>0</v>
      </c>
      <c r="BO141" s="59">
        <f t="shared" si="16"/>
        <v>0</v>
      </c>
      <c r="BP141" s="64"/>
      <c r="BQ141" s="59">
        <f t="shared" si="17"/>
        <v>0</v>
      </c>
      <c r="BR141" s="59">
        <f t="shared" si="18"/>
        <v>0</v>
      </c>
      <c r="BS141" s="59">
        <f t="shared" si="19"/>
        <v>0</v>
      </c>
      <c r="BT141" s="59">
        <f t="shared" si="20"/>
        <v>0</v>
      </c>
    </row>
    <row r="142">
      <c r="A142" s="45">
        <v>511121.0</v>
      </c>
      <c r="B142" s="46" t="s">
        <v>148</v>
      </c>
      <c r="C142" s="6"/>
      <c r="D142" s="47">
        <f t="shared" ref="D142:AZ142" si="83">sum(D144:D146)</f>
        <v>368299000</v>
      </c>
      <c r="E142" s="47">
        <f t="shared" si="83"/>
        <v>0</v>
      </c>
      <c r="F142" s="47">
        <f t="shared" si="83"/>
        <v>0</v>
      </c>
      <c r="G142" s="47">
        <f t="shared" si="83"/>
        <v>0</v>
      </c>
      <c r="H142" s="47">
        <f t="shared" si="83"/>
        <v>0</v>
      </c>
      <c r="I142" s="47">
        <f t="shared" si="83"/>
        <v>0</v>
      </c>
      <c r="J142" s="47">
        <f t="shared" si="83"/>
        <v>0</v>
      </c>
      <c r="K142" s="47">
        <f t="shared" si="83"/>
        <v>0</v>
      </c>
      <c r="L142" s="47">
        <f t="shared" si="83"/>
        <v>0</v>
      </c>
      <c r="M142" s="47">
        <f t="shared" si="83"/>
        <v>0</v>
      </c>
      <c r="N142" s="47">
        <f t="shared" si="83"/>
        <v>0</v>
      </c>
      <c r="O142" s="47">
        <f t="shared" si="83"/>
        <v>0</v>
      </c>
      <c r="P142" s="47">
        <f t="shared" si="83"/>
        <v>0</v>
      </c>
      <c r="Q142" s="47">
        <f t="shared" si="83"/>
        <v>0</v>
      </c>
      <c r="R142" s="47">
        <f t="shared" si="83"/>
        <v>0</v>
      </c>
      <c r="S142" s="47">
        <f t="shared" si="83"/>
        <v>0</v>
      </c>
      <c r="T142" s="47">
        <f t="shared" si="83"/>
        <v>0</v>
      </c>
      <c r="U142" s="47">
        <f t="shared" si="83"/>
        <v>0</v>
      </c>
      <c r="V142" s="47">
        <f t="shared" si="83"/>
        <v>0</v>
      </c>
      <c r="W142" s="47">
        <f t="shared" si="83"/>
        <v>0</v>
      </c>
      <c r="X142" s="47">
        <f t="shared" si="83"/>
        <v>0</v>
      </c>
      <c r="Y142" s="47">
        <f t="shared" si="83"/>
        <v>0</v>
      </c>
      <c r="Z142" s="47">
        <f t="shared" si="83"/>
        <v>0</v>
      </c>
      <c r="AA142" s="47">
        <f t="shared" si="83"/>
        <v>0</v>
      </c>
      <c r="AB142" s="47">
        <f t="shared" si="83"/>
        <v>0</v>
      </c>
      <c r="AC142" s="47">
        <f t="shared" si="83"/>
        <v>0</v>
      </c>
      <c r="AD142" s="47">
        <f t="shared" si="83"/>
        <v>0</v>
      </c>
      <c r="AE142" s="47">
        <f t="shared" si="83"/>
        <v>0</v>
      </c>
      <c r="AF142" s="47">
        <f t="shared" si="83"/>
        <v>0</v>
      </c>
      <c r="AG142" s="47">
        <f t="shared" si="83"/>
        <v>0</v>
      </c>
      <c r="AH142" s="47">
        <f t="shared" si="83"/>
        <v>0</v>
      </c>
      <c r="AI142" s="47">
        <f t="shared" si="83"/>
        <v>0</v>
      </c>
      <c r="AJ142" s="47">
        <f t="shared" si="83"/>
        <v>0</v>
      </c>
      <c r="AK142" s="47">
        <f t="shared" si="83"/>
        <v>0</v>
      </c>
      <c r="AL142" s="47">
        <f t="shared" si="83"/>
        <v>0</v>
      </c>
      <c r="AM142" s="47">
        <f t="shared" si="83"/>
        <v>0</v>
      </c>
      <c r="AN142" s="47">
        <f t="shared" si="83"/>
        <v>0</v>
      </c>
      <c r="AO142" s="47">
        <f t="shared" si="83"/>
        <v>0</v>
      </c>
      <c r="AP142" s="47">
        <f t="shared" si="83"/>
        <v>0</v>
      </c>
      <c r="AQ142" s="47">
        <f t="shared" si="83"/>
        <v>0</v>
      </c>
      <c r="AR142" s="47">
        <f t="shared" si="83"/>
        <v>0</v>
      </c>
      <c r="AS142" s="47">
        <f t="shared" si="83"/>
        <v>0</v>
      </c>
      <c r="AT142" s="47">
        <f t="shared" si="83"/>
        <v>0</v>
      </c>
      <c r="AU142" s="47">
        <f t="shared" si="83"/>
        <v>0</v>
      </c>
      <c r="AV142" s="47">
        <f t="shared" si="83"/>
        <v>0</v>
      </c>
      <c r="AW142" s="47">
        <f t="shared" si="83"/>
        <v>0</v>
      </c>
      <c r="AX142" s="47">
        <f t="shared" si="83"/>
        <v>0</v>
      </c>
      <c r="AY142" s="47">
        <f t="shared" si="83"/>
        <v>0</v>
      </c>
      <c r="AZ142" s="47">
        <f t="shared" si="83"/>
        <v>0</v>
      </c>
      <c r="BA142" s="59">
        <f t="shared" si="3"/>
        <v>0</v>
      </c>
      <c r="BB142" s="28">
        <f t="shared" si="4"/>
        <v>368299000</v>
      </c>
      <c r="BC142" s="61"/>
      <c r="BD142" s="59">
        <f t="shared" si="5"/>
        <v>0</v>
      </c>
      <c r="BE142" s="59">
        <f t="shared" si="6"/>
        <v>0</v>
      </c>
      <c r="BF142" s="59">
        <f t="shared" si="7"/>
        <v>0</v>
      </c>
      <c r="BG142" s="59">
        <f t="shared" si="8"/>
        <v>0</v>
      </c>
      <c r="BH142" s="59">
        <f t="shared" si="9"/>
        <v>0</v>
      </c>
      <c r="BI142" s="59">
        <f t="shared" si="10"/>
        <v>0</v>
      </c>
      <c r="BJ142" s="59">
        <f t="shared" si="11"/>
        <v>0</v>
      </c>
      <c r="BK142" s="59">
        <f t="shared" si="12"/>
        <v>0</v>
      </c>
      <c r="BL142" s="59">
        <f t="shared" si="13"/>
        <v>0</v>
      </c>
      <c r="BM142" s="59">
        <f t="shared" si="14"/>
        <v>0</v>
      </c>
      <c r="BN142" s="59">
        <f t="shared" si="15"/>
        <v>0</v>
      </c>
      <c r="BO142" s="59">
        <f t="shared" si="16"/>
        <v>0</v>
      </c>
      <c r="BP142" s="61"/>
      <c r="BQ142" s="59">
        <f t="shared" si="17"/>
        <v>0</v>
      </c>
      <c r="BR142" s="59">
        <f t="shared" si="18"/>
        <v>0</v>
      </c>
      <c r="BS142" s="59">
        <f t="shared" si="19"/>
        <v>0</v>
      </c>
      <c r="BT142" s="59">
        <f t="shared" si="20"/>
        <v>0</v>
      </c>
    </row>
    <row r="143">
      <c r="A143" s="49"/>
      <c r="B143" s="50" t="s">
        <v>37</v>
      </c>
      <c r="C143" s="6"/>
      <c r="D143" s="51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  <c r="AV143" s="62"/>
      <c r="AW143" s="62"/>
      <c r="AX143" s="62"/>
      <c r="AY143" s="62"/>
      <c r="AZ143" s="62"/>
      <c r="BA143" s="59">
        <f t="shared" si="3"/>
        <v>0</v>
      </c>
      <c r="BB143" s="28">
        <f t="shared" si="4"/>
        <v>0</v>
      </c>
      <c r="BC143" s="64"/>
      <c r="BD143" s="59">
        <f t="shared" si="5"/>
        <v>0</v>
      </c>
      <c r="BE143" s="59">
        <f t="shared" si="6"/>
        <v>0</v>
      </c>
      <c r="BF143" s="59">
        <f t="shared" si="7"/>
        <v>0</v>
      </c>
      <c r="BG143" s="59">
        <f t="shared" si="8"/>
        <v>0</v>
      </c>
      <c r="BH143" s="59">
        <f t="shared" si="9"/>
        <v>0</v>
      </c>
      <c r="BI143" s="59">
        <f t="shared" si="10"/>
        <v>0</v>
      </c>
      <c r="BJ143" s="59">
        <f t="shared" si="11"/>
        <v>0</v>
      </c>
      <c r="BK143" s="59">
        <f t="shared" si="12"/>
        <v>0</v>
      </c>
      <c r="BL143" s="59">
        <f t="shared" si="13"/>
        <v>0</v>
      </c>
      <c r="BM143" s="59">
        <f t="shared" si="14"/>
        <v>0</v>
      </c>
      <c r="BN143" s="59">
        <f t="shared" si="15"/>
        <v>0</v>
      </c>
      <c r="BO143" s="59">
        <f t="shared" si="16"/>
        <v>0</v>
      </c>
      <c r="BP143" s="64"/>
      <c r="BQ143" s="59">
        <f t="shared" si="17"/>
        <v>0</v>
      </c>
      <c r="BR143" s="59">
        <f t="shared" si="18"/>
        <v>0</v>
      </c>
      <c r="BS143" s="59">
        <f t="shared" si="19"/>
        <v>0</v>
      </c>
      <c r="BT143" s="59">
        <f t="shared" si="20"/>
        <v>0</v>
      </c>
    </row>
    <row r="144">
      <c r="A144" s="49"/>
      <c r="B144" s="52" t="s">
        <v>38</v>
      </c>
      <c r="C144" s="52" t="s">
        <v>148</v>
      </c>
      <c r="D144" s="53">
        <v>3.14299E8</v>
      </c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59">
        <f t="shared" si="3"/>
        <v>0</v>
      </c>
      <c r="BB144" s="28">
        <f t="shared" si="4"/>
        <v>314299000</v>
      </c>
      <c r="BC144" s="64"/>
      <c r="BD144" s="59">
        <f t="shared" si="5"/>
        <v>0</v>
      </c>
      <c r="BE144" s="59">
        <f t="shared" si="6"/>
        <v>0</v>
      </c>
      <c r="BF144" s="59">
        <f t="shared" si="7"/>
        <v>0</v>
      </c>
      <c r="BG144" s="59">
        <f t="shared" si="8"/>
        <v>0</v>
      </c>
      <c r="BH144" s="59">
        <f t="shared" si="9"/>
        <v>0</v>
      </c>
      <c r="BI144" s="59">
        <f t="shared" si="10"/>
        <v>0</v>
      </c>
      <c r="BJ144" s="59">
        <f t="shared" si="11"/>
        <v>0</v>
      </c>
      <c r="BK144" s="59">
        <f t="shared" si="12"/>
        <v>0</v>
      </c>
      <c r="BL144" s="59">
        <f t="shared" si="13"/>
        <v>0</v>
      </c>
      <c r="BM144" s="59">
        <f t="shared" si="14"/>
        <v>0</v>
      </c>
      <c r="BN144" s="59">
        <f t="shared" si="15"/>
        <v>0</v>
      </c>
      <c r="BO144" s="59">
        <f t="shared" si="16"/>
        <v>0</v>
      </c>
      <c r="BP144" s="64"/>
      <c r="BQ144" s="59">
        <f t="shared" si="17"/>
        <v>0</v>
      </c>
      <c r="BR144" s="59">
        <f t="shared" si="18"/>
        <v>0</v>
      </c>
      <c r="BS144" s="59">
        <f t="shared" si="19"/>
        <v>0</v>
      </c>
      <c r="BT144" s="59">
        <f t="shared" si="20"/>
        <v>0</v>
      </c>
    </row>
    <row r="145">
      <c r="A145" s="49"/>
      <c r="B145" s="52" t="s">
        <v>38</v>
      </c>
      <c r="C145" s="52" t="s">
        <v>149</v>
      </c>
      <c r="D145" s="53">
        <v>2.7E7</v>
      </c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2"/>
      <c r="BA145" s="59">
        <f t="shared" si="3"/>
        <v>0</v>
      </c>
      <c r="BB145" s="28">
        <f t="shared" si="4"/>
        <v>27000000</v>
      </c>
      <c r="BC145" s="64"/>
      <c r="BD145" s="59">
        <f t="shared" si="5"/>
        <v>0</v>
      </c>
      <c r="BE145" s="59">
        <f t="shared" si="6"/>
        <v>0</v>
      </c>
      <c r="BF145" s="59">
        <f t="shared" si="7"/>
        <v>0</v>
      </c>
      <c r="BG145" s="59">
        <f t="shared" si="8"/>
        <v>0</v>
      </c>
      <c r="BH145" s="59">
        <f t="shared" si="9"/>
        <v>0</v>
      </c>
      <c r="BI145" s="59">
        <f t="shared" si="10"/>
        <v>0</v>
      </c>
      <c r="BJ145" s="59">
        <f t="shared" si="11"/>
        <v>0</v>
      </c>
      <c r="BK145" s="59">
        <f t="shared" si="12"/>
        <v>0</v>
      </c>
      <c r="BL145" s="59">
        <f t="shared" si="13"/>
        <v>0</v>
      </c>
      <c r="BM145" s="59">
        <f t="shared" si="14"/>
        <v>0</v>
      </c>
      <c r="BN145" s="59">
        <f t="shared" si="15"/>
        <v>0</v>
      </c>
      <c r="BO145" s="59">
        <f t="shared" si="16"/>
        <v>0</v>
      </c>
      <c r="BP145" s="64"/>
      <c r="BQ145" s="59">
        <f t="shared" si="17"/>
        <v>0</v>
      </c>
      <c r="BR145" s="59">
        <f t="shared" si="18"/>
        <v>0</v>
      </c>
      <c r="BS145" s="59">
        <f t="shared" si="19"/>
        <v>0</v>
      </c>
      <c r="BT145" s="59">
        <f t="shared" si="20"/>
        <v>0</v>
      </c>
    </row>
    <row r="146">
      <c r="A146" s="49"/>
      <c r="B146" s="52" t="s">
        <v>38</v>
      </c>
      <c r="C146" s="52" t="s">
        <v>150</v>
      </c>
      <c r="D146" s="53">
        <v>2.7E7</v>
      </c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59">
        <f t="shared" si="3"/>
        <v>0</v>
      </c>
      <c r="BB146" s="28">
        <f t="shared" si="4"/>
        <v>27000000</v>
      </c>
      <c r="BC146" s="64"/>
      <c r="BD146" s="59">
        <f t="shared" si="5"/>
        <v>0</v>
      </c>
      <c r="BE146" s="59">
        <f t="shared" si="6"/>
        <v>0</v>
      </c>
      <c r="BF146" s="59">
        <f t="shared" si="7"/>
        <v>0</v>
      </c>
      <c r="BG146" s="59">
        <f t="shared" si="8"/>
        <v>0</v>
      </c>
      <c r="BH146" s="59">
        <f t="shared" si="9"/>
        <v>0</v>
      </c>
      <c r="BI146" s="59">
        <f t="shared" si="10"/>
        <v>0</v>
      </c>
      <c r="BJ146" s="59">
        <f t="shared" si="11"/>
        <v>0</v>
      </c>
      <c r="BK146" s="59">
        <f t="shared" si="12"/>
        <v>0</v>
      </c>
      <c r="BL146" s="59">
        <f t="shared" si="13"/>
        <v>0</v>
      </c>
      <c r="BM146" s="59">
        <f t="shared" si="14"/>
        <v>0</v>
      </c>
      <c r="BN146" s="59">
        <f t="shared" si="15"/>
        <v>0</v>
      </c>
      <c r="BO146" s="59">
        <f t="shared" si="16"/>
        <v>0</v>
      </c>
      <c r="BP146" s="64"/>
      <c r="BQ146" s="59">
        <f t="shared" si="17"/>
        <v>0</v>
      </c>
      <c r="BR146" s="59">
        <f t="shared" si="18"/>
        <v>0</v>
      </c>
      <c r="BS146" s="59">
        <f t="shared" si="19"/>
        <v>0</v>
      </c>
      <c r="BT146" s="59">
        <f t="shared" si="20"/>
        <v>0</v>
      </c>
    </row>
    <row r="147">
      <c r="A147" s="45">
        <v>511122.0</v>
      </c>
      <c r="B147" s="46" t="s">
        <v>151</v>
      </c>
      <c r="C147" s="6"/>
      <c r="D147" s="47">
        <f t="shared" ref="D147:AZ147" si="84">sum(D149:D151)</f>
        <v>104241000</v>
      </c>
      <c r="E147" s="47">
        <f t="shared" si="84"/>
        <v>0</v>
      </c>
      <c r="F147" s="47">
        <f t="shared" si="84"/>
        <v>0</v>
      </c>
      <c r="G147" s="47">
        <f t="shared" si="84"/>
        <v>0</v>
      </c>
      <c r="H147" s="47">
        <f t="shared" si="84"/>
        <v>0</v>
      </c>
      <c r="I147" s="47">
        <f t="shared" si="84"/>
        <v>0</v>
      </c>
      <c r="J147" s="47">
        <f t="shared" si="84"/>
        <v>0</v>
      </c>
      <c r="K147" s="47">
        <f t="shared" si="84"/>
        <v>0</v>
      </c>
      <c r="L147" s="47">
        <f t="shared" si="84"/>
        <v>0</v>
      </c>
      <c r="M147" s="47">
        <f t="shared" si="84"/>
        <v>0</v>
      </c>
      <c r="N147" s="47">
        <f t="shared" si="84"/>
        <v>0</v>
      </c>
      <c r="O147" s="47">
        <f t="shared" si="84"/>
        <v>0</v>
      </c>
      <c r="P147" s="47">
        <f t="shared" si="84"/>
        <v>0</v>
      </c>
      <c r="Q147" s="47">
        <f t="shared" si="84"/>
        <v>0</v>
      </c>
      <c r="R147" s="47">
        <f t="shared" si="84"/>
        <v>0</v>
      </c>
      <c r="S147" s="47">
        <f t="shared" si="84"/>
        <v>0</v>
      </c>
      <c r="T147" s="47">
        <f t="shared" si="84"/>
        <v>0</v>
      </c>
      <c r="U147" s="47">
        <f t="shared" si="84"/>
        <v>0</v>
      </c>
      <c r="V147" s="47">
        <f t="shared" si="84"/>
        <v>0</v>
      </c>
      <c r="W147" s="47">
        <f t="shared" si="84"/>
        <v>0</v>
      </c>
      <c r="X147" s="47">
        <f t="shared" si="84"/>
        <v>0</v>
      </c>
      <c r="Y147" s="47">
        <f t="shared" si="84"/>
        <v>0</v>
      </c>
      <c r="Z147" s="47">
        <f t="shared" si="84"/>
        <v>0</v>
      </c>
      <c r="AA147" s="47">
        <f t="shared" si="84"/>
        <v>0</v>
      </c>
      <c r="AB147" s="47">
        <f t="shared" si="84"/>
        <v>0</v>
      </c>
      <c r="AC147" s="47">
        <f t="shared" si="84"/>
        <v>0</v>
      </c>
      <c r="AD147" s="47">
        <f t="shared" si="84"/>
        <v>0</v>
      </c>
      <c r="AE147" s="47">
        <f t="shared" si="84"/>
        <v>0</v>
      </c>
      <c r="AF147" s="47">
        <f t="shared" si="84"/>
        <v>0</v>
      </c>
      <c r="AG147" s="47">
        <f t="shared" si="84"/>
        <v>0</v>
      </c>
      <c r="AH147" s="47">
        <f t="shared" si="84"/>
        <v>0</v>
      </c>
      <c r="AI147" s="47">
        <f t="shared" si="84"/>
        <v>0</v>
      </c>
      <c r="AJ147" s="47">
        <f t="shared" si="84"/>
        <v>0</v>
      </c>
      <c r="AK147" s="47">
        <f t="shared" si="84"/>
        <v>0</v>
      </c>
      <c r="AL147" s="47">
        <f t="shared" si="84"/>
        <v>0</v>
      </c>
      <c r="AM147" s="47">
        <f t="shared" si="84"/>
        <v>0</v>
      </c>
      <c r="AN147" s="47">
        <f t="shared" si="84"/>
        <v>0</v>
      </c>
      <c r="AO147" s="47">
        <f t="shared" si="84"/>
        <v>0</v>
      </c>
      <c r="AP147" s="47">
        <f t="shared" si="84"/>
        <v>0</v>
      </c>
      <c r="AQ147" s="47">
        <f t="shared" si="84"/>
        <v>0</v>
      </c>
      <c r="AR147" s="47">
        <f t="shared" si="84"/>
        <v>0</v>
      </c>
      <c r="AS147" s="47">
        <f t="shared" si="84"/>
        <v>0</v>
      </c>
      <c r="AT147" s="47">
        <f t="shared" si="84"/>
        <v>0</v>
      </c>
      <c r="AU147" s="47">
        <f t="shared" si="84"/>
        <v>0</v>
      </c>
      <c r="AV147" s="47">
        <f t="shared" si="84"/>
        <v>0</v>
      </c>
      <c r="AW147" s="47">
        <f t="shared" si="84"/>
        <v>0</v>
      </c>
      <c r="AX147" s="47">
        <f t="shared" si="84"/>
        <v>0</v>
      </c>
      <c r="AY147" s="47">
        <f t="shared" si="84"/>
        <v>0</v>
      </c>
      <c r="AZ147" s="47">
        <f t="shared" si="84"/>
        <v>0</v>
      </c>
      <c r="BA147" s="59">
        <f t="shared" si="3"/>
        <v>0</v>
      </c>
      <c r="BB147" s="28">
        <f t="shared" si="4"/>
        <v>104241000</v>
      </c>
      <c r="BC147" s="61"/>
      <c r="BD147" s="59">
        <f t="shared" si="5"/>
        <v>0</v>
      </c>
      <c r="BE147" s="59">
        <f t="shared" si="6"/>
        <v>0</v>
      </c>
      <c r="BF147" s="59">
        <f t="shared" si="7"/>
        <v>0</v>
      </c>
      <c r="BG147" s="59">
        <f t="shared" si="8"/>
        <v>0</v>
      </c>
      <c r="BH147" s="59">
        <f t="shared" si="9"/>
        <v>0</v>
      </c>
      <c r="BI147" s="59">
        <f t="shared" si="10"/>
        <v>0</v>
      </c>
      <c r="BJ147" s="59">
        <f t="shared" si="11"/>
        <v>0</v>
      </c>
      <c r="BK147" s="59">
        <f t="shared" si="12"/>
        <v>0</v>
      </c>
      <c r="BL147" s="59">
        <f t="shared" si="13"/>
        <v>0</v>
      </c>
      <c r="BM147" s="59">
        <f t="shared" si="14"/>
        <v>0</v>
      </c>
      <c r="BN147" s="59">
        <f t="shared" si="15"/>
        <v>0</v>
      </c>
      <c r="BO147" s="59">
        <f t="shared" si="16"/>
        <v>0</v>
      </c>
      <c r="BP147" s="61"/>
      <c r="BQ147" s="59">
        <f t="shared" si="17"/>
        <v>0</v>
      </c>
      <c r="BR147" s="59">
        <f t="shared" si="18"/>
        <v>0</v>
      </c>
      <c r="BS147" s="59">
        <f t="shared" si="19"/>
        <v>0</v>
      </c>
      <c r="BT147" s="59">
        <f t="shared" si="20"/>
        <v>0</v>
      </c>
    </row>
    <row r="148">
      <c r="A148" s="49"/>
      <c r="B148" s="50" t="s">
        <v>37</v>
      </c>
      <c r="C148" s="6"/>
      <c r="D148" s="51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  <c r="AV148" s="62"/>
      <c r="AW148" s="62"/>
      <c r="AX148" s="62"/>
      <c r="AY148" s="62"/>
      <c r="AZ148" s="62"/>
      <c r="BA148" s="59">
        <f t="shared" si="3"/>
        <v>0</v>
      </c>
      <c r="BB148" s="28">
        <f t="shared" si="4"/>
        <v>0</v>
      </c>
      <c r="BC148" s="64"/>
      <c r="BD148" s="59">
        <f t="shared" si="5"/>
        <v>0</v>
      </c>
      <c r="BE148" s="59">
        <f t="shared" si="6"/>
        <v>0</v>
      </c>
      <c r="BF148" s="59">
        <f t="shared" si="7"/>
        <v>0</v>
      </c>
      <c r="BG148" s="59">
        <f t="shared" si="8"/>
        <v>0</v>
      </c>
      <c r="BH148" s="59">
        <f t="shared" si="9"/>
        <v>0</v>
      </c>
      <c r="BI148" s="59">
        <f t="shared" si="10"/>
        <v>0</v>
      </c>
      <c r="BJ148" s="59">
        <f t="shared" si="11"/>
        <v>0</v>
      </c>
      <c r="BK148" s="59">
        <f t="shared" si="12"/>
        <v>0</v>
      </c>
      <c r="BL148" s="59">
        <f t="shared" si="13"/>
        <v>0</v>
      </c>
      <c r="BM148" s="59">
        <f t="shared" si="14"/>
        <v>0</v>
      </c>
      <c r="BN148" s="59">
        <f t="shared" si="15"/>
        <v>0</v>
      </c>
      <c r="BO148" s="59">
        <f t="shared" si="16"/>
        <v>0</v>
      </c>
      <c r="BP148" s="64"/>
      <c r="BQ148" s="59">
        <f t="shared" si="17"/>
        <v>0</v>
      </c>
      <c r="BR148" s="59">
        <f t="shared" si="18"/>
        <v>0</v>
      </c>
      <c r="BS148" s="59">
        <f t="shared" si="19"/>
        <v>0</v>
      </c>
      <c r="BT148" s="59">
        <f t="shared" si="20"/>
        <v>0</v>
      </c>
    </row>
    <row r="149">
      <c r="A149" s="49"/>
      <c r="B149" s="52" t="s">
        <v>38</v>
      </c>
      <c r="C149" s="52" t="s">
        <v>152</v>
      </c>
      <c r="D149" s="53">
        <v>8.9841E7</v>
      </c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59">
        <f t="shared" si="3"/>
        <v>0</v>
      </c>
      <c r="BB149" s="28">
        <f t="shared" si="4"/>
        <v>89841000</v>
      </c>
      <c r="BC149" s="64"/>
      <c r="BD149" s="59">
        <f t="shared" si="5"/>
        <v>0</v>
      </c>
      <c r="BE149" s="59">
        <f t="shared" si="6"/>
        <v>0</v>
      </c>
      <c r="BF149" s="59">
        <f t="shared" si="7"/>
        <v>0</v>
      </c>
      <c r="BG149" s="59">
        <f t="shared" si="8"/>
        <v>0</v>
      </c>
      <c r="BH149" s="59">
        <f t="shared" si="9"/>
        <v>0</v>
      </c>
      <c r="BI149" s="59">
        <f t="shared" si="10"/>
        <v>0</v>
      </c>
      <c r="BJ149" s="59">
        <f t="shared" si="11"/>
        <v>0</v>
      </c>
      <c r="BK149" s="59">
        <f t="shared" si="12"/>
        <v>0</v>
      </c>
      <c r="BL149" s="59">
        <f t="shared" si="13"/>
        <v>0</v>
      </c>
      <c r="BM149" s="59">
        <f t="shared" si="14"/>
        <v>0</v>
      </c>
      <c r="BN149" s="59">
        <f t="shared" si="15"/>
        <v>0</v>
      </c>
      <c r="BO149" s="59">
        <f t="shared" si="16"/>
        <v>0</v>
      </c>
      <c r="BP149" s="64"/>
      <c r="BQ149" s="59">
        <f t="shared" si="17"/>
        <v>0</v>
      </c>
      <c r="BR149" s="59">
        <f t="shared" si="18"/>
        <v>0</v>
      </c>
      <c r="BS149" s="59">
        <f t="shared" si="19"/>
        <v>0</v>
      </c>
      <c r="BT149" s="59">
        <f t="shared" si="20"/>
        <v>0</v>
      </c>
    </row>
    <row r="150">
      <c r="A150" s="49"/>
      <c r="B150" s="52" t="s">
        <v>38</v>
      </c>
      <c r="C150" s="52" t="s">
        <v>153</v>
      </c>
      <c r="D150" s="53">
        <v>7200000.0</v>
      </c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59">
        <f t="shared" si="3"/>
        <v>0</v>
      </c>
      <c r="BB150" s="28">
        <f t="shared" si="4"/>
        <v>7200000</v>
      </c>
      <c r="BC150" s="64"/>
      <c r="BD150" s="59">
        <f t="shared" si="5"/>
        <v>0</v>
      </c>
      <c r="BE150" s="59">
        <f t="shared" si="6"/>
        <v>0</v>
      </c>
      <c r="BF150" s="59">
        <f t="shared" si="7"/>
        <v>0</v>
      </c>
      <c r="BG150" s="59">
        <f t="shared" si="8"/>
        <v>0</v>
      </c>
      <c r="BH150" s="59">
        <f t="shared" si="9"/>
        <v>0</v>
      </c>
      <c r="BI150" s="59">
        <f t="shared" si="10"/>
        <v>0</v>
      </c>
      <c r="BJ150" s="59">
        <f t="shared" si="11"/>
        <v>0</v>
      </c>
      <c r="BK150" s="59">
        <f t="shared" si="12"/>
        <v>0</v>
      </c>
      <c r="BL150" s="59">
        <f t="shared" si="13"/>
        <v>0</v>
      </c>
      <c r="BM150" s="59">
        <f t="shared" si="14"/>
        <v>0</v>
      </c>
      <c r="BN150" s="59">
        <f t="shared" si="15"/>
        <v>0</v>
      </c>
      <c r="BO150" s="59">
        <f t="shared" si="16"/>
        <v>0</v>
      </c>
      <c r="BP150" s="64"/>
      <c r="BQ150" s="59">
        <f t="shared" si="17"/>
        <v>0</v>
      </c>
      <c r="BR150" s="59">
        <f t="shared" si="18"/>
        <v>0</v>
      </c>
      <c r="BS150" s="59">
        <f t="shared" si="19"/>
        <v>0</v>
      </c>
      <c r="BT150" s="59">
        <f t="shared" si="20"/>
        <v>0</v>
      </c>
    </row>
    <row r="151">
      <c r="A151" s="49"/>
      <c r="B151" s="52" t="s">
        <v>38</v>
      </c>
      <c r="C151" s="52" t="s">
        <v>154</v>
      </c>
      <c r="D151" s="53">
        <v>7200000.0</v>
      </c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2"/>
      <c r="BA151" s="59">
        <f t="shared" si="3"/>
        <v>0</v>
      </c>
      <c r="BB151" s="28">
        <f t="shared" si="4"/>
        <v>7200000</v>
      </c>
      <c r="BC151" s="64"/>
      <c r="BD151" s="59">
        <f t="shared" si="5"/>
        <v>0</v>
      </c>
      <c r="BE151" s="59">
        <f t="shared" si="6"/>
        <v>0</v>
      </c>
      <c r="BF151" s="59">
        <f t="shared" si="7"/>
        <v>0</v>
      </c>
      <c r="BG151" s="59">
        <f t="shared" si="8"/>
        <v>0</v>
      </c>
      <c r="BH151" s="59">
        <f t="shared" si="9"/>
        <v>0</v>
      </c>
      <c r="BI151" s="59">
        <f t="shared" si="10"/>
        <v>0</v>
      </c>
      <c r="BJ151" s="59">
        <f t="shared" si="11"/>
        <v>0</v>
      </c>
      <c r="BK151" s="59">
        <f t="shared" si="12"/>
        <v>0</v>
      </c>
      <c r="BL151" s="59">
        <f t="shared" si="13"/>
        <v>0</v>
      </c>
      <c r="BM151" s="59">
        <f t="shared" si="14"/>
        <v>0</v>
      </c>
      <c r="BN151" s="59">
        <f t="shared" si="15"/>
        <v>0</v>
      </c>
      <c r="BO151" s="59">
        <f t="shared" si="16"/>
        <v>0</v>
      </c>
      <c r="BP151" s="64"/>
      <c r="BQ151" s="59">
        <f t="shared" si="17"/>
        <v>0</v>
      </c>
      <c r="BR151" s="59">
        <f t="shared" si="18"/>
        <v>0</v>
      </c>
      <c r="BS151" s="59">
        <f t="shared" si="19"/>
        <v>0</v>
      </c>
      <c r="BT151" s="59">
        <f t="shared" si="20"/>
        <v>0</v>
      </c>
    </row>
    <row r="152">
      <c r="A152" s="45">
        <v>511123.0</v>
      </c>
      <c r="B152" s="46" t="s">
        <v>155</v>
      </c>
      <c r="C152" s="6"/>
      <c r="D152" s="47">
        <f t="shared" ref="D152:AZ152" si="85">sum(D154:D156)</f>
        <v>35910000</v>
      </c>
      <c r="E152" s="47">
        <f t="shared" si="85"/>
        <v>0</v>
      </c>
      <c r="F152" s="47">
        <f t="shared" si="85"/>
        <v>0</v>
      </c>
      <c r="G152" s="47">
        <f t="shared" si="85"/>
        <v>0</v>
      </c>
      <c r="H152" s="47">
        <f t="shared" si="85"/>
        <v>0</v>
      </c>
      <c r="I152" s="47">
        <f t="shared" si="85"/>
        <v>0</v>
      </c>
      <c r="J152" s="47">
        <f t="shared" si="85"/>
        <v>0</v>
      </c>
      <c r="K152" s="47">
        <f t="shared" si="85"/>
        <v>0</v>
      </c>
      <c r="L152" s="47">
        <f t="shared" si="85"/>
        <v>0</v>
      </c>
      <c r="M152" s="47">
        <f t="shared" si="85"/>
        <v>0</v>
      </c>
      <c r="N152" s="47">
        <f t="shared" si="85"/>
        <v>0</v>
      </c>
      <c r="O152" s="47">
        <f t="shared" si="85"/>
        <v>0</v>
      </c>
      <c r="P152" s="47">
        <f t="shared" si="85"/>
        <v>0</v>
      </c>
      <c r="Q152" s="47">
        <f t="shared" si="85"/>
        <v>0</v>
      </c>
      <c r="R152" s="47">
        <f t="shared" si="85"/>
        <v>0</v>
      </c>
      <c r="S152" s="47">
        <f t="shared" si="85"/>
        <v>0</v>
      </c>
      <c r="T152" s="47">
        <f t="shared" si="85"/>
        <v>0</v>
      </c>
      <c r="U152" s="47">
        <f t="shared" si="85"/>
        <v>0</v>
      </c>
      <c r="V152" s="47">
        <f t="shared" si="85"/>
        <v>0</v>
      </c>
      <c r="W152" s="47">
        <f t="shared" si="85"/>
        <v>0</v>
      </c>
      <c r="X152" s="47">
        <f t="shared" si="85"/>
        <v>0</v>
      </c>
      <c r="Y152" s="47">
        <f t="shared" si="85"/>
        <v>0</v>
      </c>
      <c r="Z152" s="47">
        <f t="shared" si="85"/>
        <v>0</v>
      </c>
      <c r="AA152" s="47">
        <f t="shared" si="85"/>
        <v>0</v>
      </c>
      <c r="AB152" s="47">
        <f t="shared" si="85"/>
        <v>0</v>
      </c>
      <c r="AC152" s="47">
        <f t="shared" si="85"/>
        <v>0</v>
      </c>
      <c r="AD152" s="47">
        <f t="shared" si="85"/>
        <v>0</v>
      </c>
      <c r="AE152" s="47">
        <f t="shared" si="85"/>
        <v>0</v>
      </c>
      <c r="AF152" s="47">
        <f t="shared" si="85"/>
        <v>0</v>
      </c>
      <c r="AG152" s="47">
        <f t="shared" si="85"/>
        <v>0</v>
      </c>
      <c r="AH152" s="47">
        <f t="shared" si="85"/>
        <v>0</v>
      </c>
      <c r="AI152" s="47">
        <f t="shared" si="85"/>
        <v>0</v>
      </c>
      <c r="AJ152" s="47">
        <f t="shared" si="85"/>
        <v>0</v>
      </c>
      <c r="AK152" s="47">
        <f t="shared" si="85"/>
        <v>0</v>
      </c>
      <c r="AL152" s="47">
        <f t="shared" si="85"/>
        <v>0</v>
      </c>
      <c r="AM152" s="47">
        <f t="shared" si="85"/>
        <v>0</v>
      </c>
      <c r="AN152" s="47">
        <f t="shared" si="85"/>
        <v>0</v>
      </c>
      <c r="AO152" s="47">
        <f t="shared" si="85"/>
        <v>0</v>
      </c>
      <c r="AP152" s="47">
        <f t="shared" si="85"/>
        <v>0</v>
      </c>
      <c r="AQ152" s="47">
        <f t="shared" si="85"/>
        <v>0</v>
      </c>
      <c r="AR152" s="47">
        <f t="shared" si="85"/>
        <v>0</v>
      </c>
      <c r="AS152" s="47">
        <f t="shared" si="85"/>
        <v>0</v>
      </c>
      <c r="AT152" s="47">
        <f t="shared" si="85"/>
        <v>0</v>
      </c>
      <c r="AU152" s="47">
        <f t="shared" si="85"/>
        <v>0</v>
      </c>
      <c r="AV152" s="47">
        <f t="shared" si="85"/>
        <v>0</v>
      </c>
      <c r="AW152" s="47">
        <f t="shared" si="85"/>
        <v>0</v>
      </c>
      <c r="AX152" s="47">
        <f t="shared" si="85"/>
        <v>0</v>
      </c>
      <c r="AY152" s="47">
        <f t="shared" si="85"/>
        <v>0</v>
      </c>
      <c r="AZ152" s="47">
        <f t="shared" si="85"/>
        <v>0</v>
      </c>
      <c r="BA152" s="59">
        <f t="shared" si="3"/>
        <v>0</v>
      </c>
      <c r="BB152" s="28">
        <f t="shared" si="4"/>
        <v>35910000</v>
      </c>
      <c r="BC152" s="61"/>
      <c r="BD152" s="59">
        <f t="shared" si="5"/>
        <v>0</v>
      </c>
      <c r="BE152" s="59">
        <f t="shared" si="6"/>
        <v>0</v>
      </c>
      <c r="BF152" s="59">
        <f t="shared" si="7"/>
        <v>0</v>
      </c>
      <c r="BG152" s="59">
        <f t="shared" si="8"/>
        <v>0</v>
      </c>
      <c r="BH152" s="59">
        <f t="shared" si="9"/>
        <v>0</v>
      </c>
      <c r="BI152" s="59">
        <f t="shared" si="10"/>
        <v>0</v>
      </c>
      <c r="BJ152" s="59">
        <f t="shared" si="11"/>
        <v>0</v>
      </c>
      <c r="BK152" s="59">
        <f t="shared" si="12"/>
        <v>0</v>
      </c>
      <c r="BL152" s="59">
        <f t="shared" si="13"/>
        <v>0</v>
      </c>
      <c r="BM152" s="59">
        <f t="shared" si="14"/>
        <v>0</v>
      </c>
      <c r="BN152" s="59">
        <f t="shared" si="15"/>
        <v>0</v>
      </c>
      <c r="BO152" s="59">
        <f t="shared" si="16"/>
        <v>0</v>
      </c>
      <c r="BP152" s="61"/>
      <c r="BQ152" s="59">
        <f t="shared" si="17"/>
        <v>0</v>
      </c>
      <c r="BR152" s="59">
        <f t="shared" si="18"/>
        <v>0</v>
      </c>
      <c r="BS152" s="59">
        <f t="shared" si="19"/>
        <v>0</v>
      </c>
      <c r="BT152" s="59">
        <f t="shared" si="20"/>
        <v>0</v>
      </c>
    </row>
    <row r="153">
      <c r="A153" s="49"/>
      <c r="B153" s="50" t="s">
        <v>37</v>
      </c>
      <c r="C153" s="6"/>
      <c r="D153" s="51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59">
        <f t="shared" si="3"/>
        <v>0</v>
      </c>
      <c r="BB153" s="28">
        <f t="shared" si="4"/>
        <v>0</v>
      </c>
      <c r="BC153" s="64"/>
      <c r="BD153" s="59">
        <f t="shared" si="5"/>
        <v>0</v>
      </c>
      <c r="BE153" s="59">
        <f t="shared" si="6"/>
        <v>0</v>
      </c>
      <c r="BF153" s="59">
        <f t="shared" si="7"/>
        <v>0</v>
      </c>
      <c r="BG153" s="59">
        <f t="shared" si="8"/>
        <v>0</v>
      </c>
      <c r="BH153" s="59">
        <f t="shared" si="9"/>
        <v>0</v>
      </c>
      <c r="BI153" s="59">
        <f t="shared" si="10"/>
        <v>0</v>
      </c>
      <c r="BJ153" s="59">
        <f t="shared" si="11"/>
        <v>0</v>
      </c>
      <c r="BK153" s="59">
        <f t="shared" si="12"/>
        <v>0</v>
      </c>
      <c r="BL153" s="59">
        <f t="shared" si="13"/>
        <v>0</v>
      </c>
      <c r="BM153" s="59">
        <f t="shared" si="14"/>
        <v>0</v>
      </c>
      <c r="BN153" s="59">
        <f t="shared" si="15"/>
        <v>0</v>
      </c>
      <c r="BO153" s="59">
        <f t="shared" si="16"/>
        <v>0</v>
      </c>
      <c r="BP153" s="64"/>
      <c r="BQ153" s="59">
        <f t="shared" si="17"/>
        <v>0</v>
      </c>
      <c r="BR153" s="59">
        <f t="shared" si="18"/>
        <v>0</v>
      </c>
      <c r="BS153" s="59">
        <f t="shared" si="19"/>
        <v>0</v>
      </c>
      <c r="BT153" s="59">
        <f t="shared" si="20"/>
        <v>0</v>
      </c>
    </row>
    <row r="154">
      <c r="A154" s="49"/>
      <c r="B154" s="52" t="s">
        <v>38</v>
      </c>
      <c r="C154" s="52" t="s">
        <v>156</v>
      </c>
      <c r="D154" s="53">
        <v>3.078E7</v>
      </c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59">
        <f t="shared" si="3"/>
        <v>0</v>
      </c>
      <c r="BB154" s="28">
        <f t="shared" si="4"/>
        <v>30780000</v>
      </c>
      <c r="BC154" s="64"/>
      <c r="BD154" s="59">
        <f t="shared" si="5"/>
        <v>0</v>
      </c>
      <c r="BE154" s="59">
        <f t="shared" si="6"/>
        <v>0</v>
      </c>
      <c r="BF154" s="59">
        <f t="shared" si="7"/>
        <v>0</v>
      </c>
      <c r="BG154" s="59">
        <f t="shared" si="8"/>
        <v>0</v>
      </c>
      <c r="BH154" s="59">
        <f t="shared" si="9"/>
        <v>0</v>
      </c>
      <c r="BI154" s="59">
        <f t="shared" si="10"/>
        <v>0</v>
      </c>
      <c r="BJ154" s="59">
        <f t="shared" si="11"/>
        <v>0</v>
      </c>
      <c r="BK154" s="59">
        <f t="shared" si="12"/>
        <v>0</v>
      </c>
      <c r="BL154" s="59">
        <f t="shared" si="13"/>
        <v>0</v>
      </c>
      <c r="BM154" s="59">
        <f t="shared" si="14"/>
        <v>0</v>
      </c>
      <c r="BN154" s="59">
        <f t="shared" si="15"/>
        <v>0</v>
      </c>
      <c r="BO154" s="59">
        <f t="shared" si="16"/>
        <v>0</v>
      </c>
      <c r="BP154" s="64"/>
      <c r="BQ154" s="59">
        <f t="shared" si="17"/>
        <v>0</v>
      </c>
      <c r="BR154" s="59">
        <f t="shared" si="18"/>
        <v>0</v>
      </c>
      <c r="BS154" s="59">
        <f t="shared" si="19"/>
        <v>0</v>
      </c>
      <c r="BT154" s="59">
        <f t="shared" si="20"/>
        <v>0</v>
      </c>
    </row>
    <row r="155">
      <c r="A155" s="49"/>
      <c r="B155" s="52" t="s">
        <v>38</v>
      </c>
      <c r="C155" s="52" t="s">
        <v>157</v>
      </c>
      <c r="D155" s="53">
        <v>2565000.0</v>
      </c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59">
        <f t="shared" si="3"/>
        <v>0</v>
      </c>
      <c r="BB155" s="28">
        <f t="shared" si="4"/>
        <v>2565000</v>
      </c>
      <c r="BC155" s="64"/>
      <c r="BD155" s="59">
        <f t="shared" si="5"/>
        <v>0</v>
      </c>
      <c r="BE155" s="59">
        <f t="shared" si="6"/>
        <v>0</v>
      </c>
      <c r="BF155" s="59">
        <f t="shared" si="7"/>
        <v>0</v>
      </c>
      <c r="BG155" s="59">
        <f t="shared" si="8"/>
        <v>0</v>
      </c>
      <c r="BH155" s="59">
        <f t="shared" si="9"/>
        <v>0</v>
      </c>
      <c r="BI155" s="59">
        <f t="shared" si="10"/>
        <v>0</v>
      </c>
      <c r="BJ155" s="59">
        <f t="shared" si="11"/>
        <v>0</v>
      </c>
      <c r="BK155" s="59">
        <f t="shared" si="12"/>
        <v>0</v>
      </c>
      <c r="BL155" s="59">
        <f t="shared" si="13"/>
        <v>0</v>
      </c>
      <c r="BM155" s="59">
        <f t="shared" si="14"/>
        <v>0</v>
      </c>
      <c r="BN155" s="59">
        <f t="shared" si="15"/>
        <v>0</v>
      </c>
      <c r="BO155" s="59">
        <f t="shared" si="16"/>
        <v>0</v>
      </c>
      <c r="BP155" s="64"/>
      <c r="BQ155" s="59">
        <f t="shared" si="17"/>
        <v>0</v>
      </c>
      <c r="BR155" s="59">
        <f t="shared" si="18"/>
        <v>0</v>
      </c>
      <c r="BS155" s="59">
        <f t="shared" si="19"/>
        <v>0</v>
      </c>
      <c r="BT155" s="59">
        <f t="shared" si="20"/>
        <v>0</v>
      </c>
    </row>
    <row r="156">
      <c r="A156" s="49"/>
      <c r="B156" s="52" t="s">
        <v>38</v>
      </c>
      <c r="C156" s="52" t="s">
        <v>158</v>
      </c>
      <c r="D156" s="53">
        <v>2565000.0</v>
      </c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59">
        <f t="shared" si="3"/>
        <v>0</v>
      </c>
      <c r="BB156" s="28">
        <f t="shared" si="4"/>
        <v>2565000</v>
      </c>
      <c r="BC156" s="64"/>
      <c r="BD156" s="59">
        <f t="shared" si="5"/>
        <v>0</v>
      </c>
      <c r="BE156" s="59">
        <f t="shared" si="6"/>
        <v>0</v>
      </c>
      <c r="BF156" s="59">
        <f t="shared" si="7"/>
        <v>0</v>
      </c>
      <c r="BG156" s="59">
        <f t="shared" si="8"/>
        <v>0</v>
      </c>
      <c r="BH156" s="59">
        <f t="shared" si="9"/>
        <v>0</v>
      </c>
      <c r="BI156" s="59">
        <f t="shared" si="10"/>
        <v>0</v>
      </c>
      <c r="BJ156" s="59">
        <f t="shared" si="11"/>
        <v>0</v>
      </c>
      <c r="BK156" s="59">
        <f t="shared" si="12"/>
        <v>0</v>
      </c>
      <c r="BL156" s="59">
        <f t="shared" si="13"/>
        <v>0</v>
      </c>
      <c r="BM156" s="59">
        <f t="shared" si="14"/>
        <v>0</v>
      </c>
      <c r="BN156" s="59">
        <f t="shared" si="15"/>
        <v>0</v>
      </c>
      <c r="BO156" s="59">
        <f t="shared" si="16"/>
        <v>0</v>
      </c>
      <c r="BP156" s="64"/>
      <c r="BQ156" s="59">
        <f t="shared" si="17"/>
        <v>0</v>
      </c>
      <c r="BR156" s="59">
        <f t="shared" si="18"/>
        <v>0</v>
      </c>
      <c r="BS156" s="59">
        <f t="shared" si="19"/>
        <v>0</v>
      </c>
      <c r="BT156" s="59">
        <f t="shared" si="20"/>
        <v>0</v>
      </c>
    </row>
    <row r="157">
      <c r="A157" s="45">
        <v>511124.0</v>
      </c>
      <c r="B157" s="46" t="s">
        <v>159</v>
      </c>
      <c r="C157" s="6"/>
      <c r="D157" s="47">
        <f t="shared" ref="D157:AZ157" si="86">sum(D159:D161)</f>
        <v>619262000</v>
      </c>
      <c r="E157" s="47">
        <f t="shared" si="86"/>
        <v>0</v>
      </c>
      <c r="F157" s="47">
        <f t="shared" si="86"/>
        <v>0</v>
      </c>
      <c r="G157" s="47">
        <f t="shared" si="86"/>
        <v>0</v>
      </c>
      <c r="H157" s="47">
        <f t="shared" si="86"/>
        <v>0</v>
      </c>
      <c r="I157" s="47">
        <f t="shared" si="86"/>
        <v>0</v>
      </c>
      <c r="J157" s="47">
        <f t="shared" si="86"/>
        <v>0</v>
      </c>
      <c r="K157" s="47">
        <f t="shared" si="86"/>
        <v>0</v>
      </c>
      <c r="L157" s="47">
        <f t="shared" si="86"/>
        <v>0</v>
      </c>
      <c r="M157" s="47">
        <f t="shared" si="86"/>
        <v>0</v>
      </c>
      <c r="N157" s="47">
        <f t="shared" si="86"/>
        <v>0</v>
      </c>
      <c r="O157" s="47">
        <f t="shared" si="86"/>
        <v>0</v>
      </c>
      <c r="P157" s="47">
        <f t="shared" si="86"/>
        <v>0</v>
      </c>
      <c r="Q157" s="47">
        <f t="shared" si="86"/>
        <v>0</v>
      </c>
      <c r="R157" s="47">
        <f t="shared" si="86"/>
        <v>0</v>
      </c>
      <c r="S157" s="47">
        <f t="shared" si="86"/>
        <v>0</v>
      </c>
      <c r="T157" s="47">
        <f t="shared" si="86"/>
        <v>0</v>
      </c>
      <c r="U157" s="47">
        <f t="shared" si="86"/>
        <v>0</v>
      </c>
      <c r="V157" s="47">
        <f t="shared" si="86"/>
        <v>0</v>
      </c>
      <c r="W157" s="47">
        <f t="shared" si="86"/>
        <v>0</v>
      </c>
      <c r="X157" s="47">
        <f t="shared" si="86"/>
        <v>0</v>
      </c>
      <c r="Y157" s="47">
        <f t="shared" si="86"/>
        <v>0</v>
      </c>
      <c r="Z157" s="47">
        <f t="shared" si="86"/>
        <v>0</v>
      </c>
      <c r="AA157" s="47">
        <f t="shared" si="86"/>
        <v>0</v>
      </c>
      <c r="AB157" s="47">
        <f t="shared" si="86"/>
        <v>0</v>
      </c>
      <c r="AC157" s="47">
        <f t="shared" si="86"/>
        <v>0</v>
      </c>
      <c r="AD157" s="47">
        <f t="shared" si="86"/>
        <v>0</v>
      </c>
      <c r="AE157" s="47">
        <f t="shared" si="86"/>
        <v>0</v>
      </c>
      <c r="AF157" s="47">
        <f t="shared" si="86"/>
        <v>0</v>
      </c>
      <c r="AG157" s="47">
        <f t="shared" si="86"/>
        <v>0</v>
      </c>
      <c r="AH157" s="47">
        <f t="shared" si="86"/>
        <v>0</v>
      </c>
      <c r="AI157" s="47">
        <f t="shared" si="86"/>
        <v>0</v>
      </c>
      <c r="AJ157" s="47">
        <f t="shared" si="86"/>
        <v>0</v>
      </c>
      <c r="AK157" s="47">
        <f t="shared" si="86"/>
        <v>0</v>
      </c>
      <c r="AL157" s="47">
        <f t="shared" si="86"/>
        <v>0</v>
      </c>
      <c r="AM157" s="47">
        <f t="shared" si="86"/>
        <v>0</v>
      </c>
      <c r="AN157" s="47">
        <f t="shared" si="86"/>
        <v>0</v>
      </c>
      <c r="AO157" s="47">
        <f t="shared" si="86"/>
        <v>0</v>
      </c>
      <c r="AP157" s="47">
        <f t="shared" si="86"/>
        <v>0</v>
      </c>
      <c r="AQ157" s="47">
        <f t="shared" si="86"/>
        <v>0</v>
      </c>
      <c r="AR157" s="47">
        <f t="shared" si="86"/>
        <v>0</v>
      </c>
      <c r="AS157" s="47">
        <f t="shared" si="86"/>
        <v>0</v>
      </c>
      <c r="AT157" s="47">
        <f t="shared" si="86"/>
        <v>0</v>
      </c>
      <c r="AU157" s="47">
        <f t="shared" si="86"/>
        <v>0</v>
      </c>
      <c r="AV157" s="47">
        <f t="shared" si="86"/>
        <v>0</v>
      </c>
      <c r="AW157" s="47">
        <f t="shared" si="86"/>
        <v>0</v>
      </c>
      <c r="AX157" s="47">
        <f t="shared" si="86"/>
        <v>0</v>
      </c>
      <c r="AY157" s="47">
        <f t="shared" si="86"/>
        <v>0</v>
      </c>
      <c r="AZ157" s="47">
        <f t="shared" si="86"/>
        <v>0</v>
      </c>
      <c r="BA157" s="59">
        <f t="shared" si="3"/>
        <v>0</v>
      </c>
      <c r="BB157" s="28">
        <f t="shared" si="4"/>
        <v>619262000</v>
      </c>
      <c r="BC157" s="61"/>
      <c r="BD157" s="59">
        <f t="shared" si="5"/>
        <v>0</v>
      </c>
      <c r="BE157" s="59">
        <f t="shared" si="6"/>
        <v>0</v>
      </c>
      <c r="BF157" s="59">
        <f t="shared" si="7"/>
        <v>0</v>
      </c>
      <c r="BG157" s="59">
        <f t="shared" si="8"/>
        <v>0</v>
      </c>
      <c r="BH157" s="59">
        <f t="shared" si="9"/>
        <v>0</v>
      </c>
      <c r="BI157" s="59">
        <f t="shared" si="10"/>
        <v>0</v>
      </c>
      <c r="BJ157" s="59">
        <f t="shared" si="11"/>
        <v>0</v>
      </c>
      <c r="BK157" s="59">
        <f t="shared" si="12"/>
        <v>0</v>
      </c>
      <c r="BL157" s="59">
        <f t="shared" si="13"/>
        <v>0</v>
      </c>
      <c r="BM157" s="59">
        <f t="shared" si="14"/>
        <v>0</v>
      </c>
      <c r="BN157" s="59">
        <f t="shared" si="15"/>
        <v>0</v>
      </c>
      <c r="BO157" s="59">
        <f t="shared" si="16"/>
        <v>0</v>
      </c>
      <c r="BP157" s="61"/>
      <c r="BQ157" s="59">
        <f t="shared" si="17"/>
        <v>0</v>
      </c>
      <c r="BR157" s="59">
        <f t="shared" si="18"/>
        <v>0</v>
      </c>
      <c r="BS157" s="59">
        <f t="shared" si="19"/>
        <v>0</v>
      </c>
      <c r="BT157" s="59">
        <f t="shared" si="20"/>
        <v>0</v>
      </c>
    </row>
    <row r="158">
      <c r="A158" s="49"/>
      <c r="B158" s="50" t="s">
        <v>37</v>
      </c>
      <c r="C158" s="6"/>
      <c r="D158" s="51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59">
        <f t="shared" si="3"/>
        <v>0</v>
      </c>
      <c r="BB158" s="28">
        <f t="shared" si="4"/>
        <v>0</v>
      </c>
      <c r="BC158" s="64"/>
      <c r="BD158" s="59">
        <f t="shared" si="5"/>
        <v>0</v>
      </c>
      <c r="BE158" s="59">
        <f t="shared" si="6"/>
        <v>0</v>
      </c>
      <c r="BF158" s="59">
        <f t="shared" si="7"/>
        <v>0</v>
      </c>
      <c r="BG158" s="59">
        <f t="shared" si="8"/>
        <v>0</v>
      </c>
      <c r="BH158" s="59">
        <f t="shared" si="9"/>
        <v>0</v>
      </c>
      <c r="BI158" s="59">
        <f t="shared" si="10"/>
        <v>0</v>
      </c>
      <c r="BJ158" s="59">
        <f t="shared" si="11"/>
        <v>0</v>
      </c>
      <c r="BK158" s="59">
        <f t="shared" si="12"/>
        <v>0</v>
      </c>
      <c r="BL158" s="59">
        <f t="shared" si="13"/>
        <v>0</v>
      </c>
      <c r="BM158" s="59">
        <f t="shared" si="14"/>
        <v>0</v>
      </c>
      <c r="BN158" s="59">
        <f t="shared" si="15"/>
        <v>0</v>
      </c>
      <c r="BO158" s="59">
        <f t="shared" si="16"/>
        <v>0</v>
      </c>
      <c r="BP158" s="64"/>
      <c r="BQ158" s="59">
        <f t="shared" si="17"/>
        <v>0</v>
      </c>
      <c r="BR158" s="59">
        <f t="shared" si="18"/>
        <v>0</v>
      </c>
      <c r="BS158" s="59">
        <f t="shared" si="19"/>
        <v>0</v>
      </c>
      <c r="BT158" s="59">
        <f t="shared" si="20"/>
        <v>0</v>
      </c>
    </row>
    <row r="159">
      <c r="A159" s="49"/>
      <c r="B159" s="52" t="s">
        <v>38</v>
      </c>
      <c r="C159" s="52" t="s">
        <v>160</v>
      </c>
      <c r="D159" s="53">
        <v>5.19262E8</v>
      </c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59">
        <f t="shared" si="3"/>
        <v>0</v>
      </c>
      <c r="BB159" s="28">
        <f t="shared" si="4"/>
        <v>519262000</v>
      </c>
      <c r="BC159" s="64"/>
      <c r="BD159" s="59">
        <f t="shared" si="5"/>
        <v>0</v>
      </c>
      <c r="BE159" s="59">
        <f t="shared" si="6"/>
        <v>0</v>
      </c>
      <c r="BF159" s="59">
        <f t="shared" si="7"/>
        <v>0</v>
      </c>
      <c r="BG159" s="59">
        <f t="shared" si="8"/>
        <v>0</v>
      </c>
      <c r="BH159" s="59">
        <f t="shared" si="9"/>
        <v>0</v>
      </c>
      <c r="BI159" s="59">
        <f t="shared" si="10"/>
        <v>0</v>
      </c>
      <c r="BJ159" s="59">
        <f t="shared" si="11"/>
        <v>0</v>
      </c>
      <c r="BK159" s="59">
        <f t="shared" si="12"/>
        <v>0</v>
      </c>
      <c r="BL159" s="59">
        <f t="shared" si="13"/>
        <v>0</v>
      </c>
      <c r="BM159" s="59">
        <f t="shared" si="14"/>
        <v>0</v>
      </c>
      <c r="BN159" s="59">
        <f t="shared" si="15"/>
        <v>0</v>
      </c>
      <c r="BO159" s="59">
        <f t="shared" si="16"/>
        <v>0</v>
      </c>
      <c r="BP159" s="64"/>
      <c r="BQ159" s="59">
        <f t="shared" si="17"/>
        <v>0</v>
      </c>
      <c r="BR159" s="59">
        <f t="shared" si="18"/>
        <v>0</v>
      </c>
      <c r="BS159" s="59">
        <f t="shared" si="19"/>
        <v>0</v>
      </c>
      <c r="BT159" s="59">
        <f t="shared" si="20"/>
        <v>0</v>
      </c>
    </row>
    <row r="160">
      <c r="A160" s="49"/>
      <c r="B160" s="52" t="s">
        <v>38</v>
      </c>
      <c r="C160" s="52" t="s">
        <v>161</v>
      </c>
      <c r="D160" s="53">
        <v>5.0E7</v>
      </c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59">
        <f t="shared" si="3"/>
        <v>0</v>
      </c>
      <c r="BB160" s="28">
        <f t="shared" si="4"/>
        <v>50000000</v>
      </c>
      <c r="BC160" s="64"/>
      <c r="BD160" s="59">
        <f t="shared" si="5"/>
        <v>0</v>
      </c>
      <c r="BE160" s="59">
        <f t="shared" si="6"/>
        <v>0</v>
      </c>
      <c r="BF160" s="59">
        <f t="shared" si="7"/>
        <v>0</v>
      </c>
      <c r="BG160" s="59">
        <f t="shared" si="8"/>
        <v>0</v>
      </c>
      <c r="BH160" s="59">
        <f t="shared" si="9"/>
        <v>0</v>
      </c>
      <c r="BI160" s="59">
        <f t="shared" si="10"/>
        <v>0</v>
      </c>
      <c r="BJ160" s="59">
        <f t="shared" si="11"/>
        <v>0</v>
      </c>
      <c r="BK160" s="59">
        <f t="shared" si="12"/>
        <v>0</v>
      </c>
      <c r="BL160" s="59">
        <f t="shared" si="13"/>
        <v>0</v>
      </c>
      <c r="BM160" s="59">
        <f t="shared" si="14"/>
        <v>0</v>
      </c>
      <c r="BN160" s="59">
        <f t="shared" si="15"/>
        <v>0</v>
      </c>
      <c r="BO160" s="59">
        <f t="shared" si="16"/>
        <v>0</v>
      </c>
      <c r="BP160" s="64"/>
      <c r="BQ160" s="59">
        <f t="shared" si="17"/>
        <v>0</v>
      </c>
      <c r="BR160" s="59">
        <f t="shared" si="18"/>
        <v>0</v>
      </c>
      <c r="BS160" s="59">
        <f t="shared" si="19"/>
        <v>0</v>
      </c>
      <c r="BT160" s="59">
        <f t="shared" si="20"/>
        <v>0</v>
      </c>
    </row>
    <row r="161">
      <c r="A161" s="49"/>
      <c r="B161" s="52" t="s">
        <v>38</v>
      </c>
      <c r="C161" s="52" t="s">
        <v>162</v>
      </c>
      <c r="D161" s="53">
        <v>5.0E7</v>
      </c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59">
        <f t="shared" si="3"/>
        <v>0</v>
      </c>
      <c r="BB161" s="28">
        <f t="shared" si="4"/>
        <v>50000000</v>
      </c>
      <c r="BC161" s="64"/>
      <c r="BD161" s="59">
        <f t="shared" si="5"/>
        <v>0</v>
      </c>
      <c r="BE161" s="59">
        <f t="shared" si="6"/>
        <v>0</v>
      </c>
      <c r="BF161" s="59">
        <f t="shared" si="7"/>
        <v>0</v>
      </c>
      <c r="BG161" s="59">
        <f t="shared" si="8"/>
        <v>0</v>
      </c>
      <c r="BH161" s="59">
        <f t="shared" si="9"/>
        <v>0</v>
      </c>
      <c r="BI161" s="59">
        <f t="shared" si="10"/>
        <v>0</v>
      </c>
      <c r="BJ161" s="59">
        <f t="shared" si="11"/>
        <v>0</v>
      </c>
      <c r="BK161" s="59">
        <f t="shared" si="12"/>
        <v>0</v>
      </c>
      <c r="BL161" s="59">
        <f t="shared" si="13"/>
        <v>0</v>
      </c>
      <c r="BM161" s="59">
        <f t="shared" si="14"/>
        <v>0</v>
      </c>
      <c r="BN161" s="59">
        <f t="shared" si="15"/>
        <v>0</v>
      </c>
      <c r="BO161" s="59">
        <f t="shared" si="16"/>
        <v>0</v>
      </c>
      <c r="BP161" s="64"/>
      <c r="BQ161" s="59">
        <f t="shared" si="17"/>
        <v>0</v>
      </c>
      <c r="BR161" s="59">
        <f t="shared" si="18"/>
        <v>0</v>
      </c>
      <c r="BS161" s="59">
        <f t="shared" si="19"/>
        <v>0</v>
      </c>
      <c r="BT161" s="59">
        <f t="shared" si="20"/>
        <v>0</v>
      </c>
    </row>
    <row r="162">
      <c r="A162" s="45">
        <v>511125.0</v>
      </c>
      <c r="B162" s="46" t="s">
        <v>163</v>
      </c>
      <c r="C162" s="6"/>
      <c r="D162" s="47">
        <f t="shared" ref="D162:AZ162" si="87">sum(D164:D166)</f>
        <v>75000000</v>
      </c>
      <c r="E162" s="47">
        <f t="shared" si="87"/>
        <v>0</v>
      </c>
      <c r="F162" s="47">
        <f t="shared" si="87"/>
        <v>0</v>
      </c>
      <c r="G162" s="47">
        <f t="shared" si="87"/>
        <v>0</v>
      </c>
      <c r="H162" s="47">
        <f t="shared" si="87"/>
        <v>0</v>
      </c>
      <c r="I162" s="47">
        <f t="shared" si="87"/>
        <v>0</v>
      </c>
      <c r="J162" s="47">
        <f t="shared" si="87"/>
        <v>0</v>
      </c>
      <c r="K162" s="47">
        <f t="shared" si="87"/>
        <v>0</v>
      </c>
      <c r="L162" s="47">
        <f t="shared" si="87"/>
        <v>0</v>
      </c>
      <c r="M162" s="47">
        <f t="shared" si="87"/>
        <v>0</v>
      </c>
      <c r="N162" s="47">
        <f t="shared" si="87"/>
        <v>0</v>
      </c>
      <c r="O162" s="47">
        <f t="shared" si="87"/>
        <v>0</v>
      </c>
      <c r="P162" s="47">
        <f t="shared" si="87"/>
        <v>0</v>
      </c>
      <c r="Q162" s="47">
        <f t="shared" si="87"/>
        <v>0</v>
      </c>
      <c r="R162" s="47">
        <f t="shared" si="87"/>
        <v>0</v>
      </c>
      <c r="S162" s="47">
        <f t="shared" si="87"/>
        <v>0</v>
      </c>
      <c r="T162" s="47">
        <f t="shared" si="87"/>
        <v>0</v>
      </c>
      <c r="U162" s="47">
        <f t="shared" si="87"/>
        <v>0</v>
      </c>
      <c r="V162" s="47">
        <f t="shared" si="87"/>
        <v>0</v>
      </c>
      <c r="W162" s="47">
        <f t="shared" si="87"/>
        <v>0</v>
      </c>
      <c r="X162" s="47">
        <f t="shared" si="87"/>
        <v>0</v>
      </c>
      <c r="Y162" s="47">
        <f t="shared" si="87"/>
        <v>0</v>
      </c>
      <c r="Z162" s="47">
        <f t="shared" si="87"/>
        <v>0</v>
      </c>
      <c r="AA162" s="47">
        <f t="shared" si="87"/>
        <v>0</v>
      </c>
      <c r="AB162" s="47">
        <f t="shared" si="87"/>
        <v>0</v>
      </c>
      <c r="AC162" s="47">
        <f t="shared" si="87"/>
        <v>0</v>
      </c>
      <c r="AD162" s="47">
        <f t="shared" si="87"/>
        <v>0</v>
      </c>
      <c r="AE162" s="47">
        <f t="shared" si="87"/>
        <v>0</v>
      </c>
      <c r="AF162" s="47">
        <f t="shared" si="87"/>
        <v>0</v>
      </c>
      <c r="AG162" s="47">
        <f t="shared" si="87"/>
        <v>0</v>
      </c>
      <c r="AH162" s="47">
        <f t="shared" si="87"/>
        <v>0</v>
      </c>
      <c r="AI162" s="47">
        <f t="shared" si="87"/>
        <v>0</v>
      </c>
      <c r="AJ162" s="47">
        <f t="shared" si="87"/>
        <v>0</v>
      </c>
      <c r="AK162" s="47">
        <f t="shared" si="87"/>
        <v>0</v>
      </c>
      <c r="AL162" s="47">
        <f t="shared" si="87"/>
        <v>0</v>
      </c>
      <c r="AM162" s="47">
        <f t="shared" si="87"/>
        <v>0</v>
      </c>
      <c r="AN162" s="47">
        <f t="shared" si="87"/>
        <v>0</v>
      </c>
      <c r="AO162" s="47">
        <f t="shared" si="87"/>
        <v>0</v>
      </c>
      <c r="AP162" s="47">
        <f t="shared" si="87"/>
        <v>0</v>
      </c>
      <c r="AQ162" s="47">
        <f t="shared" si="87"/>
        <v>0</v>
      </c>
      <c r="AR162" s="47">
        <f t="shared" si="87"/>
        <v>0</v>
      </c>
      <c r="AS162" s="47">
        <f t="shared" si="87"/>
        <v>0</v>
      </c>
      <c r="AT162" s="47">
        <f t="shared" si="87"/>
        <v>0</v>
      </c>
      <c r="AU162" s="47">
        <f t="shared" si="87"/>
        <v>0</v>
      </c>
      <c r="AV162" s="47">
        <f t="shared" si="87"/>
        <v>0</v>
      </c>
      <c r="AW162" s="47">
        <f t="shared" si="87"/>
        <v>0</v>
      </c>
      <c r="AX162" s="47">
        <f t="shared" si="87"/>
        <v>0</v>
      </c>
      <c r="AY162" s="47">
        <f t="shared" si="87"/>
        <v>0</v>
      </c>
      <c r="AZ162" s="47">
        <f t="shared" si="87"/>
        <v>0</v>
      </c>
      <c r="BA162" s="59">
        <f t="shared" si="3"/>
        <v>0</v>
      </c>
      <c r="BB162" s="28">
        <f t="shared" si="4"/>
        <v>75000000</v>
      </c>
      <c r="BC162" s="61"/>
      <c r="BD162" s="59">
        <f t="shared" si="5"/>
        <v>0</v>
      </c>
      <c r="BE162" s="59">
        <f t="shared" si="6"/>
        <v>0</v>
      </c>
      <c r="BF162" s="59">
        <f t="shared" si="7"/>
        <v>0</v>
      </c>
      <c r="BG162" s="59">
        <f t="shared" si="8"/>
        <v>0</v>
      </c>
      <c r="BH162" s="59">
        <f t="shared" si="9"/>
        <v>0</v>
      </c>
      <c r="BI162" s="59">
        <f t="shared" si="10"/>
        <v>0</v>
      </c>
      <c r="BJ162" s="59">
        <f t="shared" si="11"/>
        <v>0</v>
      </c>
      <c r="BK162" s="59">
        <f t="shared" si="12"/>
        <v>0</v>
      </c>
      <c r="BL162" s="59">
        <f t="shared" si="13"/>
        <v>0</v>
      </c>
      <c r="BM162" s="59">
        <f t="shared" si="14"/>
        <v>0</v>
      </c>
      <c r="BN162" s="59">
        <f t="shared" si="15"/>
        <v>0</v>
      </c>
      <c r="BO162" s="59">
        <f t="shared" si="16"/>
        <v>0</v>
      </c>
      <c r="BP162" s="61"/>
      <c r="BQ162" s="59">
        <f t="shared" si="17"/>
        <v>0</v>
      </c>
      <c r="BR162" s="59">
        <f t="shared" si="18"/>
        <v>0</v>
      </c>
      <c r="BS162" s="59">
        <f t="shared" si="19"/>
        <v>0</v>
      </c>
      <c r="BT162" s="59">
        <f t="shared" si="20"/>
        <v>0</v>
      </c>
    </row>
    <row r="163">
      <c r="A163" s="49"/>
      <c r="B163" s="50" t="s">
        <v>37</v>
      </c>
      <c r="C163" s="6"/>
      <c r="D163" s="51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59">
        <f t="shared" si="3"/>
        <v>0</v>
      </c>
      <c r="BB163" s="28">
        <f t="shared" si="4"/>
        <v>0</v>
      </c>
      <c r="BC163" s="64"/>
      <c r="BD163" s="59">
        <f t="shared" si="5"/>
        <v>0</v>
      </c>
      <c r="BE163" s="59">
        <f t="shared" si="6"/>
        <v>0</v>
      </c>
      <c r="BF163" s="59">
        <f t="shared" si="7"/>
        <v>0</v>
      </c>
      <c r="BG163" s="59">
        <f t="shared" si="8"/>
        <v>0</v>
      </c>
      <c r="BH163" s="59">
        <f t="shared" si="9"/>
        <v>0</v>
      </c>
      <c r="BI163" s="59">
        <f t="shared" si="10"/>
        <v>0</v>
      </c>
      <c r="BJ163" s="59">
        <f t="shared" si="11"/>
        <v>0</v>
      </c>
      <c r="BK163" s="59">
        <f t="shared" si="12"/>
        <v>0</v>
      </c>
      <c r="BL163" s="59">
        <f t="shared" si="13"/>
        <v>0</v>
      </c>
      <c r="BM163" s="59">
        <f t="shared" si="14"/>
        <v>0</v>
      </c>
      <c r="BN163" s="59">
        <f t="shared" si="15"/>
        <v>0</v>
      </c>
      <c r="BO163" s="59">
        <f t="shared" si="16"/>
        <v>0</v>
      </c>
      <c r="BP163" s="64"/>
      <c r="BQ163" s="59">
        <f t="shared" si="17"/>
        <v>0</v>
      </c>
      <c r="BR163" s="59">
        <f t="shared" si="18"/>
        <v>0</v>
      </c>
      <c r="BS163" s="59">
        <f t="shared" si="19"/>
        <v>0</v>
      </c>
      <c r="BT163" s="59">
        <f t="shared" si="20"/>
        <v>0</v>
      </c>
    </row>
    <row r="164">
      <c r="A164" s="49"/>
      <c r="B164" s="52" t="s">
        <v>38</v>
      </c>
      <c r="C164" s="52" t="s">
        <v>164</v>
      </c>
      <c r="D164" s="53">
        <v>2.5E7</v>
      </c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59">
        <f t="shared" si="3"/>
        <v>0</v>
      </c>
      <c r="BB164" s="28">
        <f t="shared" si="4"/>
        <v>25000000</v>
      </c>
      <c r="BC164" s="64"/>
      <c r="BD164" s="59">
        <f t="shared" si="5"/>
        <v>0</v>
      </c>
      <c r="BE164" s="59">
        <f t="shared" si="6"/>
        <v>0</v>
      </c>
      <c r="BF164" s="59">
        <f t="shared" si="7"/>
        <v>0</v>
      </c>
      <c r="BG164" s="59">
        <f t="shared" si="8"/>
        <v>0</v>
      </c>
      <c r="BH164" s="59">
        <f t="shared" si="9"/>
        <v>0</v>
      </c>
      <c r="BI164" s="59">
        <f t="shared" si="10"/>
        <v>0</v>
      </c>
      <c r="BJ164" s="59">
        <f t="shared" si="11"/>
        <v>0</v>
      </c>
      <c r="BK164" s="59">
        <f t="shared" si="12"/>
        <v>0</v>
      </c>
      <c r="BL164" s="59">
        <f t="shared" si="13"/>
        <v>0</v>
      </c>
      <c r="BM164" s="59">
        <f t="shared" si="14"/>
        <v>0</v>
      </c>
      <c r="BN164" s="59">
        <f t="shared" si="15"/>
        <v>0</v>
      </c>
      <c r="BO164" s="59">
        <f t="shared" si="16"/>
        <v>0</v>
      </c>
      <c r="BP164" s="64"/>
      <c r="BQ164" s="59">
        <f t="shared" si="17"/>
        <v>0</v>
      </c>
      <c r="BR164" s="59">
        <f t="shared" si="18"/>
        <v>0</v>
      </c>
      <c r="BS164" s="59">
        <f t="shared" si="19"/>
        <v>0</v>
      </c>
      <c r="BT164" s="59">
        <f t="shared" si="20"/>
        <v>0</v>
      </c>
    </row>
    <row r="165">
      <c r="A165" s="49"/>
      <c r="B165" s="52" t="s">
        <v>38</v>
      </c>
      <c r="C165" s="52" t="s">
        <v>165</v>
      </c>
      <c r="D165" s="53">
        <v>2.5E7</v>
      </c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2"/>
      <c r="BA165" s="59">
        <f t="shared" si="3"/>
        <v>0</v>
      </c>
      <c r="BB165" s="28">
        <f t="shared" si="4"/>
        <v>25000000</v>
      </c>
      <c r="BC165" s="64"/>
      <c r="BD165" s="59">
        <f t="shared" si="5"/>
        <v>0</v>
      </c>
      <c r="BE165" s="59">
        <f t="shared" si="6"/>
        <v>0</v>
      </c>
      <c r="BF165" s="59">
        <f t="shared" si="7"/>
        <v>0</v>
      </c>
      <c r="BG165" s="59">
        <f t="shared" si="8"/>
        <v>0</v>
      </c>
      <c r="BH165" s="59">
        <f t="shared" si="9"/>
        <v>0</v>
      </c>
      <c r="BI165" s="59">
        <f t="shared" si="10"/>
        <v>0</v>
      </c>
      <c r="BJ165" s="59">
        <f t="shared" si="11"/>
        <v>0</v>
      </c>
      <c r="BK165" s="59">
        <f t="shared" si="12"/>
        <v>0</v>
      </c>
      <c r="BL165" s="59">
        <f t="shared" si="13"/>
        <v>0</v>
      </c>
      <c r="BM165" s="59">
        <f t="shared" si="14"/>
        <v>0</v>
      </c>
      <c r="BN165" s="59">
        <f t="shared" si="15"/>
        <v>0</v>
      </c>
      <c r="BO165" s="59">
        <f t="shared" si="16"/>
        <v>0</v>
      </c>
      <c r="BP165" s="64"/>
      <c r="BQ165" s="59">
        <f t="shared" si="17"/>
        <v>0</v>
      </c>
      <c r="BR165" s="59">
        <f t="shared" si="18"/>
        <v>0</v>
      </c>
      <c r="BS165" s="59">
        <f t="shared" si="19"/>
        <v>0</v>
      </c>
      <c r="BT165" s="59">
        <f t="shared" si="20"/>
        <v>0</v>
      </c>
    </row>
    <row r="166">
      <c r="A166" s="49"/>
      <c r="B166" s="52" t="s">
        <v>38</v>
      </c>
      <c r="C166" s="52" t="s">
        <v>166</v>
      </c>
      <c r="D166" s="53">
        <v>2.5E7</v>
      </c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59">
        <f t="shared" si="3"/>
        <v>0</v>
      </c>
      <c r="BB166" s="28">
        <f t="shared" si="4"/>
        <v>25000000</v>
      </c>
      <c r="BC166" s="64"/>
      <c r="BD166" s="59">
        <f t="shared" si="5"/>
        <v>0</v>
      </c>
      <c r="BE166" s="59">
        <f t="shared" si="6"/>
        <v>0</v>
      </c>
      <c r="BF166" s="59">
        <f t="shared" si="7"/>
        <v>0</v>
      </c>
      <c r="BG166" s="59">
        <f t="shared" si="8"/>
        <v>0</v>
      </c>
      <c r="BH166" s="59">
        <f t="shared" si="9"/>
        <v>0</v>
      </c>
      <c r="BI166" s="59">
        <f t="shared" si="10"/>
        <v>0</v>
      </c>
      <c r="BJ166" s="59">
        <f t="shared" si="11"/>
        <v>0</v>
      </c>
      <c r="BK166" s="59">
        <f t="shared" si="12"/>
        <v>0</v>
      </c>
      <c r="BL166" s="59">
        <f t="shared" si="13"/>
        <v>0</v>
      </c>
      <c r="BM166" s="59">
        <f t="shared" si="14"/>
        <v>0</v>
      </c>
      <c r="BN166" s="59">
        <f t="shared" si="15"/>
        <v>0</v>
      </c>
      <c r="BO166" s="59">
        <f t="shared" si="16"/>
        <v>0</v>
      </c>
      <c r="BP166" s="64"/>
      <c r="BQ166" s="59">
        <f t="shared" si="17"/>
        <v>0</v>
      </c>
      <c r="BR166" s="59">
        <f t="shared" si="18"/>
        <v>0</v>
      </c>
      <c r="BS166" s="59">
        <f t="shared" si="19"/>
        <v>0</v>
      </c>
      <c r="BT166" s="59">
        <f t="shared" si="20"/>
        <v>0</v>
      </c>
    </row>
    <row r="167">
      <c r="A167" s="45">
        <v>511126.0</v>
      </c>
      <c r="B167" s="46" t="s">
        <v>167</v>
      </c>
      <c r="C167" s="6"/>
      <c r="D167" s="47">
        <f t="shared" ref="D167:AZ167" si="88">sum(D169)</f>
        <v>270418000</v>
      </c>
      <c r="E167" s="47">
        <f t="shared" si="88"/>
        <v>0</v>
      </c>
      <c r="F167" s="47">
        <f t="shared" si="88"/>
        <v>0</v>
      </c>
      <c r="G167" s="47">
        <f t="shared" si="88"/>
        <v>0</v>
      </c>
      <c r="H167" s="47">
        <f t="shared" si="88"/>
        <v>0</v>
      </c>
      <c r="I167" s="47">
        <f t="shared" si="88"/>
        <v>0</v>
      </c>
      <c r="J167" s="47">
        <f t="shared" si="88"/>
        <v>0</v>
      </c>
      <c r="K167" s="47">
        <f t="shared" si="88"/>
        <v>0</v>
      </c>
      <c r="L167" s="47">
        <f t="shared" si="88"/>
        <v>0</v>
      </c>
      <c r="M167" s="47">
        <f t="shared" si="88"/>
        <v>0</v>
      </c>
      <c r="N167" s="47">
        <f t="shared" si="88"/>
        <v>0</v>
      </c>
      <c r="O167" s="47">
        <f t="shared" si="88"/>
        <v>0</v>
      </c>
      <c r="P167" s="47">
        <f t="shared" si="88"/>
        <v>0</v>
      </c>
      <c r="Q167" s="47">
        <f t="shared" si="88"/>
        <v>0</v>
      </c>
      <c r="R167" s="47">
        <f t="shared" si="88"/>
        <v>0</v>
      </c>
      <c r="S167" s="47">
        <f t="shared" si="88"/>
        <v>0</v>
      </c>
      <c r="T167" s="47">
        <f t="shared" si="88"/>
        <v>0</v>
      </c>
      <c r="U167" s="47">
        <f t="shared" si="88"/>
        <v>0</v>
      </c>
      <c r="V167" s="47">
        <f t="shared" si="88"/>
        <v>0</v>
      </c>
      <c r="W167" s="47">
        <f t="shared" si="88"/>
        <v>0</v>
      </c>
      <c r="X167" s="47">
        <f t="shared" si="88"/>
        <v>0</v>
      </c>
      <c r="Y167" s="47">
        <f t="shared" si="88"/>
        <v>0</v>
      </c>
      <c r="Z167" s="47">
        <f t="shared" si="88"/>
        <v>0</v>
      </c>
      <c r="AA167" s="47">
        <f t="shared" si="88"/>
        <v>0</v>
      </c>
      <c r="AB167" s="47">
        <f t="shared" si="88"/>
        <v>0</v>
      </c>
      <c r="AC167" s="47">
        <f t="shared" si="88"/>
        <v>0</v>
      </c>
      <c r="AD167" s="47">
        <f t="shared" si="88"/>
        <v>0</v>
      </c>
      <c r="AE167" s="47">
        <f t="shared" si="88"/>
        <v>0</v>
      </c>
      <c r="AF167" s="47">
        <f t="shared" si="88"/>
        <v>0</v>
      </c>
      <c r="AG167" s="47">
        <f t="shared" si="88"/>
        <v>0</v>
      </c>
      <c r="AH167" s="47">
        <f t="shared" si="88"/>
        <v>0</v>
      </c>
      <c r="AI167" s="47">
        <f t="shared" si="88"/>
        <v>0</v>
      </c>
      <c r="AJ167" s="47">
        <f t="shared" si="88"/>
        <v>0</v>
      </c>
      <c r="AK167" s="47">
        <f t="shared" si="88"/>
        <v>0</v>
      </c>
      <c r="AL167" s="47">
        <f t="shared" si="88"/>
        <v>0</v>
      </c>
      <c r="AM167" s="47">
        <f t="shared" si="88"/>
        <v>0</v>
      </c>
      <c r="AN167" s="47">
        <f t="shared" si="88"/>
        <v>0</v>
      </c>
      <c r="AO167" s="47">
        <f t="shared" si="88"/>
        <v>0</v>
      </c>
      <c r="AP167" s="47">
        <f t="shared" si="88"/>
        <v>0</v>
      </c>
      <c r="AQ167" s="47">
        <f t="shared" si="88"/>
        <v>0</v>
      </c>
      <c r="AR167" s="47">
        <f t="shared" si="88"/>
        <v>0</v>
      </c>
      <c r="AS167" s="47">
        <f t="shared" si="88"/>
        <v>0</v>
      </c>
      <c r="AT167" s="47">
        <f t="shared" si="88"/>
        <v>0</v>
      </c>
      <c r="AU167" s="47">
        <f t="shared" si="88"/>
        <v>0</v>
      </c>
      <c r="AV167" s="47">
        <f t="shared" si="88"/>
        <v>0</v>
      </c>
      <c r="AW167" s="47">
        <f t="shared" si="88"/>
        <v>0</v>
      </c>
      <c r="AX167" s="47">
        <f t="shared" si="88"/>
        <v>0</v>
      </c>
      <c r="AY167" s="47">
        <f t="shared" si="88"/>
        <v>0</v>
      </c>
      <c r="AZ167" s="47">
        <f t="shared" si="88"/>
        <v>0</v>
      </c>
      <c r="BA167" s="59">
        <f t="shared" si="3"/>
        <v>0</v>
      </c>
      <c r="BB167" s="28">
        <f t="shared" si="4"/>
        <v>270418000</v>
      </c>
      <c r="BC167" s="61"/>
      <c r="BD167" s="59">
        <f t="shared" si="5"/>
        <v>0</v>
      </c>
      <c r="BE167" s="59">
        <f t="shared" si="6"/>
        <v>0</v>
      </c>
      <c r="BF167" s="59">
        <f t="shared" si="7"/>
        <v>0</v>
      </c>
      <c r="BG167" s="59">
        <f t="shared" si="8"/>
        <v>0</v>
      </c>
      <c r="BH167" s="59">
        <f t="shared" si="9"/>
        <v>0</v>
      </c>
      <c r="BI167" s="59">
        <f t="shared" si="10"/>
        <v>0</v>
      </c>
      <c r="BJ167" s="59">
        <f t="shared" si="11"/>
        <v>0</v>
      </c>
      <c r="BK167" s="59">
        <f t="shared" si="12"/>
        <v>0</v>
      </c>
      <c r="BL167" s="59">
        <f t="shared" si="13"/>
        <v>0</v>
      </c>
      <c r="BM167" s="59">
        <f t="shared" si="14"/>
        <v>0</v>
      </c>
      <c r="BN167" s="59">
        <f t="shared" si="15"/>
        <v>0</v>
      </c>
      <c r="BO167" s="59">
        <f t="shared" si="16"/>
        <v>0</v>
      </c>
      <c r="BP167" s="61"/>
      <c r="BQ167" s="59">
        <f t="shared" si="17"/>
        <v>0</v>
      </c>
      <c r="BR167" s="59">
        <f t="shared" si="18"/>
        <v>0</v>
      </c>
      <c r="BS167" s="59">
        <f t="shared" si="19"/>
        <v>0</v>
      </c>
      <c r="BT167" s="59">
        <f t="shared" si="20"/>
        <v>0</v>
      </c>
    </row>
    <row r="168">
      <c r="A168" s="49"/>
      <c r="B168" s="50" t="s">
        <v>37</v>
      </c>
      <c r="C168" s="6"/>
      <c r="D168" s="51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59">
        <f t="shared" si="3"/>
        <v>0</v>
      </c>
      <c r="BB168" s="28">
        <f t="shared" si="4"/>
        <v>0</v>
      </c>
      <c r="BC168" s="64"/>
      <c r="BD168" s="59">
        <f t="shared" si="5"/>
        <v>0</v>
      </c>
      <c r="BE168" s="59">
        <f t="shared" si="6"/>
        <v>0</v>
      </c>
      <c r="BF168" s="59">
        <f t="shared" si="7"/>
        <v>0</v>
      </c>
      <c r="BG168" s="59">
        <f t="shared" si="8"/>
        <v>0</v>
      </c>
      <c r="BH168" s="59">
        <f t="shared" si="9"/>
        <v>0</v>
      </c>
      <c r="BI168" s="59">
        <f t="shared" si="10"/>
        <v>0</v>
      </c>
      <c r="BJ168" s="59">
        <f t="shared" si="11"/>
        <v>0</v>
      </c>
      <c r="BK168" s="59">
        <f t="shared" si="12"/>
        <v>0</v>
      </c>
      <c r="BL168" s="59">
        <f t="shared" si="13"/>
        <v>0</v>
      </c>
      <c r="BM168" s="59">
        <f t="shared" si="14"/>
        <v>0</v>
      </c>
      <c r="BN168" s="59">
        <f t="shared" si="15"/>
        <v>0</v>
      </c>
      <c r="BO168" s="59">
        <f t="shared" si="16"/>
        <v>0</v>
      </c>
      <c r="BP168" s="64"/>
      <c r="BQ168" s="59">
        <f t="shared" si="17"/>
        <v>0</v>
      </c>
      <c r="BR168" s="59">
        <f t="shared" si="18"/>
        <v>0</v>
      </c>
      <c r="BS168" s="59">
        <f t="shared" si="19"/>
        <v>0</v>
      </c>
      <c r="BT168" s="59">
        <f t="shared" si="20"/>
        <v>0</v>
      </c>
    </row>
    <row r="169">
      <c r="A169" s="49"/>
      <c r="B169" s="52" t="s">
        <v>38</v>
      </c>
      <c r="C169" s="52" t="s">
        <v>168</v>
      </c>
      <c r="D169" s="53">
        <v>2.70418E8</v>
      </c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59">
        <f t="shared" si="3"/>
        <v>0</v>
      </c>
      <c r="BB169" s="28">
        <f t="shared" si="4"/>
        <v>270418000</v>
      </c>
      <c r="BC169" s="64"/>
      <c r="BD169" s="59">
        <f t="shared" si="5"/>
        <v>0</v>
      </c>
      <c r="BE169" s="59">
        <f t="shared" si="6"/>
        <v>0</v>
      </c>
      <c r="BF169" s="59">
        <f t="shared" si="7"/>
        <v>0</v>
      </c>
      <c r="BG169" s="59">
        <f t="shared" si="8"/>
        <v>0</v>
      </c>
      <c r="BH169" s="59">
        <f t="shared" si="9"/>
        <v>0</v>
      </c>
      <c r="BI169" s="59">
        <f t="shared" si="10"/>
        <v>0</v>
      </c>
      <c r="BJ169" s="59">
        <f t="shared" si="11"/>
        <v>0</v>
      </c>
      <c r="BK169" s="59">
        <f t="shared" si="12"/>
        <v>0</v>
      </c>
      <c r="BL169" s="59">
        <f t="shared" si="13"/>
        <v>0</v>
      </c>
      <c r="BM169" s="59">
        <f t="shared" si="14"/>
        <v>0</v>
      </c>
      <c r="BN169" s="59">
        <f t="shared" si="15"/>
        <v>0</v>
      </c>
      <c r="BO169" s="59">
        <f t="shared" si="16"/>
        <v>0</v>
      </c>
      <c r="BP169" s="64"/>
      <c r="BQ169" s="59">
        <f t="shared" si="17"/>
        <v>0</v>
      </c>
      <c r="BR169" s="59">
        <f t="shared" si="18"/>
        <v>0</v>
      </c>
      <c r="BS169" s="59">
        <f t="shared" si="19"/>
        <v>0</v>
      </c>
      <c r="BT169" s="59">
        <f t="shared" si="20"/>
        <v>0</v>
      </c>
    </row>
    <row r="170">
      <c r="A170" s="45">
        <v>511129.0</v>
      </c>
      <c r="B170" s="46" t="s">
        <v>169</v>
      </c>
      <c r="C170" s="6"/>
      <c r="D170" s="47">
        <f t="shared" ref="D170:AZ170" si="89">sum(D172)</f>
        <v>752223000</v>
      </c>
      <c r="E170" s="47">
        <f t="shared" si="89"/>
        <v>0</v>
      </c>
      <c r="F170" s="47">
        <f t="shared" si="89"/>
        <v>0</v>
      </c>
      <c r="G170" s="47">
        <f t="shared" si="89"/>
        <v>0</v>
      </c>
      <c r="H170" s="47">
        <f t="shared" si="89"/>
        <v>0</v>
      </c>
      <c r="I170" s="47">
        <f t="shared" si="89"/>
        <v>0</v>
      </c>
      <c r="J170" s="47">
        <f t="shared" si="89"/>
        <v>0</v>
      </c>
      <c r="K170" s="47">
        <f t="shared" si="89"/>
        <v>0</v>
      </c>
      <c r="L170" s="47">
        <f t="shared" si="89"/>
        <v>0</v>
      </c>
      <c r="M170" s="47">
        <f t="shared" si="89"/>
        <v>0</v>
      </c>
      <c r="N170" s="47">
        <f t="shared" si="89"/>
        <v>0</v>
      </c>
      <c r="O170" s="47">
        <f t="shared" si="89"/>
        <v>0</v>
      </c>
      <c r="P170" s="47">
        <f t="shared" si="89"/>
        <v>0</v>
      </c>
      <c r="Q170" s="47">
        <f t="shared" si="89"/>
        <v>0</v>
      </c>
      <c r="R170" s="47">
        <f t="shared" si="89"/>
        <v>0</v>
      </c>
      <c r="S170" s="47">
        <f t="shared" si="89"/>
        <v>0</v>
      </c>
      <c r="T170" s="47">
        <f t="shared" si="89"/>
        <v>0</v>
      </c>
      <c r="U170" s="47">
        <f t="shared" si="89"/>
        <v>0</v>
      </c>
      <c r="V170" s="47">
        <f t="shared" si="89"/>
        <v>0</v>
      </c>
      <c r="W170" s="47">
        <f t="shared" si="89"/>
        <v>0</v>
      </c>
      <c r="X170" s="47">
        <f t="shared" si="89"/>
        <v>0</v>
      </c>
      <c r="Y170" s="47">
        <f t="shared" si="89"/>
        <v>0</v>
      </c>
      <c r="Z170" s="47">
        <f t="shared" si="89"/>
        <v>0</v>
      </c>
      <c r="AA170" s="47">
        <f t="shared" si="89"/>
        <v>0</v>
      </c>
      <c r="AB170" s="47">
        <f t="shared" si="89"/>
        <v>0</v>
      </c>
      <c r="AC170" s="47">
        <f t="shared" si="89"/>
        <v>0</v>
      </c>
      <c r="AD170" s="47">
        <f t="shared" si="89"/>
        <v>0</v>
      </c>
      <c r="AE170" s="47">
        <f t="shared" si="89"/>
        <v>0</v>
      </c>
      <c r="AF170" s="47">
        <f t="shared" si="89"/>
        <v>0</v>
      </c>
      <c r="AG170" s="47">
        <f t="shared" si="89"/>
        <v>0</v>
      </c>
      <c r="AH170" s="47">
        <f t="shared" si="89"/>
        <v>0</v>
      </c>
      <c r="AI170" s="47">
        <f t="shared" si="89"/>
        <v>0</v>
      </c>
      <c r="AJ170" s="47">
        <f t="shared" si="89"/>
        <v>0</v>
      </c>
      <c r="AK170" s="47">
        <f t="shared" si="89"/>
        <v>0</v>
      </c>
      <c r="AL170" s="47">
        <f t="shared" si="89"/>
        <v>0</v>
      </c>
      <c r="AM170" s="47">
        <f t="shared" si="89"/>
        <v>0</v>
      </c>
      <c r="AN170" s="47">
        <f t="shared" si="89"/>
        <v>0</v>
      </c>
      <c r="AO170" s="47">
        <f t="shared" si="89"/>
        <v>0</v>
      </c>
      <c r="AP170" s="47">
        <f t="shared" si="89"/>
        <v>0</v>
      </c>
      <c r="AQ170" s="47">
        <f t="shared" si="89"/>
        <v>0</v>
      </c>
      <c r="AR170" s="47">
        <f t="shared" si="89"/>
        <v>0</v>
      </c>
      <c r="AS170" s="47">
        <f t="shared" si="89"/>
        <v>0</v>
      </c>
      <c r="AT170" s="47">
        <f t="shared" si="89"/>
        <v>0</v>
      </c>
      <c r="AU170" s="47">
        <f t="shared" si="89"/>
        <v>0</v>
      </c>
      <c r="AV170" s="47">
        <f t="shared" si="89"/>
        <v>0</v>
      </c>
      <c r="AW170" s="47">
        <f t="shared" si="89"/>
        <v>0</v>
      </c>
      <c r="AX170" s="47">
        <f t="shared" si="89"/>
        <v>0</v>
      </c>
      <c r="AY170" s="47">
        <f t="shared" si="89"/>
        <v>0</v>
      </c>
      <c r="AZ170" s="47">
        <f t="shared" si="89"/>
        <v>0</v>
      </c>
      <c r="BA170" s="59">
        <f t="shared" si="3"/>
        <v>0</v>
      </c>
      <c r="BB170" s="28">
        <f t="shared" si="4"/>
        <v>752223000</v>
      </c>
      <c r="BC170" s="61"/>
      <c r="BD170" s="59">
        <f t="shared" si="5"/>
        <v>0</v>
      </c>
      <c r="BE170" s="59">
        <f t="shared" si="6"/>
        <v>0</v>
      </c>
      <c r="BF170" s="59">
        <f t="shared" si="7"/>
        <v>0</v>
      </c>
      <c r="BG170" s="59">
        <f t="shared" si="8"/>
        <v>0</v>
      </c>
      <c r="BH170" s="59">
        <f t="shared" si="9"/>
        <v>0</v>
      </c>
      <c r="BI170" s="59">
        <f t="shared" si="10"/>
        <v>0</v>
      </c>
      <c r="BJ170" s="59">
        <f t="shared" si="11"/>
        <v>0</v>
      </c>
      <c r="BK170" s="59">
        <f t="shared" si="12"/>
        <v>0</v>
      </c>
      <c r="BL170" s="59">
        <f t="shared" si="13"/>
        <v>0</v>
      </c>
      <c r="BM170" s="59">
        <f t="shared" si="14"/>
        <v>0</v>
      </c>
      <c r="BN170" s="59">
        <f t="shared" si="15"/>
        <v>0</v>
      </c>
      <c r="BO170" s="59">
        <f t="shared" si="16"/>
        <v>0</v>
      </c>
      <c r="BP170" s="61"/>
      <c r="BQ170" s="59">
        <f t="shared" si="17"/>
        <v>0</v>
      </c>
      <c r="BR170" s="59">
        <f t="shared" si="18"/>
        <v>0</v>
      </c>
      <c r="BS170" s="59">
        <f t="shared" si="19"/>
        <v>0</v>
      </c>
      <c r="BT170" s="59">
        <f t="shared" si="20"/>
        <v>0</v>
      </c>
    </row>
    <row r="171">
      <c r="A171" s="49"/>
      <c r="B171" s="50" t="s">
        <v>37</v>
      </c>
      <c r="C171" s="6"/>
      <c r="D171" s="51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59">
        <f t="shared" si="3"/>
        <v>0</v>
      </c>
      <c r="BB171" s="28">
        <f t="shared" si="4"/>
        <v>0</v>
      </c>
      <c r="BC171" s="64"/>
      <c r="BD171" s="59">
        <f t="shared" si="5"/>
        <v>0</v>
      </c>
      <c r="BE171" s="59">
        <f t="shared" si="6"/>
        <v>0</v>
      </c>
      <c r="BF171" s="59">
        <f t="shared" si="7"/>
        <v>0</v>
      </c>
      <c r="BG171" s="59">
        <f t="shared" si="8"/>
        <v>0</v>
      </c>
      <c r="BH171" s="59">
        <f t="shared" si="9"/>
        <v>0</v>
      </c>
      <c r="BI171" s="59">
        <f t="shared" si="10"/>
        <v>0</v>
      </c>
      <c r="BJ171" s="59">
        <f t="shared" si="11"/>
        <v>0</v>
      </c>
      <c r="BK171" s="59">
        <f t="shared" si="12"/>
        <v>0</v>
      </c>
      <c r="BL171" s="59">
        <f t="shared" si="13"/>
        <v>0</v>
      </c>
      <c r="BM171" s="59">
        <f t="shared" si="14"/>
        <v>0</v>
      </c>
      <c r="BN171" s="59">
        <f t="shared" si="15"/>
        <v>0</v>
      </c>
      <c r="BO171" s="59">
        <f t="shared" si="16"/>
        <v>0</v>
      </c>
      <c r="BP171" s="64"/>
      <c r="BQ171" s="59">
        <f t="shared" si="17"/>
        <v>0</v>
      </c>
      <c r="BR171" s="59">
        <f t="shared" si="18"/>
        <v>0</v>
      </c>
      <c r="BS171" s="59">
        <f t="shared" si="19"/>
        <v>0</v>
      </c>
      <c r="BT171" s="59">
        <f t="shared" si="20"/>
        <v>0</v>
      </c>
    </row>
    <row r="172">
      <c r="A172" s="49"/>
      <c r="B172" s="52" t="s">
        <v>38</v>
      </c>
      <c r="C172" s="52" t="s">
        <v>169</v>
      </c>
      <c r="D172" s="53">
        <v>7.52223E8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59">
        <f t="shared" si="3"/>
        <v>0</v>
      </c>
      <c r="BB172" s="28">
        <f t="shared" si="4"/>
        <v>752223000</v>
      </c>
      <c r="BC172" s="64"/>
      <c r="BD172" s="59">
        <f t="shared" si="5"/>
        <v>0</v>
      </c>
      <c r="BE172" s="59">
        <f t="shared" si="6"/>
        <v>0</v>
      </c>
      <c r="BF172" s="59">
        <f t="shared" si="7"/>
        <v>0</v>
      </c>
      <c r="BG172" s="59">
        <f t="shared" si="8"/>
        <v>0</v>
      </c>
      <c r="BH172" s="59">
        <f t="shared" si="9"/>
        <v>0</v>
      </c>
      <c r="BI172" s="59">
        <f t="shared" si="10"/>
        <v>0</v>
      </c>
      <c r="BJ172" s="59">
        <f t="shared" si="11"/>
        <v>0</v>
      </c>
      <c r="BK172" s="59">
        <f t="shared" si="12"/>
        <v>0</v>
      </c>
      <c r="BL172" s="59">
        <f t="shared" si="13"/>
        <v>0</v>
      </c>
      <c r="BM172" s="59">
        <f t="shared" si="14"/>
        <v>0</v>
      </c>
      <c r="BN172" s="59">
        <f t="shared" si="15"/>
        <v>0</v>
      </c>
      <c r="BO172" s="59">
        <f t="shared" si="16"/>
        <v>0</v>
      </c>
      <c r="BP172" s="64"/>
      <c r="BQ172" s="59">
        <f t="shared" si="17"/>
        <v>0</v>
      </c>
      <c r="BR172" s="59">
        <f t="shared" si="18"/>
        <v>0</v>
      </c>
      <c r="BS172" s="59">
        <f t="shared" si="19"/>
        <v>0</v>
      </c>
      <c r="BT172" s="59">
        <f t="shared" si="20"/>
        <v>0</v>
      </c>
    </row>
    <row r="173">
      <c r="A173" s="45">
        <v>511151.0</v>
      </c>
      <c r="B173" s="46" t="s">
        <v>173</v>
      </c>
      <c r="C173" s="6"/>
      <c r="D173" s="47">
        <f t="shared" ref="D173:AZ173" si="90">sum(D175:D177)</f>
        <v>56630000</v>
      </c>
      <c r="E173" s="47">
        <f t="shared" si="90"/>
        <v>0</v>
      </c>
      <c r="F173" s="47">
        <f t="shared" si="90"/>
        <v>0</v>
      </c>
      <c r="G173" s="47">
        <f t="shared" si="90"/>
        <v>0</v>
      </c>
      <c r="H173" s="47">
        <f t="shared" si="90"/>
        <v>0</v>
      </c>
      <c r="I173" s="47">
        <f t="shared" si="90"/>
        <v>0</v>
      </c>
      <c r="J173" s="47">
        <f t="shared" si="90"/>
        <v>0</v>
      </c>
      <c r="K173" s="47">
        <f t="shared" si="90"/>
        <v>0</v>
      </c>
      <c r="L173" s="47">
        <f t="shared" si="90"/>
        <v>0</v>
      </c>
      <c r="M173" s="47">
        <f t="shared" si="90"/>
        <v>0</v>
      </c>
      <c r="N173" s="47">
        <f t="shared" si="90"/>
        <v>0</v>
      </c>
      <c r="O173" s="47">
        <f t="shared" si="90"/>
        <v>0</v>
      </c>
      <c r="P173" s="47">
        <f t="shared" si="90"/>
        <v>0</v>
      </c>
      <c r="Q173" s="47">
        <f t="shared" si="90"/>
        <v>0</v>
      </c>
      <c r="R173" s="47">
        <f t="shared" si="90"/>
        <v>0</v>
      </c>
      <c r="S173" s="47">
        <f t="shared" si="90"/>
        <v>0</v>
      </c>
      <c r="T173" s="47">
        <f t="shared" si="90"/>
        <v>0</v>
      </c>
      <c r="U173" s="47">
        <f t="shared" si="90"/>
        <v>0</v>
      </c>
      <c r="V173" s="47">
        <f t="shared" si="90"/>
        <v>0</v>
      </c>
      <c r="W173" s="47">
        <f t="shared" si="90"/>
        <v>0</v>
      </c>
      <c r="X173" s="47">
        <f t="shared" si="90"/>
        <v>0</v>
      </c>
      <c r="Y173" s="47">
        <f t="shared" si="90"/>
        <v>0</v>
      </c>
      <c r="Z173" s="47">
        <f t="shared" si="90"/>
        <v>0</v>
      </c>
      <c r="AA173" s="47">
        <f t="shared" si="90"/>
        <v>0</v>
      </c>
      <c r="AB173" s="47">
        <f t="shared" si="90"/>
        <v>0</v>
      </c>
      <c r="AC173" s="47">
        <f t="shared" si="90"/>
        <v>0</v>
      </c>
      <c r="AD173" s="47">
        <f t="shared" si="90"/>
        <v>0</v>
      </c>
      <c r="AE173" s="47">
        <f t="shared" si="90"/>
        <v>0</v>
      </c>
      <c r="AF173" s="47">
        <f t="shared" si="90"/>
        <v>0</v>
      </c>
      <c r="AG173" s="47">
        <f t="shared" si="90"/>
        <v>0</v>
      </c>
      <c r="AH173" s="47">
        <f t="shared" si="90"/>
        <v>0</v>
      </c>
      <c r="AI173" s="47">
        <f t="shared" si="90"/>
        <v>0</v>
      </c>
      <c r="AJ173" s="47">
        <f t="shared" si="90"/>
        <v>0</v>
      </c>
      <c r="AK173" s="47">
        <f t="shared" si="90"/>
        <v>0</v>
      </c>
      <c r="AL173" s="47">
        <f t="shared" si="90"/>
        <v>0</v>
      </c>
      <c r="AM173" s="47">
        <f t="shared" si="90"/>
        <v>0</v>
      </c>
      <c r="AN173" s="47">
        <f t="shared" si="90"/>
        <v>0</v>
      </c>
      <c r="AO173" s="47">
        <f t="shared" si="90"/>
        <v>0</v>
      </c>
      <c r="AP173" s="47">
        <f t="shared" si="90"/>
        <v>0</v>
      </c>
      <c r="AQ173" s="47">
        <f t="shared" si="90"/>
        <v>0</v>
      </c>
      <c r="AR173" s="47">
        <f t="shared" si="90"/>
        <v>0</v>
      </c>
      <c r="AS173" s="47">
        <f t="shared" si="90"/>
        <v>0</v>
      </c>
      <c r="AT173" s="47">
        <f t="shared" si="90"/>
        <v>0</v>
      </c>
      <c r="AU173" s="47">
        <f t="shared" si="90"/>
        <v>0</v>
      </c>
      <c r="AV173" s="47">
        <f t="shared" si="90"/>
        <v>0</v>
      </c>
      <c r="AW173" s="47">
        <f t="shared" si="90"/>
        <v>0</v>
      </c>
      <c r="AX173" s="47">
        <f t="shared" si="90"/>
        <v>0</v>
      </c>
      <c r="AY173" s="47">
        <f t="shared" si="90"/>
        <v>0</v>
      </c>
      <c r="AZ173" s="47">
        <f t="shared" si="90"/>
        <v>0</v>
      </c>
      <c r="BA173" s="59">
        <f t="shared" si="3"/>
        <v>0</v>
      </c>
      <c r="BB173" s="28">
        <f t="shared" si="4"/>
        <v>56630000</v>
      </c>
      <c r="BC173" s="61"/>
      <c r="BD173" s="59">
        <f t="shared" si="5"/>
        <v>0</v>
      </c>
      <c r="BE173" s="59">
        <f t="shared" si="6"/>
        <v>0</v>
      </c>
      <c r="BF173" s="59">
        <f t="shared" si="7"/>
        <v>0</v>
      </c>
      <c r="BG173" s="59">
        <f t="shared" si="8"/>
        <v>0</v>
      </c>
      <c r="BH173" s="59">
        <f t="shared" si="9"/>
        <v>0</v>
      </c>
      <c r="BI173" s="59">
        <f t="shared" si="10"/>
        <v>0</v>
      </c>
      <c r="BJ173" s="59">
        <f t="shared" si="11"/>
        <v>0</v>
      </c>
      <c r="BK173" s="59">
        <f t="shared" si="12"/>
        <v>0</v>
      </c>
      <c r="BL173" s="59">
        <f t="shared" si="13"/>
        <v>0</v>
      </c>
      <c r="BM173" s="59">
        <f t="shared" si="14"/>
        <v>0</v>
      </c>
      <c r="BN173" s="59">
        <f t="shared" si="15"/>
        <v>0</v>
      </c>
      <c r="BO173" s="59">
        <f t="shared" si="16"/>
        <v>0</v>
      </c>
      <c r="BP173" s="61"/>
      <c r="BQ173" s="59">
        <f t="shared" si="17"/>
        <v>0</v>
      </c>
      <c r="BR173" s="59">
        <f t="shared" si="18"/>
        <v>0</v>
      </c>
      <c r="BS173" s="59">
        <f t="shared" si="19"/>
        <v>0</v>
      </c>
      <c r="BT173" s="59">
        <f t="shared" si="20"/>
        <v>0</v>
      </c>
    </row>
    <row r="174">
      <c r="A174" s="49"/>
      <c r="B174" s="50" t="s">
        <v>37</v>
      </c>
      <c r="C174" s="6"/>
      <c r="D174" s="51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59">
        <f t="shared" si="3"/>
        <v>0</v>
      </c>
      <c r="BB174" s="28">
        <f t="shared" si="4"/>
        <v>0</v>
      </c>
      <c r="BC174" s="64"/>
      <c r="BD174" s="59">
        <f t="shared" si="5"/>
        <v>0</v>
      </c>
      <c r="BE174" s="59">
        <f t="shared" si="6"/>
        <v>0</v>
      </c>
      <c r="BF174" s="59">
        <f t="shared" si="7"/>
        <v>0</v>
      </c>
      <c r="BG174" s="59">
        <f t="shared" si="8"/>
        <v>0</v>
      </c>
      <c r="BH174" s="59">
        <f t="shared" si="9"/>
        <v>0</v>
      </c>
      <c r="BI174" s="59">
        <f t="shared" si="10"/>
        <v>0</v>
      </c>
      <c r="BJ174" s="59">
        <f t="shared" si="11"/>
        <v>0</v>
      </c>
      <c r="BK174" s="59">
        <f t="shared" si="12"/>
        <v>0</v>
      </c>
      <c r="BL174" s="59">
        <f t="shared" si="13"/>
        <v>0</v>
      </c>
      <c r="BM174" s="59">
        <f t="shared" si="14"/>
        <v>0</v>
      </c>
      <c r="BN174" s="59">
        <f t="shared" si="15"/>
        <v>0</v>
      </c>
      <c r="BO174" s="59">
        <f t="shared" si="16"/>
        <v>0</v>
      </c>
      <c r="BP174" s="64"/>
      <c r="BQ174" s="59">
        <f t="shared" si="17"/>
        <v>0</v>
      </c>
      <c r="BR174" s="59">
        <f t="shared" si="18"/>
        <v>0</v>
      </c>
      <c r="BS174" s="59">
        <f t="shared" si="19"/>
        <v>0</v>
      </c>
      <c r="BT174" s="59">
        <f t="shared" si="20"/>
        <v>0</v>
      </c>
    </row>
    <row r="175">
      <c r="A175" s="49"/>
      <c r="B175" s="52" t="s">
        <v>38</v>
      </c>
      <c r="C175" s="52" t="s">
        <v>173</v>
      </c>
      <c r="D175" s="53">
        <v>5.063E7</v>
      </c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2"/>
      <c r="BA175" s="59">
        <f t="shared" si="3"/>
        <v>0</v>
      </c>
      <c r="BB175" s="28">
        <f t="shared" si="4"/>
        <v>50630000</v>
      </c>
      <c r="BC175" s="64"/>
      <c r="BD175" s="59">
        <f t="shared" si="5"/>
        <v>0</v>
      </c>
      <c r="BE175" s="59">
        <f t="shared" si="6"/>
        <v>0</v>
      </c>
      <c r="BF175" s="59">
        <f t="shared" si="7"/>
        <v>0</v>
      </c>
      <c r="BG175" s="59">
        <f t="shared" si="8"/>
        <v>0</v>
      </c>
      <c r="BH175" s="59">
        <f t="shared" si="9"/>
        <v>0</v>
      </c>
      <c r="BI175" s="59">
        <f t="shared" si="10"/>
        <v>0</v>
      </c>
      <c r="BJ175" s="59">
        <f t="shared" si="11"/>
        <v>0</v>
      </c>
      <c r="BK175" s="59">
        <f t="shared" si="12"/>
        <v>0</v>
      </c>
      <c r="BL175" s="59">
        <f t="shared" si="13"/>
        <v>0</v>
      </c>
      <c r="BM175" s="59">
        <f t="shared" si="14"/>
        <v>0</v>
      </c>
      <c r="BN175" s="59">
        <f t="shared" si="15"/>
        <v>0</v>
      </c>
      <c r="BO175" s="59">
        <f t="shared" si="16"/>
        <v>0</v>
      </c>
      <c r="BP175" s="64"/>
      <c r="BQ175" s="59">
        <f t="shared" si="17"/>
        <v>0</v>
      </c>
      <c r="BR175" s="59">
        <f t="shared" si="18"/>
        <v>0</v>
      </c>
      <c r="BS175" s="59">
        <f t="shared" si="19"/>
        <v>0</v>
      </c>
      <c r="BT175" s="59">
        <f t="shared" si="20"/>
        <v>0</v>
      </c>
    </row>
    <row r="176">
      <c r="A176" s="49"/>
      <c r="B176" s="52" t="s">
        <v>38</v>
      </c>
      <c r="C176" s="52" t="s">
        <v>174</v>
      </c>
      <c r="D176" s="53">
        <v>3000000.0</v>
      </c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2"/>
      <c r="BA176" s="59">
        <f t="shared" si="3"/>
        <v>0</v>
      </c>
      <c r="BB176" s="28">
        <f t="shared" si="4"/>
        <v>3000000</v>
      </c>
      <c r="BC176" s="64"/>
      <c r="BD176" s="59">
        <f t="shared" si="5"/>
        <v>0</v>
      </c>
      <c r="BE176" s="59">
        <f t="shared" si="6"/>
        <v>0</v>
      </c>
      <c r="BF176" s="59">
        <f t="shared" si="7"/>
        <v>0</v>
      </c>
      <c r="BG176" s="59">
        <f t="shared" si="8"/>
        <v>0</v>
      </c>
      <c r="BH176" s="59">
        <f t="shared" si="9"/>
        <v>0</v>
      </c>
      <c r="BI176" s="59">
        <f t="shared" si="10"/>
        <v>0</v>
      </c>
      <c r="BJ176" s="59">
        <f t="shared" si="11"/>
        <v>0</v>
      </c>
      <c r="BK176" s="59">
        <f t="shared" si="12"/>
        <v>0</v>
      </c>
      <c r="BL176" s="59">
        <f t="shared" si="13"/>
        <v>0</v>
      </c>
      <c r="BM176" s="59">
        <f t="shared" si="14"/>
        <v>0</v>
      </c>
      <c r="BN176" s="59">
        <f t="shared" si="15"/>
        <v>0</v>
      </c>
      <c r="BO176" s="59">
        <f t="shared" si="16"/>
        <v>0</v>
      </c>
      <c r="BP176" s="64"/>
      <c r="BQ176" s="59">
        <f t="shared" si="17"/>
        <v>0</v>
      </c>
      <c r="BR176" s="59">
        <f t="shared" si="18"/>
        <v>0</v>
      </c>
      <c r="BS176" s="59">
        <f t="shared" si="19"/>
        <v>0</v>
      </c>
      <c r="BT176" s="59">
        <f t="shared" si="20"/>
        <v>0</v>
      </c>
    </row>
    <row r="177">
      <c r="A177" s="49"/>
      <c r="B177" s="52" t="s">
        <v>38</v>
      </c>
      <c r="C177" s="52" t="s">
        <v>175</v>
      </c>
      <c r="D177" s="53">
        <v>3000000.0</v>
      </c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2"/>
      <c r="BA177" s="59">
        <f t="shared" si="3"/>
        <v>0</v>
      </c>
      <c r="BB177" s="28">
        <f t="shared" si="4"/>
        <v>3000000</v>
      </c>
      <c r="BC177" s="64"/>
      <c r="BD177" s="59">
        <f t="shared" si="5"/>
        <v>0</v>
      </c>
      <c r="BE177" s="59">
        <f t="shared" si="6"/>
        <v>0</v>
      </c>
      <c r="BF177" s="59">
        <f t="shared" si="7"/>
        <v>0</v>
      </c>
      <c r="BG177" s="59">
        <f t="shared" si="8"/>
        <v>0</v>
      </c>
      <c r="BH177" s="59">
        <f t="shared" si="9"/>
        <v>0</v>
      </c>
      <c r="BI177" s="59">
        <f t="shared" si="10"/>
        <v>0</v>
      </c>
      <c r="BJ177" s="59">
        <f t="shared" si="11"/>
        <v>0</v>
      </c>
      <c r="BK177" s="59">
        <f t="shared" si="12"/>
        <v>0</v>
      </c>
      <c r="BL177" s="59">
        <f t="shared" si="13"/>
        <v>0</v>
      </c>
      <c r="BM177" s="59">
        <f t="shared" si="14"/>
        <v>0</v>
      </c>
      <c r="BN177" s="59">
        <f t="shared" si="15"/>
        <v>0</v>
      </c>
      <c r="BO177" s="59">
        <f t="shared" si="16"/>
        <v>0</v>
      </c>
      <c r="BP177" s="64"/>
      <c r="BQ177" s="59">
        <f t="shared" si="17"/>
        <v>0</v>
      </c>
      <c r="BR177" s="59">
        <f t="shared" si="18"/>
        <v>0</v>
      </c>
      <c r="BS177" s="59">
        <f t="shared" si="19"/>
        <v>0</v>
      </c>
      <c r="BT177" s="59">
        <f t="shared" si="20"/>
        <v>0</v>
      </c>
    </row>
    <row r="178">
      <c r="A178" s="45">
        <v>511611.0</v>
      </c>
      <c r="B178" s="46" t="s">
        <v>176</v>
      </c>
      <c r="C178" s="6"/>
      <c r="D178" s="47">
        <f t="shared" ref="D178:AZ178" si="91">sum(D180:D182)</f>
        <v>600094000</v>
      </c>
      <c r="E178" s="47">
        <f t="shared" si="91"/>
        <v>0</v>
      </c>
      <c r="F178" s="47">
        <f t="shared" si="91"/>
        <v>0</v>
      </c>
      <c r="G178" s="47">
        <f t="shared" si="91"/>
        <v>0</v>
      </c>
      <c r="H178" s="47">
        <f t="shared" si="91"/>
        <v>0</v>
      </c>
      <c r="I178" s="47">
        <f t="shared" si="91"/>
        <v>0</v>
      </c>
      <c r="J178" s="47">
        <f t="shared" si="91"/>
        <v>0</v>
      </c>
      <c r="K178" s="47">
        <f t="shared" si="91"/>
        <v>0</v>
      </c>
      <c r="L178" s="47">
        <f t="shared" si="91"/>
        <v>0</v>
      </c>
      <c r="M178" s="47">
        <f t="shared" si="91"/>
        <v>0</v>
      </c>
      <c r="N178" s="47">
        <f t="shared" si="91"/>
        <v>0</v>
      </c>
      <c r="O178" s="47">
        <f t="shared" si="91"/>
        <v>0</v>
      </c>
      <c r="P178" s="47">
        <f t="shared" si="91"/>
        <v>0</v>
      </c>
      <c r="Q178" s="47">
        <f t="shared" si="91"/>
        <v>0</v>
      </c>
      <c r="R178" s="47">
        <f t="shared" si="91"/>
        <v>0</v>
      </c>
      <c r="S178" s="47">
        <f t="shared" si="91"/>
        <v>0</v>
      </c>
      <c r="T178" s="47">
        <f t="shared" si="91"/>
        <v>0</v>
      </c>
      <c r="U178" s="47">
        <f t="shared" si="91"/>
        <v>0</v>
      </c>
      <c r="V178" s="47">
        <f t="shared" si="91"/>
        <v>0</v>
      </c>
      <c r="W178" s="47">
        <f t="shared" si="91"/>
        <v>0</v>
      </c>
      <c r="X178" s="47">
        <f t="shared" si="91"/>
        <v>0</v>
      </c>
      <c r="Y178" s="47">
        <f t="shared" si="91"/>
        <v>0</v>
      </c>
      <c r="Z178" s="47">
        <f t="shared" si="91"/>
        <v>0</v>
      </c>
      <c r="AA178" s="47">
        <f t="shared" si="91"/>
        <v>0</v>
      </c>
      <c r="AB178" s="47">
        <f t="shared" si="91"/>
        <v>0</v>
      </c>
      <c r="AC178" s="47">
        <f t="shared" si="91"/>
        <v>0</v>
      </c>
      <c r="AD178" s="47">
        <f t="shared" si="91"/>
        <v>0</v>
      </c>
      <c r="AE178" s="47">
        <f t="shared" si="91"/>
        <v>0</v>
      </c>
      <c r="AF178" s="47">
        <f t="shared" si="91"/>
        <v>0</v>
      </c>
      <c r="AG178" s="47">
        <f t="shared" si="91"/>
        <v>0</v>
      </c>
      <c r="AH178" s="47">
        <f t="shared" si="91"/>
        <v>0</v>
      </c>
      <c r="AI178" s="47">
        <f t="shared" si="91"/>
        <v>0</v>
      </c>
      <c r="AJ178" s="47">
        <f t="shared" si="91"/>
        <v>0</v>
      </c>
      <c r="AK178" s="47">
        <f t="shared" si="91"/>
        <v>0</v>
      </c>
      <c r="AL178" s="47">
        <f t="shared" si="91"/>
        <v>0</v>
      </c>
      <c r="AM178" s="47">
        <f t="shared" si="91"/>
        <v>0</v>
      </c>
      <c r="AN178" s="47">
        <f t="shared" si="91"/>
        <v>0</v>
      </c>
      <c r="AO178" s="47">
        <f t="shared" si="91"/>
        <v>0</v>
      </c>
      <c r="AP178" s="47">
        <f t="shared" si="91"/>
        <v>0</v>
      </c>
      <c r="AQ178" s="47">
        <f t="shared" si="91"/>
        <v>0</v>
      </c>
      <c r="AR178" s="47">
        <f t="shared" si="91"/>
        <v>0</v>
      </c>
      <c r="AS178" s="47">
        <f t="shared" si="91"/>
        <v>0</v>
      </c>
      <c r="AT178" s="47">
        <f t="shared" si="91"/>
        <v>0</v>
      </c>
      <c r="AU178" s="47">
        <f t="shared" si="91"/>
        <v>0</v>
      </c>
      <c r="AV178" s="47">
        <f t="shared" si="91"/>
        <v>0</v>
      </c>
      <c r="AW178" s="47">
        <f t="shared" si="91"/>
        <v>0</v>
      </c>
      <c r="AX178" s="47">
        <f t="shared" si="91"/>
        <v>0</v>
      </c>
      <c r="AY178" s="47">
        <f t="shared" si="91"/>
        <v>0</v>
      </c>
      <c r="AZ178" s="47">
        <f t="shared" si="91"/>
        <v>0</v>
      </c>
      <c r="BA178" s="59">
        <f t="shared" si="3"/>
        <v>0</v>
      </c>
      <c r="BB178" s="28">
        <f t="shared" si="4"/>
        <v>600094000</v>
      </c>
      <c r="BC178" s="61"/>
      <c r="BD178" s="59">
        <f t="shared" si="5"/>
        <v>0</v>
      </c>
      <c r="BE178" s="59">
        <f t="shared" si="6"/>
        <v>0</v>
      </c>
      <c r="BF178" s="59">
        <f t="shared" si="7"/>
        <v>0</v>
      </c>
      <c r="BG178" s="59">
        <f t="shared" si="8"/>
        <v>0</v>
      </c>
      <c r="BH178" s="59">
        <f t="shared" si="9"/>
        <v>0</v>
      </c>
      <c r="BI178" s="59">
        <f t="shared" si="10"/>
        <v>0</v>
      </c>
      <c r="BJ178" s="59">
        <f t="shared" si="11"/>
        <v>0</v>
      </c>
      <c r="BK178" s="59">
        <f t="shared" si="12"/>
        <v>0</v>
      </c>
      <c r="BL178" s="59">
        <f t="shared" si="13"/>
        <v>0</v>
      </c>
      <c r="BM178" s="59">
        <f t="shared" si="14"/>
        <v>0</v>
      </c>
      <c r="BN178" s="59">
        <f t="shared" si="15"/>
        <v>0</v>
      </c>
      <c r="BO178" s="59">
        <f t="shared" si="16"/>
        <v>0</v>
      </c>
      <c r="BP178" s="61"/>
      <c r="BQ178" s="59">
        <f t="shared" si="17"/>
        <v>0</v>
      </c>
      <c r="BR178" s="59">
        <f t="shared" si="18"/>
        <v>0</v>
      </c>
      <c r="BS178" s="59">
        <f t="shared" si="19"/>
        <v>0</v>
      </c>
      <c r="BT178" s="59">
        <f t="shared" si="20"/>
        <v>0</v>
      </c>
    </row>
    <row r="179">
      <c r="A179" s="49"/>
      <c r="B179" s="50" t="s">
        <v>37</v>
      </c>
      <c r="C179" s="6"/>
      <c r="D179" s="51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  <c r="AY179" s="62"/>
      <c r="AZ179" s="62"/>
      <c r="BA179" s="59">
        <f t="shared" si="3"/>
        <v>0</v>
      </c>
      <c r="BB179" s="28">
        <f t="shared" si="4"/>
        <v>0</v>
      </c>
      <c r="BC179" s="64"/>
      <c r="BD179" s="59">
        <f t="shared" si="5"/>
        <v>0</v>
      </c>
      <c r="BE179" s="59">
        <f t="shared" si="6"/>
        <v>0</v>
      </c>
      <c r="BF179" s="59">
        <f t="shared" si="7"/>
        <v>0</v>
      </c>
      <c r="BG179" s="59">
        <f t="shared" si="8"/>
        <v>0</v>
      </c>
      <c r="BH179" s="59">
        <f t="shared" si="9"/>
        <v>0</v>
      </c>
      <c r="BI179" s="59">
        <f t="shared" si="10"/>
        <v>0</v>
      </c>
      <c r="BJ179" s="59">
        <f t="shared" si="11"/>
        <v>0</v>
      </c>
      <c r="BK179" s="59">
        <f t="shared" si="12"/>
        <v>0</v>
      </c>
      <c r="BL179" s="59">
        <f t="shared" si="13"/>
        <v>0</v>
      </c>
      <c r="BM179" s="59">
        <f t="shared" si="14"/>
        <v>0</v>
      </c>
      <c r="BN179" s="59">
        <f t="shared" si="15"/>
        <v>0</v>
      </c>
      <c r="BO179" s="59">
        <f t="shared" si="16"/>
        <v>0</v>
      </c>
      <c r="BP179" s="64"/>
      <c r="BQ179" s="59">
        <f t="shared" si="17"/>
        <v>0</v>
      </c>
      <c r="BR179" s="59">
        <f t="shared" si="18"/>
        <v>0</v>
      </c>
      <c r="BS179" s="59">
        <f t="shared" si="19"/>
        <v>0</v>
      </c>
      <c r="BT179" s="59">
        <f t="shared" si="20"/>
        <v>0</v>
      </c>
    </row>
    <row r="180">
      <c r="A180" s="49"/>
      <c r="B180" s="52" t="s">
        <v>38</v>
      </c>
      <c r="C180" s="52" t="s">
        <v>176</v>
      </c>
      <c r="D180" s="53">
        <v>5.17876E8</v>
      </c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2"/>
      <c r="BA180" s="59">
        <f t="shared" si="3"/>
        <v>0</v>
      </c>
      <c r="BB180" s="28">
        <f t="shared" si="4"/>
        <v>517876000</v>
      </c>
      <c r="BC180" s="64"/>
      <c r="BD180" s="59">
        <f t="shared" si="5"/>
        <v>0</v>
      </c>
      <c r="BE180" s="59">
        <f t="shared" si="6"/>
        <v>0</v>
      </c>
      <c r="BF180" s="59">
        <f t="shared" si="7"/>
        <v>0</v>
      </c>
      <c r="BG180" s="59">
        <f t="shared" si="8"/>
        <v>0</v>
      </c>
      <c r="BH180" s="59">
        <f t="shared" si="9"/>
        <v>0</v>
      </c>
      <c r="BI180" s="59">
        <f t="shared" si="10"/>
        <v>0</v>
      </c>
      <c r="BJ180" s="59">
        <f t="shared" si="11"/>
        <v>0</v>
      </c>
      <c r="BK180" s="59">
        <f t="shared" si="12"/>
        <v>0</v>
      </c>
      <c r="BL180" s="59">
        <f t="shared" si="13"/>
        <v>0</v>
      </c>
      <c r="BM180" s="59">
        <f t="shared" si="14"/>
        <v>0</v>
      </c>
      <c r="BN180" s="59">
        <f t="shared" si="15"/>
        <v>0</v>
      </c>
      <c r="BO180" s="59">
        <f t="shared" si="16"/>
        <v>0</v>
      </c>
      <c r="BP180" s="64"/>
      <c r="BQ180" s="59">
        <f t="shared" si="17"/>
        <v>0</v>
      </c>
      <c r="BR180" s="59">
        <f t="shared" si="18"/>
        <v>0</v>
      </c>
      <c r="BS180" s="59">
        <f t="shared" si="19"/>
        <v>0</v>
      </c>
      <c r="BT180" s="59">
        <f t="shared" si="20"/>
        <v>0</v>
      </c>
    </row>
    <row r="181">
      <c r="A181" s="49"/>
      <c r="B181" s="52" t="s">
        <v>38</v>
      </c>
      <c r="C181" s="52" t="s">
        <v>178</v>
      </c>
      <c r="D181" s="53">
        <v>4.1109E7</v>
      </c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2"/>
      <c r="BA181" s="59">
        <f t="shared" si="3"/>
        <v>0</v>
      </c>
      <c r="BB181" s="28">
        <f t="shared" si="4"/>
        <v>41109000</v>
      </c>
      <c r="BC181" s="64"/>
      <c r="BD181" s="59">
        <f t="shared" si="5"/>
        <v>0</v>
      </c>
      <c r="BE181" s="59">
        <f t="shared" si="6"/>
        <v>0</v>
      </c>
      <c r="BF181" s="59">
        <f t="shared" si="7"/>
        <v>0</v>
      </c>
      <c r="BG181" s="59">
        <f t="shared" si="8"/>
        <v>0</v>
      </c>
      <c r="BH181" s="59">
        <f t="shared" si="9"/>
        <v>0</v>
      </c>
      <c r="BI181" s="59">
        <f t="shared" si="10"/>
        <v>0</v>
      </c>
      <c r="BJ181" s="59">
        <f t="shared" si="11"/>
        <v>0</v>
      </c>
      <c r="BK181" s="59">
        <f t="shared" si="12"/>
        <v>0</v>
      </c>
      <c r="BL181" s="59">
        <f t="shared" si="13"/>
        <v>0</v>
      </c>
      <c r="BM181" s="59">
        <f t="shared" si="14"/>
        <v>0</v>
      </c>
      <c r="BN181" s="59">
        <f t="shared" si="15"/>
        <v>0</v>
      </c>
      <c r="BO181" s="59">
        <f t="shared" si="16"/>
        <v>0</v>
      </c>
      <c r="BP181" s="64"/>
      <c r="BQ181" s="59">
        <f t="shared" si="17"/>
        <v>0</v>
      </c>
      <c r="BR181" s="59">
        <f t="shared" si="18"/>
        <v>0</v>
      </c>
      <c r="BS181" s="59">
        <f t="shared" si="19"/>
        <v>0</v>
      </c>
      <c r="BT181" s="59">
        <f t="shared" si="20"/>
        <v>0</v>
      </c>
    </row>
    <row r="182">
      <c r="A182" s="49"/>
      <c r="B182" s="52" t="s">
        <v>38</v>
      </c>
      <c r="C182" s="52" t="s">
        <v>179</v>
      </c>
      <c r="D182" s="53">
        <v>4.1109E7</v>
      </c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59">
        <f t="shared" si="3"/>
        <v>0</v>
      </c>
      <c r="BB182" s="28">
        <f t="shared" si="4"/>
        <v>41109000</v>
      </c>
      <c r="BC182" s="64"/>
      <c r="BD182" s="59">
        <f t="shared" si="5"/>
        <v>0</v>
      </c>
      <c r="BE182" s="59">
        <f t="shared" si="6"/>
        <v>0</v>
      </c>
      <c r="BF182" s="59">
        <f t="shared" si="7"/>
        <v>0</v>
      </c>
      <c r="BG182" s="59">
        <f t="shared" si="8"/>
        <v>0</v>
      </c>
      <c r="BH182" s="59">
        <f t="shared" si="9"/>
        <v>0</v>
      </c>
      <c r="BI182" s="59">
        <f t="shared" si="10"/>
        <v>0</v>
      </c>
      <c r="BJ182" s="59">
        <f t="shared" si="11"/>
        <v>0</v>
      </c>
      <c r="BK182" s="59">
        <f t="shared" si="12"/>
        <v>0</v>
      </c>
      <c r="BL182" s="59">
        <f t="shared" si="13"/>
        <v>0</v>
      </c>
      <c r="BM182" s="59">
        <f t="shared" si="14"/>
        <v>0</v>
      </c>
      <c r="BN182" s="59">
        <f t="shared" si="15"/>
        <v>0</v>
      </c>
      <c r="BO182" s="59">
        <f t="shared" si="16"/>
        <v>0</v>
      </c>
      <c r="BP182" s="64"/>
      <c r="BQ182" s="59">
        <f t="shared" si="17"/>
        <v>0</v>
      </c>
      <c r="BR182" s="59">
        <f t="shared" si="18"/>
        <v>0</v>
      </c>
      <c r="BS182" s="59">
        <f t="shared" si="19"/>
        <v>0</v>
      </c>
      <c r="BT182" s="59">
        <f t="shared" si="20"/>
        <v>0</v>
      </c>
    </row>
    <row r="183">
      <c r="A183" s="45">
        <v>511619.0</v>
      </c>
      <c r="B183" s="46" t="s">
        <v>180</v>
      </c>
      <c r="C183" s="6"/>
      <c r="D183" s="47">
        <f t="shared" ref="D183:AZ183" si="92">sum(D185:D187)</f>
        <v>15000</v>
      </c>
      <c r="E183" s="47">
        <f t="shared" si="92"/>
        <v>0</v>
      </c>
      <c r="F183" s="47">
        <f t="shared" si="92"/>
        <v>0</v>
      </c>
      <c r="G183" s="47">
        <f t="shared" si="92"/>
        <v>0</v>
      </c>
      <c r="H183" s="47">
        <f t="shared" si="92"/>
        <v>0</v>
      </c>
      <c r="I183" s="47">
        <f t="shared" si="92"/>
        <v>0</v>
      </c>
      <c r="J183" s="47">
        <f t="shared" si="92"/>
        <v>0</v>
      </c>
      <c r="K183" s="47">
        <f t="shared" si="92"/>
        <v>0</v>
      </c>
      <c r="L183" s="47">
        <f t="shared" si="92"/>
        <v>0</v>
      </c>
      <c r="M183" s="47">
        <f t="shared" si="92"/>
        <v>0</v>
      </c>
      <c r="N183" s="47">
        <f t="shared" si="92"/>
        <v>0</v>
      </c>
      <c r="O183" s="47">
        <f t="shared" si="92"/>
        <v>0</v>
      </c>
      <c r="P183" s="47">
        <f t="shared" si="92"/>
        <v>0</v>
      </c>
      <c r="Q183" s="47">
        <f t="shared" si="92"/>
        <v>0</v>
      </c>
      <c r="R183" s="47">
        <f t="shared" si="92"/>
        <v>0</v>
      </c>
      <c r="S183" s="47">
        <f t="shared" si="92"/>
        <v>0</v>
      </c>
      <c r="T183" s="47">
        <f t="shared" si="92"/>
        <v>0</v>
      </c>
      <c r="U183" s="47">
        <f t="shared" si="92"/>
        <v>0</v>
      </c>
      <c r="V183" s="47">
        <f t="shared" si="92"/>
        <v>0</v>
      </c>
      <c r="W183" s="47">
        <f t="shared" si="92"/>
        <v>0</v>
      </c>
      <c r="X183" s="47">
        <f t="shared" si="92"/>
        <v>0</v>
      </c>
      <c r="Y183" s="47">
        <f t="shared" si="92"/>
        <v>0</v>
      </c>
      <c r="Z183" s="47">
        <f t="shared" si="92"/>
        <v>0</v>
      </c>
      <c r="AA183" s="47">
        <f t="shared" si="92"/>
        <v>0</v>
      </c>
      <c r="AB183" s="47">
        <f t="shared" si="92"/>
        <v>0</v>
      </c>
      <c r="AC183" s="47">
        <f t="shared" si="92"/>
        <v>0</v>
      </c>
      <c r="AD183" s="47">
        <f t="shared" si="92"/>
        <v>0</v>
      </c>
      <c r="AE183" s="47">
        <f t="shared" si="92"/>
        <v>0</v>
      </c>
      <c r="AF183" s="47">
        <f t="shared" si="92"/>
        <v>0</v>
      </c>
      <c r="AG183" s="47">
        <f t="shared" si="92"/>
        <v>0</v>
      </c>
      <c r="AH183" s="47">
        <f t="shared" si="92"/>
        <v>0</v>
      </c>
      <c r="AI183" s="47">
        <f t="shared" si="92"/>
        <v>0</v>
      </c>
      <c r="AJ183" s="47">
        <f t="shared" si="92"/>
        <v>0</v>
      </c>
      <c r="AK183" s="47">
        <f t="shared" si="92"/>
        <v>0</v>
      </c>
      <c r="AL183" s="47">
        <f t="shared" si="92"/>
        <v>0</v>
      </c>
      <c r="AM183" s="47">
        <f t="shared" si="92"/>
        <v>0</v>
      </c>
      <c r="AN183" s="47">
        <f t="shared" si="92"/>
        <v>0</v>
      </c>
      <c r="AO183" s="47">
        <f t="shared" si="92"/>
        <v>0</v>
      </c>
      <c r="AP183" s="47">
        <f t="shared" si="92"/>
        <v>0</v>
      </c>
      <c r="AQ183" s="47">
        <f t="shared" si="92"/>
        <v>0</v>
      </c>
      <c r="AR183" s="47">
        <f t="shared" si="92"/>
        <v>0</v>
      </c>
      <c r="AS183" s="47">
        <f t="shared" si="92"/>
        <v>0</v>
      </c>
      <c r="AT183" s="47">
        <f t="shared" si="92"/>
        <v>0</v>
      </c>
      <c r="AU183" s="47">
        <f t="shared" si="92"/>
        <v>0</v>
      </c>
      <c r="AV183" s="47">
        <f t="shared" si="92"/>
        <v>0</v>
      </c>
      <c r="AW183" s="47">
        <f t="shared" si="92"/>
        <v>0</v>
      </c>
      <c r="AX183" s="47">
        <f t="shared" si="92"/>
        <v>0</v>
      </c>
      <c r="AY183" s="47">
        <f t="shared" si="92"/>
        <v>0</v>
      </c>
      <c r="AZ183" s="47">
        <f t="shared" si="92"/>
        <v>0</v>
      </c>
      <c r="BA183" s="59">
        <f t="shared" si="3"/>
        <v>0</v>
      </c>
      <c r="BB183" s="28">
        <f t="shared" si="4"/>
        <v>15000</v>
      </c>
      <c r="BC183" s="61"/>
      <c r="BD183" s="59">
        <f t="shared" si="5"/>
        <v>0</v>
      </c>
      <c r="BE183" s="59">
        <f t="shared" si="6"/>
        <v>0</v>
      </c>
      <c r="BF183" s="59">
        <f t="shared" si="7"/>
        <v>0</v>
      </c>
      <c r="BG183" s="59">
        <f t="shared" si="8"/>
        <v>0</v>
      </c>
      <c r="BH183" s="59">
        <f t="shared" si="9"/>
        <v>0</v>
      </c>
      <c r="BI183" s="59">
        <f t="shared" si="10"/>
        <v>0</v>
      </c>
      <c r="BJ183" s="59">
        <f t="shared" si="11"/>
        <v>0</v>
      </c>
      <c r="BK183" s="59">
        <f t="shared" si="12"/>
        <v>0</v>
      </c>
      <c r="BL183" s="59">
        <f t="shared" si="13"/>
        <v>0</v>
      </c>
      <c r="BM183" s="59">
        <f t="shared" si="14"/>
        <v>0</v>
      </c>
      <c r="BN183" s="59">
        <f t="shared" si="15"/>
        <v>0</v>
      </c>
      <c r="BO183" s="59">
        <f t="shared" si="16"/>
        <v>0</v>
      </c>
      <c r="BP183" s="61"/>
      <c r="BQ183" s="59">
        <f t="shared" si="17"/>
        <v>0</v>
      </c>
      <c r="BR183" s="59">
        <f t="shared" si="18"/>
        <v>0</v>
      </c>
      <c r="BS183" s="59">
        <f t="shared" si="19"/>
        <v>0</v>
      </c>
      <c r="BT183" s="59">
        <f t="shared" si="20"/>
        <v>0</v>
      </c>
    </row>
    <row r="184">
      <c r="A184" s="49"/>
      <c r="B184" s="50" t="s">
        <v>37</v>
      </c>
      <c r="C184" s="6"/>
      <c r="D184" s="51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  <c r="AP184" s="62"/>
      <c r="AQ184" s="62"/>
      <c r="AR184" s="62"/>
      <c r="AS184" s="62"/>
      <c r="AT184" s="62"/>
      <c r="AU184" s="62"/>
      <c r="AV184" s="62"/>
      <c r="AW184" s="62"/>
      <c r="AX184" s="62"/>
      <c r="AY184" s="62"/>
      <c r="AZ184" s="62"/>
      <c r="BA184" s="59">
        <f t="shared" si="3"/>
        <v>0</v>
      </c>
      <c r="BB184" s="28">
        <f t="shared" si="4"/>
        <v>0</v>
      </c>
      <c r="BC184" s="64"/>
      <c r="BD184" s="59">
        <f t="shared" si="5"/>
        <v>0</v>
      </c>
      <c r="BE184" s="59">
        <f t="shared" si="6"/>
        <v>0</v>
      </c>
      <c r="BF184" s="59">
        <f t="shared" si="7"/>
        <v>0</v>
      </c>
      <c r="BG184" s="59">
        <f t="shared" si="8"/>
        <v>0</v>
      </c>
      <c r="BH184" s="59">
        <f t="shared" si="9"/>
        <v>0</v>
      </c>
      <c r="BI184" s="59">
        <f t="shared" si="10"/>
        <v>0</v>
      </c>
      <c r="BJ184" s="59">
        <f t="shared" si="11"/>
        <v>0</v>
      </c>
      <c r="BK184" s="59">
        <f t="shared" si="12"/>
        <v>0</v>
      </c>
      <c r="BL184" s="59">
        <f t="shared" si="13"/>
        <v>0</v>
      </c>
      <c r="BM184" s="59">
        <f t="shared" si="14"/>
        <v>0</v>
      </c>
      <c r="BN184" s="59">
        <f t="shared" si="15"/>
        <v>0</v>
      </c>
      <c r="BO184" s="59">
        <f t="shared" si="16"/>
        <v>0</v>
      </c>
      <c r="BP184" s="64"/>
      <c r="BQ184" s="59">
        <f t="shared" si="17"/>
        <v>0</v>
      </c>
      <c r="BR184" s="59">
        <f t="shared" si="18"/>
        <v>0</v>
      </c>
      <c r="BS184" s="59">
        <f t="shared" si="19"/>
        <v>0</v>
      </c>
      <c r="BT184" s="59">
        <f t="shared" si="20"/>
        <v>0</v>
      </c>
    </row>
    <row r="185">
      <c r="A185" s="49"/>
      <c r="B185" s="52" t="s">
        <v>38</v>
      </c>
      <c r="C185" s="52" t="s">
        <v>180</v>
      </c>
      <c r="D185" s="53">
        <v>7000.0</v>
      </c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59">
        <f t="shared" si="3"/>
        <v>0</v>
      </c>
      <c r="BB185" s="28">
        <f t="shared" si="4"/>
        <v>7000</v>
      </c>
      <c r="BC185" s="64"/>
      <c r="BD185" s="59">
        <f t="shared" si="5"/>
        <v>0</v>
      </c>
      <c r="BE185" s="59">
        <f t="shared" si="6"/>
        <v>0</v>
      </c>
      <c r="BF185" s="59">
        <f t="shared" si="7"/>
        <v>0</v>
      </c>
      <c r="BG185" s="59">
        <f t="shared" si="8"/>
        <v>0</v>
      </c>
      <c r="BH185" s="59">
        <f t="shared" si="9"/>
        <v>0</v>
      </c>
      <c r="BI185" s="59">
        <f t="shared" si="10"/>
        <v>0</v>
      </c>
      <c r="BJ185" s="59">
        <f t="shared" si="11"/>
        <v>0</v>
      </c>
      <c r="BK185" s="59">
        <f t="shared" si="12"/>
        <v>0</v>
      </c>
      <c r="BL185" s="59">
        <f t="shared" si="13"/>
        <v>0</v>
      </c>
      <c r="BM185" s="59">
        <f t="shared" si="14"/>
        <v>0</v>
      </c>
      <c r="BN185" s="59">
        <f t="shared" si="15"/>
        <v>0</v>
      </c>
      <c r="BO185" s="59">
        <f t="shared" si="16"/>
        <v>0</v>
      </c>
      <c r="BP185" s="64"/>
      <c r="BQ185" s="59">
        <f t="shared" si="17"/>
        <v>0</v>
      </c>
      <c r="BR185" s="59">
        <f t="shared" si="18"/>
        <v>0</v>
      </c>
      <c r="BS185" s="59">
        <f t="shared" si="19"/>
        <v>0</v>
      </c>
      <c r="BT185" s="59">
        <f t="shared" si="20"/>
        <v>0</v>
      </c>
    </row>
    <row r="186">
      <c r="A186" s="49"/>
      <c r="B186" s="52" t="s">
        <v>38</v>
      </c>
      <c r="C186" s="52" t="s">
        <v>181</v>
      </c>
      <c r="D186" s="53">
        <v>4000.0</v>
      </c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2"/>
      <c r="BA186" s="59">
        <f t="shared" si="3"/>
        <v>0</v>
      </c>
      <c r="BB186" s="28">
        <f t="shared" si="4"/>
        <v>4000</v>
      </c>
      <c r="BC186" s="64"/>
      <c r="BD186" s="59">
        <f t="shared" si="5"/>
        <v>0</v>
      </c>
      <c r="BE186" s="59">
        <f t="shared" si="6"/>
        <v>0</v>
      </c>
      <c r="BF186" s="59">
        <f t="shared" si="7"/>
        <v>0</v>
      </c>
      <c r="BG186" s="59">
        <f t="shared" si="8"/>
        <v>0</v>
      </c>
      <c r="BH186" s="59">
        <f t="shared" si="9"/>
        <v>0</v>
      </c>
      <c r="BI186" s="59">
        <f t="shared" si="10"/>
        <v>0</v>
      </c>
      <c r="BJ186" s="59">
        <f t="shared" si="11"/>
        <v>0</v>
      </c>
      <c r="BK186" s="59">
        <f t="shared" si="12"/>
        <v>0</v>
      </c>
      <c r="BL186" s="59">
        <f t="shared" si="13"/>
        <v>0</v>
      </c>
      <c r="BM186" s="59">
        <f t="shared" si="14"/>
        <v>0</v>
      </c>
      <c r="BN186" s="59">
        <f t="shared" si="15"/>
        <v>0</v>
      </c>
      <c r="BO186" s="59">
        <f t="shared" si="16"/>
        <v>0</v>
      </c>
      <c r="BP186" s="64"/>
      <c r="BQ186" s="59">
        <f t="shared" si="17"/>
        <v>0</v>
      </c>
      <c r="BR186" s="59">
        <f t="shared" si="18"/>
        <v>0</v>
      </c>
      <c r="BS186" s="59">
        <f t="shared" si="19"/>
        <v>0</v>
      </c>
      <c r="BT186" s="59">
        <f t="shared" si="20"/>
        <v>0</v>
      </c>
    </row>
    <row r="187">
      <c r="A187" s="49"/>
      <c r="B187" s="52" t="s">
        <v>38</v>
      </c>
      <c r="C187" s="52" t="s">
        <v>182</v>
      </c>
      <c r="D187" s="53">
        <v>4000.0</v>
      </c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2"/>
      <c r="AU187" s="62"/>
      <c r="AV187" s="62"/>
      <c r="AW187" s="62"/>
      <c r="AX187" s="62"/>
      <c r="AY187" s="62"/>
      <c r="AZ187" s="62"/>
      <c r="BA187" s="59">
        <f t="shared" si="3"/>
        <v>0</v>
      </c>
      <c r="BB187" s="28">
        <f t="shared" si="4"/>
        <v>4000</v>
      </c>
      <c r="BC187" s="64"/>
      <c r="BD187" s="59">
        <f t="shared" si="5"/>
        <v>0</v>
      </c>
      <c r="BE187" s="59">
        <f t="shared" si="6"/>
        <v>0</v>
      </c>
      <c r="BF187" s="59">
        <f t="shared" si="7"/>
        <v>0</v>
      </c>
      <c r="BG187" s="59">
        <f t="shared" si="8"/>
        <v>0</v>
      </c>
      <c r="BH187" s="59">
        <f t="shared" si="9"/>
        <v>0</v>
      </c>
      <c r="BI187" s="59">
        <f t="shared" si="10"/>
        <v>0</v>
      </c>
      <c r="BJ187" s="59">
        <f t="shared" si="11"/>
        <v>0</v>
      </c>
      <c r="BK187" s="59">
        <f t="shared" si="12"/>
        <v>0</v>
      </c>
      <c r="BL187" s="59">
        <f t="shared" si="13"/>
        <v>0</v>
      </c>
      <c r="BM187" s="59">
        <f t="shared" si="14"/>
        <v>0</v>
      </c>
      <c r="BN187" s="59">
        <f t="shared" si="15"/>
        <v>0</v>
      </c>
      <c r="BO187" s="59">
        <f t="shared" si="16"/>
        <v>0</v>
      </c>
      <c r="BP187" s="64"/>
      <c r="BQ187" s="59">
        <f t="shared" si="17"/>
        <v>0</v>
      </c>
      <c r="BR187" s="59">
        <f t="shared" si="18"/>
        <v>0</v>
      </c>
      <c r="BS187" s="59">
        <f t="shared" si="19"/>
        <v>0</v>
      </c>
      <c r="BT187" s="59">
        <f t="shared" si="20"/>
        <v>0</v>
      </c>
    </row>
    <row r="188">
      <c r="A188" s="45">
        <v>511621.0</v>
      </c>
      <c r="B188" s="46" t="s">
        <v>183</v>
      </c>
      <c r="C188" s="6"/>
      <c r="D188" s="47">
        <f t="shared" ref="D188:AZ188" si="93">sum(D190:D192)</f>
        <v>35884000</v>
      </c>
      <c r="E188" s="47">
        <f t="shared" si="93"/>
        <v>0</v>
      </c>
      <c r="F188" s="47">
        <f t="shared" si="93"/>
        <v>0</v>
      </c>
      <c r="G188" s="47">
        <f t="shared" si="93"/>
        <v>0</v>
      </c>
      <c r="H188" s="47">
        <f t="shared" si="93"/>
        <v>0</v>
      </c>
      <c r="I188" s="47">
        <f t="shared" si="93"/>
        <v>0</v>
      </c>
      <c r="J188" s="47">
        <f t="shared" si="93"/>
        <v>0</v>
      </c>
      <c r="K188" s="47">
        <f t="shared" si="93"/>
        <v>0</v>
      </c>
      <c r="L188" s="47">
        <f t="shared" si="93"/>
        <v>0</v>
      </c>
      <c r="M188" s="47">
        <f t="shared" si="93"/>
        <v>0</v>
      </c>
      <c r="N188" s="47">
        <f t="shared" si="93"/>
        <v>0</v>
      </c>
      <c r="O188" s="47">
        <f t="shared" si="93"/>
        <v>0</v>
      </c>
      <c r="P188" s="47">
        <f t="shared" si="93"/>
        <v>0</v>
      </c>
      <c r="Q188" s="47">
        <f t="shared" si="93"/>
        <v>0</v>
      </c>
      <c r="R188" s="47">
        <f t="shared" si="93"/>
        <v>0</v>
      </c>
      <c r="S188" s="47">
        <f t="shared" si="93"/>
        <v>0</v>
      </c>
      <c r="T188" s="47">
        <f t="shared" si="93"/>
        <v>0</v>
      </c>
      <c r="U188" s="47">
        <f t="shared" si="93"/>
        <v>0</v>
      </c>
      <c r="V188" s="47">
        <f t="shared" si="93"/>
        <v>0</v>
      </c>
      <c r="W188" s="47">
        <f t="shared" si="93"/>
        <v>0</v>
      </c>
      <c r="X188" s="47">
        <f t="shared" si="93"/>
        <v>0</v>
      </c>
      <c r="Y188" s="47">
        <f t="shared" si="93"/>
        <v>0</v>
      </c>
      <c r="Z188" s="47">
        <f t="shared" si="93"/>
        <v>0</v>
      </c>
      <c r="AA188" s="47">
        <f t="shared" si="93"/>
        <v>0</v>
      </c>
      <c r="AB188" s="47">
        <f t="shared" si="93"/>
        <v>0</v>
      </c>
      <c r="AC188" s="47">
        <f t="shared" si="93"/>
        <v>0</v>
      </c>
      <c r="AD188" s="47">
        <f t="shared" si="93"/>
        <v>0</v>
      </c>
      <c r="AE188" s="47">
        <f t="shared" si="93"/>
        <v>0</v>
      </c>
      <c r="AF188" s="47">
        <f t="shared" si="93"/>
        <v>0</v>
      </c>
      <c r="AG188" s="47">
        <f t="shared" si="93"/>
        <v>0</v>
      </c>
      <c r="AH188" s="47">
        <f t="shared" si="93"/>
        <v>0</v>
      </c>
      <c r="AI188" s="47">
        <f t="shared" si="93"/>
        <v>0</v>
      </c>
      <c r="AJ188" s="47">
        <f t="shared" si="93"/>
        <v>0</v>
      </c>
      <c r="AK188" s="47">
        <f t="shared" si="93"/>
        <v>0</v>
      </c>
      <c r="AL188" s="47">
        <f t="shared" si="93"/>
        <v>0</v>
      </c>
      <c r="AM188" s="47">
        <f t="shared" si="93"/>
        <v>0</v>
      </c>
      <c r="AN188" s="47">
        <f t="shared" si="93"/>
        <v>0</v>
      </c>
      <c r="AO188" s="47">
        <f t="shared" si="93"/>
        <v>0</v>
      </c>
      <c r="AP188" s="47">
        <f t="shared" si="93"/>
        <v>0</v>
      </c>
      <c r="AQ188" s="47">
        <f t="shared" si="93"/>
        <v>0</v>
      </c>
      <c r="AR188" s="47">
        <f t="shared" si="93"/>
        <v>0</v>
      </c>
      <c r="AS188" s="47">
        <f t="shared" si="93"/>
        <v>0</v>
      </c>
      <c r="AT188" s="47">
        <f t="shared" si="93"/>
        <v>0</v>
      </c>
      <c r="AU188" s="47">
        <f t="shared" si="93"/>
        <v>0</v>
      </c>
      <c r="AV188" s="47">
        <f t="shared" si="93"/>
        <v>0</v>
      </c>
      <c r="AW188" s="47">
        <f t="shared" si="93"/>
        <v>0</v>
      </c>
      <c r="AX188" s="47">
        <f t="shared" si="93"/>
        <v>0</v>
      </c>
      <c r="AY188" s="47">
        <f t="shared" si="93"/>
        <v>0</v>
      </c>
      <c r="AZ188" s="47">
        <f t="shared" si="93"/>
        <v>0</v>
      </c>
      <c r="BA188" s="59">
        <f t="shared" si="3"/>
        <v>0</v>
      </c>
      <c r="BB188" s="28">
        <f t="shared" si="4"/>
        <v>35884000</v>
      </c>
      <c r="BC188" s="61"/>
      <c r="BD188" s="59">
        <f t="shared" si="5"/>
        <v>0</v>
      </c>
      <c r="BE188" s="59">
        <f t="shared" si="6"/>
        <v>0</v>
      </c>
      <c r="BF188" s="59">
        <f t="shared" si="7"/>
        <v>0</v>
      </c>
      <c r="BG188" s="59">
        <f t="shared" si="8"/>
        <v>0</v>
      </c>
      <c r="BH188" s="59">
        <f t="shared" si="9"/>
        <v>0</v>
      </c>
      <c r="BI188" s="59">
        <f t="shared" si="10"/>
        <v>0</v>
      </c>
      <c r="BJ188" s="59">
        <f t="shared" si="11"/>
        <v>0</v>
      </c>
      <c r="BK188" s="59">
        <f t="shared" si="12"/>
        <v>0</v>
      </c>
      <c r="BL188" s="59">
        <f t="shared" si="13"/>
        <v>0</v>
      </c>
      <c r="BM188" s="59">
        <f t="shared" si="14"/>
        <v>0</v>
      </c>
      <c r="BN188" s="59">
        <f t="shared" si="15"/>
        <v>0</v>
      </c>
      <c r="BO188" s="59">
        <f t="shared" si="16"/>
        <v>0</v>
      </c>
      <c r="BP188" s="61"/>
      <c r="BQ188" s="59">
        <f t="shared" si="17"/>
        <v>0</v>
      </c>
      <c r="BR188" s="59">
        <f t="shared" si="18"/>
        <v>0</v>
      </c>
      <c r="BS188" s="59">
        <f t="shared" si="19"/>
        <v>0</v>
      </c>
      <c r="BT188" s="59">
        <f t="shared" si="20"/>
        <v>0</v>
      </c>
    </row>
    <row r="189">
      <c r="A189" s="49"/>
      <c r="B189" s="50" t="s">
        <v>37</v>
      </c>
      <c r="C189" s="6"/>
      <c r="D189" s="51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2"/>
      <c r="AU189" s="62"/>
      <c r="AV189" s="62"/>
      <c r="AW189" s="62"/>
      <c r="AX189" s="62"/>
      <c r="AY189" s="62"/>
      <c r="AZ189" s="62"/>
      <c r="BA189" s="59">
        <f t="shared" si="3"/>
        <v>0</v>
      </c>
      <c r="BB189" s="28">
        <f t="shared" si="4"/>
        <v>0</v>
      </c>
      <c r="BC189" s="64"/>
      <c r="BD189" s="59">
        <f t="shared" si="5"/>
        <v>0</v>
      </c>
      <c r="BE189" s="59">
        <f t="shared" si="6"/>
        <v>0</v>
      </c>
      <c r="BF189" s="59">
        <f t="shared" si="7"/>
        <v>0</v>
      </c>
      <c r="BG189" s="59">
        <f t="shared" si="8"/>
        <v>0</v>
      </c>
      <c r="BH189" s="59">
        <f t="shared" si="9"/>
        <v>0</v>
      </c>
      <c r="BI189" s="59">
        <f t="shared" si="10"/>
        <v>0</v>
      </c>
      <c r="BJ189" s="59">
        <f t="shared" si="11"/>
        <v>0</v>
      </c>
      <c r="BK189" s="59">
        <f t="shared" si="12"/>
        <v>0</v>
      </c>
      <c r="BL189" s="59">
        <f t="shared" si="13"/>
        <v>0</v>
      </c>
      <c r="BM189" s="59">
        <f t="shared" si="14"/>
        <v>0</v>
      </c>
      <c r="BN189" s="59">
        <f t="shared" si="15"/>
        <v>0</v>
      </c>
      <c r="BO189" s="59">
        <f t="shared" si="16"/>
        <v>0</v>
      </c>
      <c r="BP189" s="64"/>
      <c r="BQ189" s="59">
        <f t="shared" si="17"/>
        <v>0</v>
      </c>
      <c r="BR189" s="59">
        <f t="shared" si="18"/>
        <v>0</v>
      </c>
      <c r="BS189" s="59">
        <f t="shared" si="19"/>
        <v>0</v>
      </c>
      <c r="BT189" s="59">
        <f t="shared" si="20"/>
        <v>0</v>
      </c>
    </row>
    <row r="190">
      <c r="A190" s="49"/>
      <c r="B190" s="52" t="s">
        <v>38</v>
      </c>
      <c r="C190" s="52" t="s">
        <v>184</v>
      </c>
      <c r="D190" s="53">
        <v>2.881E7</v>
      </c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  <c r="AY190" s="62"/>
      <c r="AZ190" s="62"/>
      <c r="BA190" s="59">
        <f t="shared" si="3"/>
        <v>0</v>
      </c>
      <c r="BB190" s="28">
        <f t="shared" si="4"/>
        <v>28810000</v>
      </c>
      <c r="BC190" s="64"/>
      <c r="BD190" s="59">
        <f t="shared" si="5"/>
        <v>0</v>
      </c>
      <c r="BE190" s="59">
        <f t="shared" si="6"/>
        <v>0</v>
      </c>
      <c r="BF190" s="59">
        <f t="shared" si="7"/>
        <v>0</v>
      </c>
      <c r="BG190" s="59">
        <f t="shared" si="8"/>
        <v>0</v>
      </c>
      <c r="BH190" s="59">
        <f t="shared" si="9"/>
        <v>0</v>
      </c>
      <c r="BI190" s="59">
        <f t="shared" si="10"/>
        <v>0</v>
      </c>
      <c r="BJ190" s="59">
        <f t="shared" si="11"/>
        <v>0</v>
      </c>
      <c r="BK190" s="59">
        <f t="shared" si="12"/>
        <v>0</v>
      </c>
      <c r="BL190" s="59">
        <f t="shared" si="13"/>
        <v>0</v>
      </c>
      <c r="BM190" s="59">
        <f t="shared" si="14"/>
        <v>0</v>
      </c>
      <c r="BN190" s="59">
        <f t="shared" si="15"/>
        <v>0</v>
      </c>
      <c r="BO190" s="59">
        <f t="shared" si="16"/>
        <v>0</v>
      </c>
      <c r="BP190" s="64"/>
      <c r="BQ190" s="59">
        <f t="shared" si="17"/>
        <v>0</v>
      </c>
      <c r="BR190" s="59">
        <f t="shared" si="18"/>
        <v>0</v>
      </c>
      <c r="BS190" s="59">
        <f t="shared" si="19"/>
        <v>0</v>
      </c>
      <c r="BT190" s="59">
        <f t="shared" si="20"/>
        <v>0</v>
      </c>
    </row>
    <row r="191">
      <c r="A191" s="49"/>
      <c r="B191" s="52" t="s">
        <v>38</v>
      </c>
      <c r="C191" s="52" t="s">
        <v>185</v>
      </c>
      <c r="D191" s="53">
        <v>3537000.0</v>
      </c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62"/>
      <c r="AZ191" s="62"/>
      <c r="BA191" s="59">
        <f t="shared" si="3"/>
        <v>0</v>
      </c>
      <c r="BB191" s="28">
        <f t="shared" si="4"/>
        <v>3537000</v>
      </c>
      <c r="BC191" s="64"/>
      <c r="BD191" s="59">
        <f t="shared" si="5"/>
        <v>0</v>
      </c>
      <c r="BE191" s="59">
        <f t="shared" si="6"/>
        <v>0</v>
      </c>
      <c r="BF191" s="59">
        <f t="shared" si="7"/>
        <v>0</v>
      </c>
      <c r="BG191" s="59">
        <f t="shared" si="8"/>
        <v>0</v>
      </c>
      <c r="BH191" s="59">
        <f t="shared" si="9"/>
        <v>0</v>
      </c>
      <c r="BI191" s="59">
        <f t="shared" si="10"/>
        <v>0</v>
      </c>
      <c r="BJ191" s="59">
        <f t="shared" si="11"/>
        <v>0</v>
      </c>
      <c r="BK191" s="59">
        <f t="shared" si="12"/>
        <v>0</v>
      </c>
      <c r="BL191" s="59">
        <f t="shared" si="13"/>
        <v>0</v>
      </c>
      <c r="BM191" s="59">
        <f t="shared" si="14"/>
        <v>0</v>
      </c>
      <c r="BN191" s="59">
        <f t="shared" si="15"/>
        <v>0</v>
      </c>
      <c r="BO191" s="59">
        <f t="shared" si="16"/>
        <v>0</v>
      </c>
      <c r="BP191" s="64"/>
      <c r="BQ191" s="59">
        <f t="shared" si="17"/>
        <v>0</v>
      </c>
      <c r="BR191" s="59">
        <f t="shared" si="18"/>
        <v>0</v>
      </c>
      <c r="BS191" s="59">
        <f t="shared" si="19"/>
        <v>0</v>
      </c>
      <c r="BT191" s="59">
        <f t="shared" si="20"/>
        <v>0</v>
      </c>
    </row>
    <row r="192">
      <c r="A192" s="49"/>
      <c r="B192" s="52" t="s">
        <v>38</v>
      </c>
      <c r="C192" s="52" t="s">
        <v>186</v>
      </c>
      <c r="D192" s="53">
        <v>3537000.0</v>
      </c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2"/>
      <c r="AU192" s="62"/>
      <c r="AV192" s="62"/>
      <c r="AW192" s="62"/>
      <c r="AX192" s="62"/>
      <c r="AY192" s="62"/>
      <c r="AZ192" s="62"/>
      <c r="BA192" s="59">
        <f t="shared" si="3"/>
        <v>0</v>
      </c>
      <c r="BB192" s="28">
        <f t="shared" si="4"/>
        <v>3537000</v>
      </c>
      <c r="BC192" s="64"/>
      <c r="BD192" s="59">
        <f t="shared" si="5"/>
        <v>0</v>
      </c>
      <c r="BE192" s="59">
        <f t="shared" si="6"/>
        <v>0</v>
      </c>
      <c r="BF192" s="59">
        <f t="shared" si="7"/>
        <v>0</v>
      </c>
      <c r="BG192" s="59">
        <f t="shared" si="8"/>
        <v>0</v>
      </c>
      <c r="BH192" s="59">
        <f t="shared" si="9"/>
        <v>0</v>
      </c>
      <c r="BI192" s="59">
        <f t="shared" si="10"/>
        <v>0</v>
      </c>
      <c r="BJ192" s="59">
        <f t="shared" si="11"/>
        <v>0</v>
      </c>
      <c r="BK192" s="59">
        <f t="shared" si="12"/>
        <v>0</v>
      </c>
      <c r="BL192" s="59">
        <f t="shared" si="13"/>
        <v>0</v>
      </c>
      <c r="BM192" s="59">
        <f t="shared" si="14"/>
        <v>0</v>
      </c>
      <c r="BN192" s="59">
        <f t="shared" si="15"/>
        <v>0</v>
      </c>
      <c r="BO192" s="59">
        <f t="shared" si="16"/>
        <v>0</v>
      </c>
      <c r="BP192" s="64"/>
      <c r="BQ192" s="59">
        <f t="shared" si="17"/>
        <v>0</v>
      </c>
      <c r="BR192" s="59">
        <f t="shared" si="18"/>
        <v>0</v>
      </c>
      <c r="BS192" s="59">
        <f t="shared" si="19"/>
        <v>0</v>
      </c>
      <c r="BT192" s="59">
        <f t="shared" si="20"/>
        <v>0</v>
      </c>
    </row>
    <row r="193">
      <c r="A193" s="45">
        <v>511622.0</v>
      </c>
      <c r="B193" s="46" t="s">
        <v>187</v>
      </c>
      <c r="C193" s="6"/>
      <c r="D193" s="47">
        <f t="shared" ref="D193:AZ193" si="94">sum(D195:D197)</f>
        <v>10142000</v>
      </c>
      <c r="E193" s="47">
        <f t="shared" si="94"/>
        <v>0</v>
      </c>
      <c r="F193" s="47">
        <f t="shared" si="94"/>
        <v>0</v>
      </c>
      <c r="G193" s="47">
        <f t="shared" si="94"/>
        <v>0</v>
      </c>
      <c r="H193" s="47">
        <f t="shared" si="94"/>
        <v>0</v>
      </c>
      <c r="I193" s="47">
        <f t="shared" si="94"/>
        <v>0</v>
      </c>
      <c r="J193" s="47">
        <f t="shared" si="94"/>
        <v>0</v>
      </c>
      <c r="K193" s="47">
        <f t="shared" si="94"/>
        <v>0</v>
      </c>
      <c r="L193" s="47">
        <f t="shared" si="94"/>
        <v>0</v>
      </c>
      <c r="M193" s="47">
        <f t="shared" si="94"/>
        <v>0</v>
      </c>
      <c r="N193" s="47">
        <f t="shared" si="94"/>
        <v>0</v>
      </c>
      <c r="O193" s="47">
        <f t="shared" si="94"/>
        <v>0</v>
      </c>
      <c r="P193" s="47">
        <f t="shared" si="94"/>
        <v>0</v>
      </c>
      <c r="Q193" s="47">
        <f t="shared" si="94"/>
        <v>0</v>
      </c>
      <c r="R193" s="47">
        <f t="shared" si="94"/>
        <v>0</v>
      </c>
      <c r="S193" s="47">
        <f t="shared" si="94"/>
        <v>0</v>
      </c>
      <c r="T193" s="47">
        <f t="shared" si="94"/>
        <v>0</v>
      </c>
      <c r="U193" s="47">
        <f t="shared" si="94"/>
        <v>0</v>
      </c>
      <c r="V193" s="47">
        <f t="shared" si="94"/>
        <v>0</v>
      </c>
      <c r="W193" s="47">
        <f t="shared" si="94"/>
        <v>0</v>
      </c>
      <c r="X193" s="47">
        <f t="shared" si="94"/>
        <v>0</v>
      </c>
      <c r="Y193" s="47">
        <f t="shared" si="94"/>
        <v>0</v>
      </c>
      <c r="Z193" s="47">
        <f t="shared" si="94"/>
        <v>0</v>
      </c>
      <c r="AA193" s="47">
        <f t="shared" si="94"/>
        <v>0</v>
      </c>
      <c r="AB193" s="47">
        <f t="shared" si="94"/>
        <v>0</v>
      </c>
      <c r="AC193" s="47">
        <f t="shared" si="94"/>
        <v>0</v>
      </c>
      <c r="AD193" s="47">
        <f t="shared" si="94"/>
        <v>0</v>
      </c>
      <c r="AE193" s="47">
        <f t="shared" si="94"/>
        <v>0</v>
      </c>
      <c r="AF193" s="47">
        <f t="shared" si="94"/>
        <v>0</v>
      </c>
      <c r="AG193" s="47">
        <f t="shared" si="94"/>
        <v>0</v>
      </c>
      <c r="AH193" s="47">
        <f t="shared" si="94"/>
        <v>0</v>
      </c>
      <c r="AI193" s="47">
        <f t="shared" si="94"/>
        <v>0</v>
      </c>
      <c r="AJ193" s="47">
        <f t="shared" si="94"/>
        <v>0</v>
      </c>
      <c r="AK193" s="47">
        <f t="shared" si="94"/>
        <v>0</v>
      </c>
      <c r="AL193" s="47">
        <f t="shared" si="94"/>
        <v>0</v>
      </c>
      <c r="AM193" s="47">
        <f t="shared" si="94"/>
        <v>0</v>
      </c>
      <c r="AN193" s="47">
        <f t="shared" si="94"/>
        <v>0</v>
      </c>
      <c r="AO193" s="47">
        <f t="shared" si="94"/>
        <v>0</v>
      </c>
      <c r="AP193" s="47">
        <f t="shared" si="94"/>
        <v>0</v>
      </c>
      <c r="AQ193" s="47">
        <f t="shared" si="94"/>
        <v>0</v>
      </c>
      <c r="AR193" s="47">
        <f t="shared" si="94"/>
        <v>0</v>
      </c>
      <c r="AS193" s="47">
        <f t="shared" si="94"/>
        <v>0</v>
      </c>
      <c r="AT193" s="47">
        <f t="shared" si="94"/>
        <v>0</v>
      </c>
      <c r="AU193" s="47">
        <f t="shared" si="94"/>
        <v>0</v>
      </c>
      <c r="AV193" s="47">
        <f t="shared" si="94"/>
        <v>0</v>
      </c>
      <c r="AW193" s="47">
        <f t="shared" si="94"/>
        <v>0</v>
      </c>
      <c r="AX193" s="47">
        <f t="shared" si="94"/>
        <v>0</v>
      </c>
      <c r="AY193" s="47">
        <f t="shared" si="94"/>
        <v>0</v>
      </c>
      <c r="AZ193" s="47">
        <f t="shared" si="94"/>
        <v>0</v>
      </c>
      <c r="BA193" s="59">
        <f t="shared" si="3"/>
        <v>0</v>
      </c>
      <c r="BB193" s="28">
        <f t="shared" si="4"/>
        <v>10142000</v>
      </c>
      <c r="BC193" s="61"/>
      <c r="BD193" s="59">
        <f t="shared" si="5"/>
        <v>0</v>
      </c>
      <c r="BE193" s="59">
        <f t="shared" si="6"/>
        <v>0</v>
      </c>
      <c r="BF193" s="59">
        <f t="shared" si="7"/>
        <v>0</v>
      </c>
      <c r="BG193" s="59">
        <f t="shared" si="8"/>
        <v>0</v>
      </c>
      <c r="BH193" s="59">
        <f t="shared" si="9"/>
        <v>0</v>
      </c>
      <c r="BI193" s="59">
        <f t="shared" si="10"/>
        <v>0</v>
      </c>
      <c r="BJ193" s="59">
        <f t="shared" si="11"/>
        <v>0</v>
      </c>
      <c r="BK193" s="59">
        <f t="shared" si="12"/>
        <v>0</v>
      </c>
      <c r="BL193" s="59">
        <f t="shared" si="13"/>
        <v>0</v>
      </c>
      <c r="BM193" s="59">
        <f t="shared" si="14"/>
        <v>0</v>
      </c>
      <c r="BN193" s="59">
        <f t="shared" si="15"/>
        <v>0</v>
      </c>
      <c r="BO193" s="59">
        <f t="shared" si="16"/>
        <v>0</v>
      </c>
      <c r="BP193" s="61"/>
      <c r="BQ193" s="59">
        <f t="shared" si="17"/>
        <v>0</v>
      </c>
      <c r="BR193" s="59">
        <f t="shared" si="18"/>
        <v>0</v>
      </c>
      <c r="BS193" s="59">
        <f t="shared" si="19"/>
        <v>0</v>
      </c>
      <c r="BT193" s="59">
        <f t="shared" si="20"/>
        <v>0</v>
      </c>
    </row>
    <row r="194">
      <c r="A194" s="49"/>
      <c r="B194" s="50" t="s">
        <v>37</v>
      </c>
      <c r="C194" s="6"/>
      <c r="D194" s="51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  <c r="AY194" s="62"/>
      <c r="AZ194" s="62"/>
      <c r="BA194" s="59">
        <f t="shared" si="3"/>
        <v>0</v>
      </c>
      <c r="BB194" s="28">
        <f t="shared" si="4"/>
        <v>0</v>
      </c>
      <c r="BC194" s="64"/>
      <c r="BD194" s="59">
        <f t="shared" si="5"/>
        <v>0</v>
      </c>
      <c r="BE194" s="59">
        <f t="shared" si="6"/>
        <v>0</v>
      </c>
      <c r="BF194" s="59">
        <f t="shared" si="7"/>
        <v>0</v>
      </c>
      <c r="BG194" s="59">
        <f t="shared" si="8"/>
        <v>0</v>
      </c>
      <c r="BH194" s="59">
        <f t="shared" si="9"/>
        <v>0</v>
      </c>
      <c r="BI194" s="59">
        <f t="shared" si="10"/>
        <v>0</v>
      </c>
      <c r="BJ194" s="59">
        <f t="shared" si="11"/>
        <v>0</v>
      </c>
      <c r="BK194" s="59">
        <f t="shared" si="12"/>
        <v>0</v>
      </c>
      <c r="BL194" s="59">
        <f t="shared" si="13"/>
        <v>0</v>
      </c>
      <c r="BM194" s="59">
        <f t="shared" si="14"/>
        <v>0</v>
      </c>
      <c r="BN194" s="59">
        <f t="shared" si="15"/>
        <v>0</v>
      </c>
      <c r="BO194" s="59">
        <f t="shared" si="16"/>
        <v>0</v>
      </c>
      <c r="BP194" s="64"/>
      <c r="BQ194" s="59">
        <f t="shared" si="17"/>
        <v>0</v>
      </c>
      <c r="BR194" s="59">
        <f t="shared" si="18"/>
        <v>0</v>
      </c>
      <c r="BS194" s="59">
        <f t="shared" si="19"/>
        <v>0</v>
      </c>
      <c r="BT194" s="59">
        <f t="shared" si="20"/>
        <v>0</v>
      </c>
    </row>
    <row r="195">
      <c r="A195" s="49"/>
      <c r="B195" s="52" t="s">
        <v>38</v>
      </c>
      <c r="C195" s="52" t="s">
        <v>188</v>
      </c>
      <c r="D195" s="53">
        <v>8006000.0</v>
      </c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2"/>
      <c r="BA195" s="59">
        <f t="shared" si="3"/>
        <v>0</v>
      </c>
      <c r="BB195" s="28">
        <f t="shared" si="4"/>
        <v>8006000</v>
      </c>
      <c r="BC195" s="64"/>
      <c r="BD195" s="59">
        <f t="shared" si="5"/>
        <v>0</v>
      </c>
      <c r="BE195" s="59">
        <f t="shared" si="6"/>
        <v>0</v>
      </c>
      <c r="BF195" s="59">
        <f t="shared" si="7"/>
        <v>0</v>
      </c>
      <c r="BG195" s="59">
        <f t="shared" si="8"/>
        <v>0</v>
      </c>
      <c r="BH195" s="59">
        <f t="shared" si="9"/>
        <v>0</v>
      </c>
      <c r="BI195" s="59">
        <f t="shared" si="10"/>
        <v>0</v>
      </c>
      <c r="BJ195" s="59">
        <f t="shared" si="11"/>
        <v>0</v>
      </c>
      <c r="BK195" s="59">
        <f t="shared" si="12"/>
        <v>0</v>
      </c>
      <c r="BL195" s="59">
        <f t="shared" si="13"/>
        <v>0</v>
      </c>
      <c r="BM195" s="59">
        <f t="shared" si="14"/>
        <v>0</v>
      </c>
      <c r="BN195" s="59">
        <f t="shared" si="15"/>
        <v>0</v>
      </c>
      <c r="BO195" s="59">
        <f t="shared" si="16"/>
        <v>0</v>
      </c>
      <c r="BP195" s="64"/>
      <c r="BQ195" s="59">
        <f t="shared" si="17"/>
        <v>0</v>
      </c>
      <c r="BR195" s="59">
        <f t="shared" si="18"/>
        <v>0</v>
      </c>
      <c r="BS195" s="59">
        <f t="shared" si="19"/>
        <v>0</v>
      </c>
      <c r="BT195" s="59">
        <f t="shared" si="20"/>
        <v>0</v>
      </c>
    </row>
    <row r="196">
      <c r="A196" s="49"/>
      <c r="B196" s="52" t="s">
        <v>38</v>
      </c>
      <c r="C196" s="52" t="s">
        <v>189</v>
      </c>
      <c r="D196" s="53">
        <v>1068000.0</v>
      </c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  <c r="AY196" s="62"/>
      <c r="AZ196" s="62"/>
      <c r="BA196" s="59">
        <f t="shared" si="3"/>
        <v>0</v>
      </c>
      <c r="BB196" s="28">
        <f t="shared" si="4"/>
        <v>1068000</v>
      </c>
      <c r="BC196" s="64"/>
      <c r="BD196" s="59">
        <f t="shared" si="5"/>
        <v>0</v>
      </c>
      <c r="BE196" s="59">
        <f t="shared" si="6"/>
        <v>0</v>
      </c>
      <c r="BF196" s="59">
        <f t="shared" si="7"/>
        <v>0</v>
      </c>
      <c r="BG196" s="59">
        <f t="shared" si="8"/>
        <v>0</v>
      </c>
      <c r="BH196" s="59">
        <f t="shared" si="9"/>
        <v>0</v>
      </c>
      <c r="BI196" s="59">
        <f t="shared" si="10"/>
        <v>0</v>
      </c>
      <c r="BJ196" s="59">
        <f t="shared" si="11"/>
        <v>0</v>
      </c>
      <c r="BK196" s="59">
        <f t="shared" si="12"/>
        <v>0</v>
      </c>
      <c r="BL196" s="59">
        <f t="shared" si="13"/>
        <v>0</v>
      </c>
      <c r="BM196" s="59">
        <f t="shared" si="14"/>
        <v>0</v>
      </c>
      <c r="BN196" s="59">
        <f t="shared" si="15"/>
        <v>0</v>
      </c>
      <c r="BO196" s="59">
        <f t="shared" si="16"/>
        <v>0</v>
      </c>
      <c r="BP196" s="64"/>
      <c r="BQ196" s="59">
        <f t="shared" si="17"/>
        <v>0</v>
      </c>
      <c r="BR196" s="59">
        <f t="shared" si="18"/>
        <v>0</v>
      </c>
      <c r="BS196" s="59">
        <f t="shared" si="19"/>
        <v>0</v>
      </c>
      <c r="BT196" s="59">
        <f t="shared" si="20"/>
        <v>0</v>
      </c>
    </row>
    <row r="197">
      <c r="A197" s="49"/>
      <c r="B197" s="52" t="s">
        <v>38</v>
      </c>
      <c r="C197" s="52" t="s">
        <v>190</v>
      </c>
      <c r="D197" s="53">
        <v>1068000.0</v>
      </c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W197" s="62"/>
      <c r="AX197" s="62"/>
      <c r="AY197" s="62"/>
      <c r="AZ197" s="62"/>
      <c r="BA197" s="59">
        <f t="shared" si="3"/>
        <v>0</v>
      </c>
      <c r="BB197" s="28">
        <f t="shared" si="4"/>
        <v>1068000</v>
      </c>
      <c r="BC197" s="64"/>
      <c r="BD197" s="59">
        <f t="shared" si="5"/>
        <v>0</v>
      </c>
      <c r="BE197" s="59">
        <f t="shared" si="6"/>
        <v>0</v>
      </c>
      <c r="BF197" s="59">
        <f t="shared" si="7"/>
        <v>0</v>
      </c>
      <c r="BG197" s="59">
        <f t="shared" si="8"/>
        <v>0</v>
      </c>
      <c r="BH197" s="59">
        <f t="shared" si="9"/>
        <v>0</v>
      </c>
      <c r="BI197" s="59">
        <f t="shared" si="10"/>
        <v>0</v>
      </c>
      <c r="BJ197" s="59">
        <f t="shared" si="11"/>
        <v>0</v>
      </c>
      <c r="BK197" s="59">
        <f t="shared" si="12"/>
        <v>0</v>
      </c>
      <c r="BL197" s="59">
        <f t="shared" si="13"/>
        <v>0</v>
      </c>
      <c r="BM197" s="59">
        <f t="shared" si="14"/>
        <v>0</v>
      </c>
      <c r="BN197" s="59">
        <f t="shared" si="15"/>
        <v>0</v>
      </c>
      <c r="BO197" s="59">
        <f t="shared" si="16"/>
        <v>0</v>
      </c>
      <c r="BP197" s="64"/>
      <c r="BQ197" s="59">
        <f t="shared" si="17"/>
        <v>0</v>
      </c>
      <c r="BR197" s="59">
        <f t="shared" si="18"/>
        <v>0</v>
      </c>
      <c r="BS197" s="59">
        <f t="shared" si="19"/>
        <v>0</v>
      </c>
      <c r="BT197" s="59">
        <f t="shared" si="20"/>
        <v>0</v>
      </c>
    </row>
    <row r="198">
      <c r="A198" s="45">
        <v>511624.0</v>
      </c>
      <c r="B198" s="46" t="s">
        <v>191</v>
      </c>
      <c r="C198" s="6"/>
      <c r="D198" s="47">
        <f t="shared" ref="D198:AZ198" si="95">sum(D200:D202)</f>
        <v>52080000</v>
      </c>
      <c r="E198" s="47">
        <f t="shared" si="95"/>
        <v>0</v>
      </c>
      <c r="F198" s="47">
        <f t="shared" si="95"/>
        <v>0</v>
      </c>
      <c r="G198" s="47">
        <f t="shared" si="95"/>
        <v>0</v>
      </c>
      <c r="H198" s="47">
        <f t="shared" si="95"/>
        <v>0</v>
      </c>
      <c r="I198" s="47">
        <f t="shared" si="95"/>
        <v>0</v>
      </c>
      <c r="J198" s="47">
        <f t="shared" si="95"/>
        <v>0</v>
      </c>
      <c r="K198" s="47">
        <f t="shared" si="95"/>
        <v>0</v>
      </c>
      <c r="L198" s="47">
        <f t="shared" si="95"/>
        <v>0</v>
      </c>
      <c r="M198" s="47">
        <f t="shared" si="95"/>
        <v>0</v>
      </c>
      <c r="N198" s="47">
        <f t="shared" si="95"/>
        <v>0</v>
      </c>
      <c r="O198" s="47">
        <f t="shared" si="95"/>
        <v>0</v>
      </c>
      <c r="P198" s="47">
        <f t="shared" si="95"/>
        <v>0</v>
      </c>
      <c r="Q198" s="47">
        <f t="shared" si="95"/>
        <v>0</v>
      </c>
      <c r="R198" s="47">
        <f t="shared" si="95"/>
        <v>0</v>
      </c>
      <c r="S198" s="47">
        <f t="shared" si="95"/>
        <v>0</v>
      </c>
      <c r="T198" s="47">
        <f t="shared" si="95"/>
        <v>0</v>
      </c>
      <c r="U198" s="47">
        <f t="shared" si="95"/>
        <v>0</v>
      </c>
      <c r="V198" s="47">
        <f t="shared" si="95"/>
        <v>0</v>
      </c>
      <c r="W198" s="47">
        <f t="shared" si="95"/>
        <v>0</v>
      </c>
      <c r="X198" s="47">
        <f t="shared" si="95"/>
        <v>0</v>
      </c>
      <c r="Y198" s="47">
        <f t="shared" si="95"/>
        <v>0</v>
      </c>
      <c r="Z198" s="47">
        <f t="shared" si="95"/>
        <v>0</v>
      </c>
      <c r="AA198" s="47">
        <f t="shared" si="95"/>
        <v>0</v>
      </c>
      <c r="AB198" s="47">
        <f t="shared" si="95"/>
        <v>0</v>
      </c>
      <c r="AC198" s="47">
        <f t="shared" si="95"/>
        <v>0</v>
      </c>
      <c r="AD198" s="47">
        <f t="shared" si="95"/>
        <v>0</v>
      </c>
      <c r="AE198" s="47">
        <f t="shared" si="95"/>
        <v>0</v>
      </c>
      <c r="AF198" s="47">
        <f t="shared" si="95"/>
        <v>0</v>
      </c>
      <c r="AG198" s="47">
        <f t="shared" si="95"/>
        <v>0</v>
      </c>
      <c r="AH198" s="47">
        <f t="shared" si="95"/>
        <v>0</v>
      </c>
      <c r="AI198" s="47">
        <f t="shared" si="95"/>
        <v>0</v>
      </c>
      <c r="AJ198" s="47">
        <f t="shared" si="95"/>
        <v>0</v>
      </c>
      <c r="AK198" s="47">
        <f t="shared" si="95"/>
        <v>0</v>
      </c>
      <c r="AL198" s="47">
        <f t="shared" si="95"/>
        <v>0</v>
      </c>
      <c r="AM198" s="47">
        <f t="shared" si="95"/>
        <v>0</v>
      </c>
      <c r="AN198" s="47">
        <f t="shared" si="95"/>
        <v>0</v>
      </c>
      <c r="AO198" s="47">
        <f t="shared" si="95"/>
        <v>0</v>
      </c>
      <c r="AP198" s="47">
        <f t="shared" si="95"/>
        <v>0</v>
      </c>
      <c r="AQ198" s="47">
        <f t="shared" si="95"/>
        <v>0</v>
      </c>
      <c r="AR198" s="47">
        <f t="shared" si="95"/>
        <v>0</v>
      </c>
      <c r="AS198" s="47">
        <f t="shared" si="95"/>
        <v>0</v>
      </c>
      <c r="AT198" s="47">
        <f t="shared" si="95"/>
        <v>0</v>
      </c>
      <c r="AU198" s="47">
        <f t="shared" si="95"/>
        <v>0</v>
      </c>
      <c r="AV198" s="47">
        <f t="shared" si="95"/>
        <v>0</v>
      </c>
      <c r="AW198" s="47">
        <f t="shared" si="95"/>
        <v>0</v>
      </c>
      <c r="AX198" s="47">
        <f t="shared" si="95"/>
        <v>0</v>
      </c>
      <c r="AY198" s="47">
        <f t="shared" si="95"/>
        <v>0</v>
      </c>
      <c r="AZ198" s="47">
        <f t="shared" si="95"/>
        <v>0</v>
      </c>
      <c r="BA198" s="59">
        <f t="shared" si="3"/>
        <v>0</v>
      </c>
      <c r="BB198" s="28">
        <f t="shared" si="4"/>
        <v>52080000</v>
      </c>
      <c r="BC198" s="61"/>
      <c r="BD198" s="59">
        <f t="shared" si="5"/>
        <v>0</v>
      </c>
      <c r="BE198" s="59">
        <f t="shared" si="6"/>
        <v>0</v>
      </c>
      <c r="BF198" s="59">
        <f t="shared" si="7"/>
        <v>0</v>
      </c>
      <c r="BG198" s="59">
        <f t="shared" si="8"/>
        <v>0</v>
      </c>
      <c r="BH198" s="59">
        <f t="shared" si="9"/>
        <v>0</v>
      </c>
      <c r="BI198" s="59">
        <f t="shared" si="10"/>
        <v>0</v>
      </c>
      <c r="BJ198" s="59">
        <f t="shared" si="11"/>
        <v>0</v>
      </c>
      <c r="BK198" s="59">
        <f t="shared" si="12"/>
        <v>0</v>
      </c>
      <c r="BL198" s="59">
        <f t="shared" si="13"/>
        <v>0</v>
      </c>
      <c r="BM198" s="59">
        <f t="shared" si="14"/>
        <v>0</v>
      </c>
      <c r="BN198" s="59">
        <f t="shared" si="15"/>
        <v>0</v>
      </c>
      <c r="BO198" s="59">
        <f t="shared" si="16"/>
        <v>0</v>
      </c>
      <c r="BP198" s="61"/>
      <c r="BQ198" s="59">
        <f t="shared" si="17"/>
        <v>0</v>
      </c>
      <c r="BR198" s="59">
        <f t="shared" si="18"/>
        <v>0</v>
      </c>
      <c r="BS198" s="59">
        <f t="shared" si="19"/>
        <v>0</v>
      </c>
      <c r="BT198" s="59">
        <f t="shared" si="20"/>
        <v>0</v>
      </c>
    </row>
    <row r="199">
      <c r="A199" s="49"/>
      <c r="B199" s="50" t="s">
        <v>37</v>
      </c>
      <c r="C199" s="6"/>
      <c r="D199" s="51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2"/>
      <c r="AU199" s="62"/>
      <c r="AV199" s="62"/>
      <c r="AW199" s="62"/>
      <c r="AX199" s="62"/>
      <c r="AY199" s="62"/>
      <c r="AZ199" s="62"/>
      <c r="BA199" s="59">
        <f t="shared" si="3"/>
        <v>0</v>
      </c>
      <c r="BB199" s="28">
        <f t="shared" si="4"/>
        <v>0</v>
      </c>
      <c r="BC199" s="64"/>
      <c r="BD199" s="59">
        <f t="shared" si="5"/>
        <v>0</v>
      </c>
      <c r="BE199" s="59">
        <f t="shared" si="6"/>
        <v>0</v>
      </c>
      <c r="BF199" s="59">
        <f t="shared" si="7"/>
        <v>0</v>
      </c>
      <c r="BG199" s="59">
        <f t="shared" si="8"/>
        <v>0</v>
      </c>
      <c r="BH199" s="59">
        <f t="shared" si="9"/>
        <v>0</v>
      </c>
      <c r="BI199" s="59">
        <f t="shared" si="10"/>
        <v>0</v>
      </c>
      <c r="BJ199" s="59">
        <f t="shared" si="11"/>
        <v>0</v>
      </c>
      <c r="BK199" s="59">
        <f t="shared" si="12"/>
        <v>0</v>
      </c>
      <c r="BL199" s="59">
        <f t="shared" si="13"/>
        <v>0</v>
      </c>
      <c r="BM199" s="59">
        <f t="shared" si="14"/>
        <v>0</v>
      </c>
      <c r="BN199" s="59">
        <f t="shared" si="15"/>
        <v>0</v>
      </c>
      <c r="BO199" s="59">
        <f t="shared" si="16"/>
        <v>0</v>
      </c>
      <c r="BP199" s="64"/>
      <c r="BQ199" s="59">
        <f t="shared" si="17"/>
        <v>0</v>
      </c>
      <c r="BR199" s="59">
        <f t="shared" si="18"/>
        <v>0</v>
      </c>
      <c r="BS199" s="59">
        <f t="shared" si="19"/>
        <v>0</v>
      </c>
      <c r="BT199" s="59">
        <f t="shared" si="20"/>
        <v>0</v>
      </c>
    </row>
    <row r="200">
      <c r="A200" s="49"/>
      <c r="B200" s="52" t="s">
        <v>38</v>
      </c>
      <c r="C200" s="52" t="s">
        <v>191</v>
      </c>
      <c r="D200" s="53">
        <v>4.672E7</v>
      </c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  <c r="AY200" s="62"/>
      <c r="AZ200" s="62"/>
      <c r="BA200" s="59">
        <f t="shared" si="3"/>
        <v>0</v>
      </c>
      <c r="BB200" s="28">
        <f t="shared" si="4"/>
        <v>46720000</v>
      </c>
      <c r="BC200" s="64"/>
      <c r="BD200" s="59">
        <f t="shared" si="5"/>
        <v>0</v>
      </c>
      <c r="BE200" s="59">
        <f t="shared" si="6"/>
        <v>0</v>
      </c>
      <c r="BF200" s="59">
        <f t="shared" si="7"/>
        <v>0</v>
      </c>
      <c r="BG200" s="59">
        <f t="shared" si="8"/>
        <v>0</v>
      </c>
      <c r="BH200" s="59">
        <f t="shared" si="9"/>
        <v>0</v>
      </c>
      <c r="BI200" s="59">
        <f t="shared" si="10"/>
        <v>0</v>
      </c>
      <c r="BJ200" s="59">
        <f t="shared" si="11"/>
        <v>0</v>
      </c>
      <c r="BK200" s="59">
        <f t="shared" si="12"/>
        <v>0</v>
      </c>
      <c r="BL200" s="59">
        <f t="shared" si="13"/>
        <v>0</v>
      </c>
      <c r="BM200" s="59">
        <f t="shared" si="14"/>
        <v>0</v>
      </c>
      <c r="BN200" s="59">
        <f t="shared" si="15"/>
        <v>0</v>
      </c>
      <c r="BO200" s="59">
        <f t="shared" si="16"/>
        <v>0</v>
      </c>
      <c r="BP200" s="64"/>
      <c r="BQ200" s="59">
        <f t="shared" si="17"/>
        <v>0</v>
      </c>
      <c r="BR200" s="59">
        <f t="shared" si="18"/>
        <v>0</v>
      </c>
      <c r="BS200" s="59">
        <f t="shared" si="19"/>
        <v>0</v>
      </c>
      <c r="BT200" s="59">
        <f t="shared" si="20"/>
        <v>0</v>
      </c>
    </row>
    <row r="201">
      <c r="A201" s="49"/>
      <c r="B201" s="52" t="s">
        <v>38</v>
      </c>
      <c r="C201" s="52" t="s">
        <v>192</v>
      </c>
      <c r="D201" s="53">
        <v>2680000.0</v>
      </c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  <c r="AY201" s="62"/>
      <c r="AZ201" s="62"/>
      <c r="BA201" s="59">
        <f t="shared" si="3"/>
        <v>0</v>
      </c>
      <c r="BB201" s="28">
        <f t="shared" si="4"/>
        <v>2680000</v>
      </c>
      <c r="BC201" s="64"/>
      <c r="BD201" s="59">
        <f t="shared" si="5"/>
        <v>0</v>
      </c>
      <c r="BE201" s="59">
        <f t="shared" si="6"/>
        <v>0</v>
      </c>
      <c r="BF201" s="59">
        <f t="shared" si="7"/>
        <v>0</v>
      </c>
      <c r="BG201" s="59">
        <f t="shared" si="8"/>
        <v>0</v>
      </c>
      <c r="BH201" s="59">
        <f t="shared" si="9"/>
        <v>0</v>
      </c>
      <c r="BI201" s="59">
        <f t="shared" si="10"/>
        <v>0</v>
      </c>
      <c r="BJ201" s="59">
        <f t="shared" si="11"/>
        <v>0</v>
      </c>
      <c r="BK201" s="59">
        <f t="shared" si="12"/>
        <v>0</v>
      </c>
      <c r="BL201" s="59">
        <f t="shared" si="13"/>
        <v>0</v>
      </c>
      <c r="BM201" s="59">
        <f t="shared" si="14"/>
        <v>0</v>
      </c>
      <c r="BN201" s="59">
        <f t="shared" si="15"/>
        <v>0</v>
      </c>
      <c r="BO201" s="59">
        <f t="shared" si="16"/>
        <v>0</v>
      </c>
      <c r="BP201" s="64"/>
      <c r="BQ201" s="59">
        <f t="shared" si="17"/>
        <v>0</v>
      </c>
      <c r="BR201" s="59">
        <f t="shared" si="18"/>
        <v>0</v>
      </c>
      <c r="BS201" s="59">
        <f t="shared" si="19"/>
        <v>0</v>
      </c>
      <c r="BT201" s="59">
        <f t="shared" si="20"/>
        <v>0</v>
      </c>
    </row>
    <row r="202">
      <c r="A202" s="49"/>
      <c r="B202" s="52" t="s">
        <v>38</v>
      </c>
      <c r="C202" s="52" t="s">
        <v>193</v>
      </c>
      <c r="D202" s="53">
        <v>2680000.0</v>
      </c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W202" s="62"/>
      <c r="AX202" s="62"/>
      <c r="AY202" s="62"/>
      <c r="AZ202" s="62"/>
      <c r="BA202" s="59">
        <f t="shared" si="3"/>
        <v>0</v>
      </c>
      <c r="BB202" s="28">
        <f t="shared" si="4"/>
        <v>2680000</v>
      </c>
      <c r="BC202" s="64"/>
      <c r="BD202" s="59">
        <f t="shared" si="5"/>
        <v>0</v>
      </c>
      <c r="BE202" s="59">
        <f t="shared" si="6"/>
        <v>0</v>
      </c>
      <c r="BF202" s="59">
        <f t="shared" si="7"/>
        <v>0</v>
      </c>
      <c r="BG202" s="59">
        <f t="shared" si="8"/>
        <v>0</v>
      </c>
      <c r="BH202" s="59">
        <f t="shared" si="9"/>
        <v>0</v>
      </c>
      <c r="BI202" s="59">
        <f t="shared" si="10"/>
        <v>0</v>
      </c>
      <c r="BJ202" s="59">
        <f t="shared" si="11"/>
        <v>0</v>
      </c>
      <c r="BK202" s="59">
        <f t="shared" si="12"/>
        <v>0</v>
      </c>
      <c r="BL202" s="59">
        <f t="shared" si="13"/>
        <v>0</v>
      </c>
      <c r="BM202" s="59">
        <f t="shared" si="14"/>
        <v>0</v>
      </c>
      <c r="BN202" s="59">
        <f t="shared" si="15"/>
        <v>0</v>
      </c>
      <c r="BO202" s="59">
        <f t="shared" si="16"/>
        <v>0</v>
      </c>
      <c r="BP202" s="64"/>
      <c r="BQ202" s="59">
        <f t="shared" si="17"/>
        <v>0</v>
      </c>
      <c r="BR202" s="59">
        <f t="shared" si="18"/>
        <v>0</v>
      </c>
      <c r="BS202" s="59">
        <f t="shared" si="19"/>
        <v>0</v>
      </c>
      <c r="BT202" s="59">
        <f t="shared" si="20"/>
        <v>0</v>
      </c>
    </row>
    <row r="203">
      <c r="A203" s="45">
        <v>511625.0</v>
      </c>
      <c r="B203" s="46" t="s">
        <v>194</v>
      </c>
      <c r="C203" s="6"/>
      <c r="D203" s="47">
        <f t="shared" ref="D203:AZ203" si="96">sum(D205)</f>
        <v>36554000</v>
      </c>
      <c r="E203" s="47">
        <f t="shared" si="96"/>
        <v>0</v>
      </c>
      <c r="F203" s="47">
        <f t="shared" si="96"/>
        <v>0</v>
      </c>
      <c r="G203" s="47">
        <f t="shared" si="96"/>
        <v>0</v>
      </c>
      <c r="H203" s="47">
        <f t="shared" si="96"/>
        <v>0</v>
      </c>
      <c r="I203" s="47">
        <f t="shared" si="96"/>
        <v>0</v>
      </c>
      <c r="J203" s="47">
        <f t="shared" si="96"/>
        <v>0</v>
      </c>
      <c r="K203" s="47">
        <f t="shared" si="96"/>
        <v>0</v>
      </c>
      <c r="L203" s="47">
        <f t="shared" si="96"/>
        <v>0</v>
      </c>
      <c r="M203" s="47">
        <f t="shared" si="96"/>
        <v>0</v>
      </c>
      <c r="N203" s="47">
        <f t="shared" si="96"/>
        <v>0</v>
      </c>
      <c r="O203" s="47">
        <f t="shared" si="96"/>
        <v>0</v>
      </c>
      <c r="P203" s="47">
        <f t="shared" si="96"/>
        <v>0</v>
      </c>
      <c r="Q203" s="47">
        <f t="shared" si="96"/>
        <v>0</v>
      </c>
      <c r="R203" s="47">
        <f t="shared" si="96"/>
        <v>0</v>
      </c>
      <c r="S203" s="47">
        <f t="shared" si="96"/>
        <v>0</v>
      </c>
      <c r="T203" s="47">
        <f t="shared" si="96"/>
        <v>0</v>
      </c>
      <c r="U203" s="47">
        <f t="shared" si="96"/>
        <v>0</v>
      </c>
      <c r="V203" s="47">
        <f t="shared" si="96"/>
        <v>0</v>
      </c>
      <c r="W203" s="47">
        <f t="shared" si="96"/>
        <v>0</v>
      </c>
      <c r="X203" s="47">
        <f t="shared" si="96"/>
        <v>0</v>
      </c>
      <c r="Y203" s="47">
        <f t="shared" si="96"/>
        <v>0</v>
      </c>
      <c r="Z203" s="47">
        <f t="shared" si="96"/>
        <v>0</v>
      </c>
      <c r="AA203" s="47">
        <f t="shared" si="96"/>
        <v>0</v>
      </c>
      <c r="AB203" s="47">
        <f t="shared" si="96"/>
        <v>0</v>
      </c>
      <c r="AC203" s="47">
        <f t="shared" si="96"/>
        <v>0</v>
      </c>
      <c r="AD203" s="47">
        <f t="shared" si="96"/>
        <v>0</v>
      </c>
      <c r="AE203" s="47">
        <f t="shared" si="96"/>
        <v>0</v>
      </c>
      <c r="AF203" s="47">
        <f t="shared" si="96"/>
        <v>0</v>
      </c>
      <c r="AG203" s="47">
        <f t="shared" si="96"/>
        <v>0</v>
      </c>
      <c r="AH203" s="47">
        <f t="shared" si="96"/>
        <v>0</v>
      </c>
      <c r="AI203" s="47">
        <f t="shared" si="96"/>
        <v>0</v>
      </c>
      <c r="AJ203" s="47">
        <f t="shared" si="96"/>
        <v>0</v>
      </c>
      <c r="AK203" s="47">
        <f t="shared" si="96"/>
        <v>0</v>
      </c>
      <c r="AL203" s="47">
        <f t="shared" si="96"/>
        <v>0</v>
      </c>
      <c r="AM203" s="47">
        <f t="shared" si="96"/>
        <v>0</v>
      </c>
      <c r="AN203" s="47">
        <f t="shared" si="96"/>
        <v>0</v>
      </c>
      <c r="AO203" s="47">
        <f t="shared" si="96"/>
        <v>0</v>
      </c>
      <c r="AP203" s="47">
        <f t="shared" si="96"/>
        <v>0</v>
      </c>
      <c r="AQ203" s="47">
        <f t="shared" si="96"/>
        <v>0</v>
      </c>
      <c r="AR203" s="47">
        <f t="shared" si="96"/>
        <v>0</v>
      </c>
      <c r="AS203" s="47">
        <f t="shared" si="96"/>
        <v>0</v>
      </c>
      <c r="AT203" s="47">
        <f t="shared" si="96"/>
        <v>0</v>
      </c>
      <c r="AU203" s="47">
        <f t="shared" si="96"/>
        <v>0</v>
      </c>
      <c r="AV203" s="47">
        <f t="shared" si="96"/>
        <v>0</v>
      </c>
      <c r="AW203" s="47">
        <f t="shared" si="96"/>
        <v>0</v>
      </c>
      <c r="AX203" s="47">
        <f t="shared" si="96"/>
        <v>0</v>
      </c>
      <c r="AY203" s="47">
        <f t="shared" si="96"/>
        <v>0</v>
      </c>
      <c r="AZ203" s="47">
        <f t="shared" si="96"/>
        <v>0</v>
      </c>
      <c r="BA203" s="59">
        <f t="shared" si="3"/>
        <v>0</v>
      </c>
      <c r="BB203" s="28">
        <f t="shared" si="4"/>
        <v>36554000</v>
      </c>
      <c r="BC203" s="61"/>
      <c r="BD203" s="59">
        <f t="shared" si="5"/>
        <v>0</v>
      </c>
      <c r="BE203" s="59">
        <f t="shared" si="6"/>
        <v>0</v>
      </c>
      <c r="BF203" s="59">
        <f t="shared" si="7"/>
        <v>0</v>
      </c>
      <c r="BG203" s="59">
        <f t="shared" si="8"/>
        <v>0</v>
      </c>
      <c r="BH203" s="59">
        <f t="shared" si="9"/>
        <v>0</v>
      </c>
      <c r="BI203" s="59">
        <f t="shared" si="10"/>
        <v>0</v>
      </c>
      <c r="BJ203" s="59">
        <f t="shared" si="11"/>
        <v>0</v>
      </c>
      <c r="BK203" s="59">
        <f t="shared" si="12"/>
        <v>0</v>
      </c>
      <c r="BL203" s="59">
        <f t="shared" si="13"/>
        <v>0</v>
      </c>
      <c r="BM203" s="59">
        <f t="shared" si="14"/>
        <v>0</v>
      </c>
      <c r="BN203" s="59">
        <f t="shared" si="15"/>
        <v>0</v>
      </c>
      <c r="BO203" s="59">
        <f t="shared" si="16"/>
        <v>0</v>
      </c>
      <c r="BP203" s="61"/>
      <c r="BQ203" s="59">
        <f t="shared" si="17"/>
        <v>0</v>
      </c>
      <c r="BR203" s="59">
        <f t="shared" si="18"/>
        <v>0</v>
      </c>
      <c r="BS203" s="59">
        <f t="shared" si="19"/>
        <v>0</v>
      </c>
      <c r="BT203" s="59">
        <f t="shared" si="20"/>
        <v>0</v>
      </c>
    </row>
    <row r="204">
      <c r="A204" s="49"/>
      <c r="B204" s="50" t="s">
        <v>37</v>
      </c>
      <c r="C204" s="6"/>
      <c r="D204" s="51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2"/>
      <c r="AU204" s="62"/>
      <c r="AV204" s="62"/>
      <c r="AW204" s="62"/>
      <c r="AX204" s="62"/>
      <c r="AY204" s="62"/>
      <c r="AZ204" s="62"/>
      <c r="BA204" s="59">
        <f t="shared" si="3"/>
        <v>0</v>
      </c>
      <c r="BB204" s="28">
        <f t="shared" si="4"/>
        <v>0</v>
      </c>
      <c r="BC204" s="64"/>
      <c r="BD204" s="59">
        <f t="shared" si="5"/>
        <v>0</v>
      </c>
      <c r="BE204" s="59">
        <f t="shared" si="6"/>
        <v>0</v>
      </c>
      <c r="BF204" s="59">
        <f t="shared" si="7"/>
        <v>0</v>
      </c>
      <c r="BG204" s="59">
        <f t="shared" si="8"/>
        <v>0</v>
      </c>
      <c r="BH204" s="59">
        <f t="shared" si="9"/>
        <v>0</v>
      </c>
      <c r="BI204" s="59">
        <f t="shared" si="10"/>
        <v>0</v>
      </c>
      <c r="BJ204" s="59">
        <f t="shared" si="11"/>
        <v>0</v>
      </c>
      <c r="BK204" s="59">
        <f t="shared" si="12"/>
        <v>0</v>
      </c>
      <c r="BL204" s="59">
        <f t="shared" si="13"/>
        <v>0</v>
      </c>
      <c r="BM204" s="59">
        <f t="shared" si="14"/>
        <v>0</v>
      </c>
      <c r="BN204" s="59">
        <f t="shared" si="15"/>
        <v>0</v>
      </c>
      <c r="BO204" s="59">
        <f t="shared" si="16"/>
        <v>0</v>
      </c>
      <c r="BP204" s="64"/>
      <c r="BQ204" s="59">
        <f t="shared" si="17"/>
        <v>0</v>
      </c>
      <c r="BR204" s="59">
        <f t="shared" si="18"/>
        <v>0</v>
      </c>
      <c r="BS204" s="59">
        <f t="shared" si="19"/>
        <v>0</v>
      </c>
      <c r="BT204" s="59">
        <f t="shared" si="20"/>
        <v>0</v>
      </c>
    </row>
    <row r="205">
      <c r="A205" s="49"/>
      <c r="B205" s="52" t="s">
        <v>38</v>
      </c>
      <c r="C205" s="52" t="s">
        <v>195</v>
      </c>
      <c r="D205" s="53">
        <v>3.6554E7</v>
      </c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W205" s="62"/>
      <c r="AX205" s="62"/>
      <c r="AY205" s="62"/>
      <c r="AZ205" s="62"/>
      <c r="BA205" s="59">
        <f t="shared" si="3"/>
        <v>0</v>
      </c>
      <c r="BB205" s="28">
        <f t="shared" si="4"/>
        <v>36554000</v>
      </c>
      <c r="BC205" s="64"/>
      <c r="BD205" s="59">
        <f t="shared" si="5"/>
        <v>0</v>
      </c>
      <c r="BE205" s="59">
        <f t="shared" si="6"/>
        <v>0</v>
      </c>
      <c r="BF205" s="59">
        <f t="shared" si="7"/>
        <v>0</v>
      </c>
      <c r="BG205" s="59">
        <f t="shared" si="8"/>
        <v>0</v>
      </c>
      <c r="BH205" s="59">
        <f t="shared" si="9"/>
        <v>0</v>
      </c>
      <c r="BI205" s="59">
        <f t="shared" si="10"/>
        <v>0</v>
      </c>
      <c r="BJ205" s="59">
        <f t="shared" si="11"/>
        <v>0</v>
      </c>
      <c r="BK205" s="59">
        <f t="shared" si="12"/>
        <v>0</v>
      </c>
      <c r="BL205" s="59">
        <f t="shared" si="13"/>
        <v>0</v>
      </c>
      <c r="BM205" s="59">
        <f t="shared" si="14"/>
        <v>0</v>
      </c>
      <c r="BN205" s="59">
        <f t="shared" si="15"/>
        <v>0</v>
      </c>
      <c r="BO205" s="59">
        <f t="shared" si="16"/>
        <v>0</v>
      </c>
      <c r="BP205" s="64"/>
      <c r="BQ205" s="59">
        <f t="shared" si="17"/>
        <v>0</v>
      </c>
      <c r="BR205" s="59">
        <f t="shared" si="18"/>
        <v>0</v>
      </c>
      <c r="BS205" s="59">
        <f t="shared" si="19"/>
        <v>0</v>
      </c>
      <c r="BT205" s="59">
        <f t="shared" si="20"/>
        <v>0</v>
      </c>
    </row>
    <row r="206">
      <c r="A206" s="45">
        <v>511628.0</v>
      </c>
      <c r="B206" s="46" t="s">
        <v>196</v>
      </c>
      <c r="C206" s="6"/>
      <c r="D206" s="47">
        <f t="shared" ref="D206:AZ206" si="97">sum(D208)</f>
        <v>130550000</v>
      </c>
      <c r="E206" s="47">
        <f t="shared" si="97"/>
        <v>0</v>
      </c>
      <c r="F206" s="47">
        <f t="shared" si="97"/>
        <v>0</v>
      </c>
      <c r="G206" s="47">
        <f t="shared" si="97"/>
        <v>0</v>
      </c>
      <c r="H206" s="47">
        <f t="shared" si="97"/>
        <v>0</v>
      </c>
      <c r="I206" s="47">
        <f t="shared" si="97"/>
        <v>0</v>
      </c>
      <c r="J206" s="47">
        <f t="shared" si="97"/>
        <v>0</v>
      </c>
      <c r="K206" s="47">
        <f t="shared" si="97"/>
        <v>0</v>
      </c>
      <c r="L206" s="47">
        <f t="shared" si="97"/>
        <v>0</v>
      </c>
      <c r="M206" s="47">
        <f t="shared" si="97"/>
        <v>0</v>
      </c>
      <c r="N206" s="47">
        <f t="shared" si="97"/>
        <v>0</v>
      </c>
      <c r="O206" s="47">
        <f t="shared" si="97"/>
        <v>0</v>
      </c>
      <c r="P206" s="47">
        <f t="shared" si="97"/>
        <v>0</v>
      </c>
      <c r="Q206" s="47">
        <f t="shared" si="97"/>
        <v>0</v>
      </c>
      <c r="R206" s="47">
        <f t="shared" si="97"/>
        <v>0</v>
      </c>
      <c r="S206" s="47">
        <f t="shared" si="97"/>
        <v>0</v>
      </c>
      <c r="T206" s="47">
        <f t="shared" si="97"/>
        <v>0</v>
      </c>
      <c r="U206" s="47">
        <f t="shared" si="97"/>
        <v>0</v>
      </c>
      <c r="V206" s="47">
        <f t="shared" si="97"/>
        <v>0</v>
      </c>
      <c r="W206" s="47">
        <f t="shared" si="97"/>
        <v>0</v>
      </c>
      <c r="X206" s="47">
        <f t="shared" si="97"/>
        <v>0</v>
      </c>
      <c r="Y206" s="47">
        <f t="shared" si="97"/>
        <v>0</v>
      </c>
      <c r="Z206" s="47">
        <f t="shared" si="97"/>
        <v>0</v>
      </c>
      <c r="AA206" s="47">
        <f t="shared" si="97"/>
        <v>0</v>
      </c>
      <c r="AB206" s="47">
        <f t="shared" si="97"/>
        <v>0</v>
      </c>
      <c r="AC206" s="47">
        <f t="shared" si="97"/>
        <v>0</v>
      </c>
      <c r="AD206" s="47">
        <f t="shared" si="97"/>
        <v>0</v>
      </c>
      <c r="AE206" s="47">
        <f t="shared" si="97"/>
        <v>0</v>
      </c>
      <c r="AF206" s="47">
        <f t="shared" si="97"/>
        <v>0</v>
      </c>
      <c r="AG206" s="47">
        <f t="shared" si="97"/>
        <v>0</v>
      </c>
      <c r="AH206" s="47">
        <f t="shared" si="97"/>
        <v>0</v>
      </c>
      <c r="AI206" s="47">
        <f t="shared" si="97"/>
        <v>0</v>
      </c>
      <c r="AJ206" s="47">
        <f t="shared" si="97"/>
        <v>0</v>
      </c>
      <c r="AK206" s="47">
        <f t="shared" si="97"/>
        <v>0</v>
      </c>
      <c r="AL206" s="47">
        <f t="shared" si="97"/>
        <v>0</v>
      </c>
      <c r="AM206" s="47">
        <f t="shared" si="97"/>
        <v>0</v>
      </c>
      <c r="AN206" s="47">
        <f t="shared" si="97"/>
        <v>0</v>
      </c>
      <c r="AO206" s="47">
        <f t="shared" si="97"/>
        <v>0</v>
      </c>
      <c r="AP206" s="47">
        <f t="shared" si="97"/>
        <v>0</v>
      </c>
      <c r="AQ206" s="47">
        <f t="shared" si="97"/>
        <v>0</v>
      </c>
      <c r="AR206" s="47">
        <f t="shared" si="97"/>
        <v>0</v>
      </c>
      <c r="AS206" s="47">
        <f t="shared" si="97"/>
        <v>0</v>
      </c>
      <c r="AT206" s="47">
        <f t="shared" si="97"/>
        <v>0</v>
      </c>
      <c r="AU206" s="47">
        <f t="shared" si="97"/>
        <v>0</v>
      </c>
      <c r="AV206" s="47">
        <f t="shared" si="97"/>
        <v>0</v>
      </c>
      <c r="AW206" s="47">
        <f t="shared" si="97"/>
        <v>0</v>
      </c>
      <c r="AX206" s="47">
        <f t="shared" si="97"/>
        <v>0</v>
      </c>
      <c r="AY206" s="47">
        <f t="shared" si="97"/>
        <v>0</v>
      </c>
      <c r="AZ206" s="47">
        <f t="shared" si="97"/>
        <v>0</v>
      </c>
      <c r="BA206" s="59">
        <f t="shared" si="3"/>
        <v>0</v>
      </c>
      <c r="BB206" s="28">
        <f t="shared" si="4"/>
        <v>130550000</v>
      </c>
      <c r="BC206" s="61"/>
      <c r="BD206" s="59">
        <f t="shared" si="5"/>
        <v>0</v>
      </c>
      <c r="BE206" s="59">
        <f t="shared" si="6"/>
        <v>0</v>
      </c>
      <c r="BF206" s="59">
        <f t="shared" si="7"/>
        <v>0</v>
      </c>
      <c r="BG206" s="59">
        <f t="shared" si="8"/>
        <v>0</v>
      </c>
      <c r="BH206" s="59">
        <f t="shared" si="9"/>
        <v>0</v>
      </c>
      <c r="BI206" s="59">
        <f t="shared" si="10"/>
        <v>0</v>
      </c>
      <c r="BJ206" s="59">
        <f t="shared" si="11"/>
        <v>0</v>
      </c>
      <c r="BK206" s="59">
        <f t="shared" si="12"/>
        <v>0</v>
      </c>
      <c r="BL206" s="59">
        <f t="shared" si="13"/>
        <v>0</v>
      </c>
      <c r="BM206" s="59">
        <f t="shared" si="14"/>
        <v>0</v>
      </c>
      <c r="BN206" s="59">
        <f t="shared" si="15"/>
        <v>0</v>
      </c>
      <c r="BO206" s="59">
        <f t="shared" si="16"/>
        <v>0</v>
      </c>
      <c r="BP206" s="61"/>
      <c r="BQ206" s="59">
        <f t="shared" si="17"/>
        <v>0</v>
      </c>
      <c r="BR206" s="59">
        <f t="shared" si="18"/>
        <v>0</v>
      </c>
      <c r="BS206" s="59">
        <f t="shared" si="19"/>
        <v>0</v>
      </c>
      <c r="BT206" s="59">
        <f t="shared" si="20"/>
        <v>0</v>
      </c>
    </row>
    <row r="207">
      <c r="A207" s="49"/>
      <c r="B207" s="50" t="s">
        <v>37</v>
      </c>
      <c r="C207" s="6"/>
      <c r="D207" s="51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59">
        <f t="shared" si="3"/>
        <v>0</v>
      </c>
      <c r="BB207" s="28">
        <f t="shared" si="4"/>
        <v>0</v>
      </c>
      <c r="BC207" s="64"/>
      <c r="BD207" s="59">
        <f t="shared" si="5"/>
        <v>0</v>
      </c>
      <c r="BE207" s="59">
        <f t="shared" si="6"/>
        <v>0</v>
      </c>
      <c r="BF207" s="59">
        <f t="shared" si="7"/>
        <v>0</v>
      </c>
      <c r="BG207" s="59">
        <f t="shared" si="8"/>
        <v>0</v>
      </c>
      <c r="BH207" s="59">
        <f t="shared" si="9"/>
        <v>0</v>
      </c>
      <c r="BI207" s="59">
        <f t="shared" si="10"/>
        <v>0</v>
      </c>
      <c r="BJ207" s="59">
        <f t="shared" si="11"/>
        <v>0</v>
      </c>
      <c r="BK207" s="59">
        <f t="shared" si="12"/>
        <v>0</v>
      </c>
      <c r="BL207" s="59">
        <f t="shared" si="13"/>
        <v>0</v>
      </c>
      <c r="BM207" s="59">
        <f t="shared" si="14"/>
        <v>0</v>
      </c>
      <c r="BN207" s="59">
        <f t="shared" si="15"/>
        <v>0</v>
      </c>
      <c r="BO207" s="59">
        <f t="shared" si="16"/>
        <v>0</v>
      </c>
      <c r="BP207" s="64"/>
      <c r="BQ207" s="59">
        <f t="shared" si="17"/>
        <v>0</v>
      </c>
      <c r="BR207" s="59">
        <f t="shared" si="18"/>
        <v>0</v>
      </c>
      <c r="BS207" s="59">
        <f t="shared" si="19"/>
        <v>0</v>
      </c>
      <c r="BT207" s="59">
        <f t="shared" si="20"/>
        <v>0</v>
      </c>
    </row>
    <row r="208">
      <c r="A208" s="49"/>
      <c r="B208" s="52" t="s">
        <v>38</v>
      </c>
      <c r="C208" s="52" t="s">
        <v>196</v>
      </c>
      <c r="D208" s="53">
        <v>1.3055E8</v>
      </c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W208" s="62"/>
      <c r="AX208" s="62"/>
      <c r="AY208" s="62"/>
      <c r="AZ208" s="62"/>
      <c r="BA208" s="59">
        <f t="shared" si="3"/>
        <v>0</v>
      </c>
      <c r="BB208" s="28">
        <f t="shared" si="4"/>
        <v>130550000</v>
      </c>
      <c r="BC208" s="64"/>
      <c r="BD208" s="59">
        <f t="shared" si="5"/>
        <v>0</v>
      </c>
      <c r="BE208" s="59">
        <f t="shared" si="6"/>
        <v>0</v>
      </c>
      <c r="BF208" s="59">
        <f t="shared" si="7"/>
        <v>0</v>
      </c>
      <c r="BG208" s="59">
        <f t="shared" si="8"/>
        <v>0</v>
      </c>
      <c r="BH208" s="59">
        <f t="shared" si="9"/>
        <v>0</v>
      </c>
      <c r="BI208" s="59">
        <f t="shared" si="10"/>
        <v>0</v>
      </c>
      <c r="BJ208" s="59">
        <f t="shared" si="11"/>
        <v>0</v>
      </c>
      <c r="BK208" s="59">
        <f t="shared" si="12"/>
        <v>0</v>
      </c>
      <c r="BL208" s="59">
        <f t="shared" si="13"/>
        <v>0</v>
      </c>
      <c r="BM208" s="59">
        <f t="shared" si="14"/>
        <v>0</v>
      </c>
      <c r="BN208" s="59">
        <f t="shared" si="15"/>
        <v>0</v>
      </c>
      <c r="BO208" s="59">
        <f t="shared" si="16"/>
        <v>0</v>
      </c>
      <c r="BP208" s="64"/>
      <c r="BQ208" s="59">
        <f t="shared" si="17"/>
        <v>0</v>
      </c>
      <c r="BR208" s="59">
        <f t="shared" si="18"/>
        <v>0</v>
      </c>
      <c r="BS208" s="59">
        <f t="shared" si="19"/>
        <v>0</v>
      </c>
      <c r="BT208" s="59">
        <f t="shared" si="20"/>
        <v>0</v>
      </c>
    </row>
    <row r="209">
      <c r="A209" s="45">
        <v>511633.0</v>
      </c>
      <c r="B209" s="46" t="s">
        <v>197</v>
      </c>
      <c r="C209" s="6"/>
      <c r="D209" s="47">
        <f t="shared" ref="D209:AZ209" si="98">sum(D211)</f>
        <v>7970000</v>
      </c>
      <c r="E209" s="47">
        <f t="shared" si="98"/>
        <v>0</v>
      </c>
      <c r="F209" s="47">
        <f t="shared" si="98"/>
        <v>0</v>
      </c>
      <c r="G209" s="47">
        <f t="shared" si="98"/>
        <v>0</v>
      </c>
      <c r="H209" s="47">
        <f t="shared" si="98"/>
        <v>0</v>
      </c>
      <c r="I209" s="47">
        <f t="shared" si="98"/>
        <v>0</v>
      </c>
      <c r="J209" s="47">
        <f t="shared" si="98"/>
        <v>0</v>
      </c>
      <c r="K209" s="47">
        <f t="shared" si="98"/>
        <v>0</v>
      </c>
      <c r="L209" s="47">
        <f t="shared" si="98"/>
        <v>0</v>
      </c>
      <c r="M209" s="47">
        <f t="shared" si="98"/>
        <v>0</v>
      </c>
      <c r="N209" s="47">
        <f t="shared" si="98"/>
        <v>0</v>
      </c>
      <c r="O209" s="47">
        <f t="shared" si="98"/>
        <v>0</v>
      </c>
      <c r="P209" s="47">
        <f t="shared" si="98"/>
        <v>0</v>
      </c>
      <c r="Q209" s="47">
        <f t="shared" si="98"/>
        <v>0</v>
      </c>
      <c r="R209" s="47">
        <f t="shared" si="98"/>
        <v>0</v>
      </c>
      <c r="S209" s="47">
        <f t="shared" si="98"/>
        <v>0</v>
      </c>
      <c r="T209" s="47">
        <f t="shared" si="98"/>
        <v>0</v>
      </c>
      <c r="U209" s="47">
        <f t="shared" si="98"/>
        <v>0</v>
      </c>
      <c r="V209" s="47">
        <f t="shared" si="98"/>
        <v>0</v>
      </c>
      <c r="W209" s="47">
        <f t="shared" si="98"/>
        <v>0</v>
      </c>
      <c r="X209" s="47">
        <f t="shared" si="98"/>
        <v>0</v>
      </c>
      <c r="Y209" s="47">
        <f t="shared" si="98"/>
        <v>0</v>
      </c>
      <c r="Z209" s="47">
        <f t="shared" si="98"/>
        <v>0</v>
      </c>
      <c r="AA209" s="47">
        <f t="shared" si="98"/>
        <v>0</v>
      </c>
      <c r="AB209" s="47">
        <f t="shared" si="98"/>
        <v>0</v>
      </c>
      <c r="AC209" s="47">
        <f t="shared" si="98"/>
        <v>0</v>
      </c>
      <c r="AD209" s="47">
        <f t="shared" si="98"/>
        <v>0</v>
      </c>
      <c r="AE209" s="47">
        <f t="shared" si="98"/>
        <v>0</v>
      </c>
      <c r="AF209" s="47">
        <f t="shared" si="98"/>
        <v>0</v>
      </c>
      <c r="AG209" s="47">
        <f t="shared" si="98"/>
        <v>0</v>
      </c>
      <c r="AH209" s="47">
        <f t="shared" si="98"/>
        <v>0</v>
      </c>
      <c r="AI209" s="47">
        <f t="shared" si="98"/>
        <v>0</v>
      </c>
      <c r="AJ209" s="47">
        <f t="shared" si="98"/>
        <v>0</v>
      </c>
      <c r="AK209" s="47">
        <f t="shared" si="98"/>
        <v>0</v>
      </c>
      <c r="AL209" s="47">
        <f t="shared" si="98"/>
        <v>0</v>
      </c>
      <c r="AM209" s="47">
        <f t="shared" si="98"/>
        <v>0</v>
      </c>
      <c r="AN209" s="47">
        <f t="shared" si="98"/>
        <v>0</v>
      </c>
      <c r="AO209" s="47">
        <f t="shared" si="98"/>
        <v>0</v>
      </c>
      <c r="AP209" s="47">
        <f t="shared" si="98"/>
        <v>0</v>
      </c>
      <c r="AQ209" s="47">
        <f t="shared" si="98"/>
        <v>0</v>
      </c>
      <c r="AR209" s="47">
        <f t="shared" si="98"/>
        <v>0</v>
      </c>
      <c r="AS209" s="47">
        <f t="shared" si="98"/>
        <v>0</v>
      </c>
      <c r="AT209" s="47">
        <f t="shared" si="98"/>
        <v>0</v>
      </c>
      <c r="AU209" s="47">
        <f t="shared" si="98"/>
        <v>0</v>
      </c>
      <c r="AV209" s="47">
        <f t="shared" si="98"/>
        <v>0</v>
      </c>
      <c r="AW209" s="47">
        <f t="shared" si="98"/>
        <v>0</v>
      </c>
      <c r="AX209" s="47">
        <f t="shared" si="98"/>
        <v>0</v>
      </c>
      <c r="AY209" s="47">
        <f t="shared" si="98"/>
        <v>0</v>
      </c>
      <c r="AZ209" s="47">
        <f t="shared" si="98"/>
        <v>0</v>
      </c>
      <c r="BA209" s="59">
        <f t="shared" si="3"/>
        <v>0</v>
      </c>
      <c r="BB209" s="28">
        <f t="shared" si="4"/>
        <v>7970000</v>
      </c>
      <c r="BC209" s="61"/>
      <c r="BD209" s="59">
        <f t="shared" si="5"/>
        <v>0</v>
      </c>
      <c r="BE209" s="59">
        <f t="shared" si="6"/>
        <v>0</v>
      </c>
      <c r="BF209" s="59">
        <f t="shared" si="7"/>
        <v>0</v>
      </c>
      <c r="BG209" s="59">
        <f t="shared" si="8"/>
        <v>0</v>
      </c>
      <c r="BH209" s="59">
        <f t="shared" si="9"/>
        <v>0</v>
      </c>
      <c r="BI209" s="59">
        <f t="shared" si="10"/>
        <v>0</v>
      </c>
      <c r="BJ209" s="59">
        <f t="shared" si="11"/>
        <v>0</v>
      </c>
      <c r="BK209" s="59">
        <f t="shared" si="12"/>
        <v>0</v>
      </c>
      <c r="BL209" s="59">
        <f t="shared" si="13"/>
        <v>0</v>
      </c>
      <c r="BM209" s="59">
        <f t="shared" si="14"/>
        <v>0</v>
      </c>
      <c r="BN209" s="59">
        <f t="shared" si="15"/>
        <v>0</v>
      </c>
      <c r="BO209" s="59">
        <f t="shared" si="16"/>
        <v>0</v>
      </c>
      <c r="BP209" s="61"/>
      <c r="BQ209" s="59">
        <f t="shared" si="17"/>
        <v>0</v>
      </c>
      <c r="BR209" s="59">
        <f t="shared" si="18"/>
        <v>0</v>
      </c>
      <c r="BS209" s="59">
        <f t="shared" si="19"/>
        <v>0</v>
      </c>
      <c r="BT209" s="59">
        <f t="shared" si="20"/>
        <v>0</v>
      </c>
    </row>
    <row r="210">
      <c r="A210" s="49"/>
      <c r="B210" s="50" t="s">
        <v>37</v>
      </c>
      <c r="C210" s="6"/>
      <c r="D210" s="51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2"/>
      <c r="AU210" s="62"/>
      <c r="AV210" s="62"/>
      <c r="AW210" s="62"/>
      <c r="AX210" s="62"/>
      <c r="AY210" s="62"/>
      <c r="AZ210" s="62"/>
      <c r="BA210" s="59">
        <f t="shared" si="3"/>
        <v>0</v>
      </c>
      <c r="BB210" s="28">
        <f t="shared" si="4"/>
        <v>0</v>
      </c>
      <c r="BC210" s="64"/>
      <c r="BD210" s="59">
        <f t="shared" si="5"/>
        <v>0</v>
      </c>
      <c r="BE210" s="59">
        <f t="shared" si="6"/>
        <v>0</v>
      </c>
      <c r="BF210" s="59">
        <f t="shared" si="7"/>
        <v>0</v>
      </c>
      <c r="BG210" s="59">
        <f t="shared" si="8"/>
        <v>0</v>
      </c>
      <c r="BH210" s="59">
        <f t="shared" si="9"/>
        <v>0</v>
      </c>
      <c r="BI210" s="59">
        <f t="shared" si="10"/>
        <v>0</v>
      </c>
      <c r="BJ210" s="59">
        <f t="shared" si="11"/>
        <v>0</v>
      </c>
      <c r="BK210" s="59">
        <f t="shared" si="12"/>
        <v>0</v>
      </c>
      <c r="BL210" s="59">
        <f t="shared" si="13"/>
        <v>0</v>
      </c>
      <c r="BM210" s="59">
        <f t="shared" si="14"/>
        <v>0</v>
      </c>
      <c r="BN210" s="59">
        <f t="shared" si="15"/>
        <v>0</v>
      </c>
      <c r="BO210" s="59">
        <f t="shared" si="16"/>
        <v>0</v>
      </c>
      <c r="BP210" s="64"/>
      <c r="BQ210" s="59">
        <f t="shared" si="17"/>
        <v>0</v>
      </c>
      <c r="BR210" s="59">
        <f t="shared" si="18"/>
        <v>0</v>
      </c>
      <c r="BS210" s="59">
        <f t="shared" si="19"/>
        <v>0</v>
      </c>
      <c r="BT210" s="59">
        <f t="shared" si="20"/>
        <v>0</v>
      </c>
    </row>
    <row r="211">
      <c r="A211" s="49"/>
      <c r="B211" s="52" t="s">
        <v>38</v>
      </c>
      <c r="C211" s="52" t="s">
        <v>197</v>
      </c>
      <c r="D211" s="53">
        <v>7970000.0</v>
      </c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  <c r="AT211" s="62"/>
      <c r="AU211" s="62"/>
      <c r="AV211" s="62"/>
      <c r="AW211" s="62"/>
      <c r="AX211" s="62"/>
      <c r="AY211" s="62"/>
      <c r="AZ211" s="62"/>
      <c r="BA211" s="59">
        <f t="shared" si="3"/>
        <v>0</v>
      </c>
      <c r="BB211" s="28">
        <f t="shared" si="4"/>
        <v>7970000</v>
      </c>
      <c r="BC211" s="64"/>
      <c r="BD211" s="59">
        <f t="shared" si="5"/>
        <v>0</v>
      </c>
      <c r="BE211" s="59">
        <f t="shared" si="6"/>
        <v>0</v>
      </c>
      <c r="BF211" s="59">
        <f t="shared" si="7"/>
        <v>0</v>
      </c>
      <c r="BG211" s="59">
        <f t="shared" si="8"/>
        <v>0</v>
      </c>
      <c r="BH211" s="59">
        <f t="shared" si="9"/>
        <v>0</v>
      </c>
      <c r="BI211" s="59">
        <f t="shared" si="10"/>
        <v>0</v>
      </c>
      <c r="BJ211" s="59">
        <f t="shared" si="11"/>
        <v>0</v>
      </c>
      <c r="BK211" s="59">
        <f t="shared" si="12"/>
        <v>0</v>
      </c>
      <c r="BL211" s="59">
        <f t="shared" si="13"/>
        <v>0</v>
      </c>
      <c r="BM211" s="59">
        <f t="shared" si="14"/>
        <v>0</v>
      </c>
      <c r="BN211" s="59">
        <f t="shared" si="15"/>
        <v>0</v>
      </c>
      <c r="BO211" s="59">
        <f t="shared" si="16"/>
        <v>0</v>
      </c>
      <c r="BP211" s="64"/>
      <c r="BQ211" s="59">
        <f t="shared" si="17"/>
        <v>0</v>
      </c>
      <c r="BR211" s="59">
        <f t="shared" si="18"/>
        <v>0</v>
      </c>
      <c r="BS211" s="59">
        <f t="shared" si="19"/>
        <v>0</v>
      </c>
      <c r="BT211" s="59">
        <f t="shared" si="20"/>
        <v>0</v>
      </c>
    </row>
    <row r="212">
      <c r="A212" s="45">
        <v>512211.0</v>
      </c>
      <c r="B212" s="46" t="s">
        <v>198</v>
      </c>
      <c r="C212" s="6"/>
      <c r="D212" s="47">
        <f t="shared" ref="D212:AZ212" si="99">sum(D214,D218)</f>
        <v>27012000</v>
      </c>
      <c r="E212" s="47">
        <f t="shared" si="99"/>
        <v>0</v>
      </c>
      <c r="F212" s="47">
        <f t="shared" si="99"/>
        <v>0</v>
      </c>
      <c r="G212" s="47">
        <f t="shared" si="99"/>
        <v>0</v>
      </c>
      <c r="H212" s="47">
        <f t="shared" si="99"/>
        <v>0</v>
      </c>
      <c r="I212" s="47">
        <f t="shared" si="99"/>
        <v>0</v>
      </c>
      <c r="J212" s="47">
        <f t="shared" si="99"/>
        <v>0</v>
      </c>
      <c r="K212" s="47">
        <f t="shared" si="99"/>
        <v>0</v>
      </c>
      <c r="L212" s="47">
        <f t="shared" si="99"/>
        <v>0</v>
      </c>
      <c r="M212" s="47">
        <f t="shared" si="99"/>
        <v>0</v>
      </c>
      <c r="N212" s="47">
        <f t="shared" si="99"/>
        <v>0</v>
      </c>
      <c r="O212" s="47">
        <f t="shared" si="99"/>
        <v>0</v>
      </c>
      <c r="P212" s="47">
        <f t="shared" si="99"/>
        <v>0</v>
      </c>
      <c r="Q212" s="47">
        <f t="shared" si="99"/>
        <v>0</v>
      </c>
      <c r="R212" s="47">
        <f t="shared" si="99"/>
        <v>0</v>
      </c>
      <c r="S212" s="47">
        <f t="shared" si="99"/>
        <v>0</v>
      </c>
      <c r="T212" s="47">
        <f t="shared" si="99"/>
        <v>0</v>
      </c>
      <c r="U212" s="47">
        <f t="shared" si="99"/>
        <v>0</v>
      </c>
      <c r="V212" s="47">
        <f t="shared" si="99"/>
        <v>0</v>
      </c>
      <c r="W212" s="47">
        <f t="shared" si="99"/>
        <v>0</v>
      </c>
      <c r="X212" s="47">
        <f t="shared" si="99"/>
        <v>0</v>
      </c>
      <c r="Y212" s="47">
        <f t="shared" si="99"/>
        <v>0</v>
      </c>
      <c r="Z212" s="47">
        <f t="shared" si="99"/>
        <v>0</v>
      </c>
      <c r="AA212" s="47">
        <f t="shared" si="99"/>
        <v>0</v>
      </c>
      <c r="AB212" s="47">
        <f t="shared" si="99"/>
        <v>0</v>
      </c>
      <c r="AC212" s="47">
        <f t="shared" si="99"/>
        <v>0</v>
      </c>
      <c r="AD212" s="47">
        <f t="shared" si="99"/>
        <v>0</v>
      </c>
      <c r="AE212" s="47">
        <f t="shared" si="99"/>
        <v>0</v>
      </c>
      <c r="AF212" s="47">
        <f t="shared" si="99"/>
        <v>0</v>
      </c>
      <c r="AG212" s="47">
        <f t="shared" si="99"/>
        <v>0</v>
      </c>
      <c r="AH212" s="47">
        <f t="shared" si="99"/>
        <v>0</v>
      </c>
      <c r="AI212" s="47">
        <f t="shared" si="99"/>
        <v>0</v>
      </c>
      <c r="AJ212" s="47">
        <f t="shared" si="99"/>
        <v>0</v>
      </c>
      <c r="AK212" s="47">
        <f t="shared" si="99"/>
        <v>0</v>
      </c>
      <c r="AL212" s="47">
        <f t="shared" si="99"/>
        <v>0</v>
      </c>
      <c r="AM212" s="47">
        <f t="shared" si="99"/>
        <v>0</v>
      </c>
      <c r="AN212" s="47">
        <f t="shared" si="99"/>
        <v>0</v>
      </c>
      <c r="AO212" s="47">
        <f t="shared" si="99"/>
        <v>0</v>
      </c>
      <c r="AP212" s="47">
        <f t="shared" si="99"/>
        <v>0</v>
      </c>
      <c r="AQ212" s="47">
        <f t="shared" si="99"/>
        <v>0</v>
      </c>
      <c r="AR212" s="47">
        <f t="shared" si="99"/>
        <v>0</v>
      </c>
      <c r="AS212" s="47">
        <f t="shared" si="99"/>
        <v>0</v>
      </c>
      <c r="AT212" s="47">
        <f t="shared" si="99"/>
        <v>0</v>
      </c>
      <c r="AU212" s="47">
        <f t="shared" si="99"/>
        <v>0</v>
      </c>
      <c r="AV212" s="47">
        <f t="shared" si="99"/>
        <v>0</v>
      </c>
      <c r="AW212" s="47">
        <f t="shared" si="99"/>
        <v>0</v>
      </c>
      <c r="AX212" s="47">
        <f t="shared" si="99"/>
        <v>0</v>
      </c>
      <c r="AY212" s="47">
        <f t="shared" si="99"/>
        <v>0</v>
      </c>
      <c r="AZ212" s="47">
        <f t="shared" si="99"/>
        <v>0</v>
      </c>
      <c r="BA212" s="59">
        <f t="shared" si="3"/>
        <v>0</v>
      </c>
      <c r="BB212" s="28">
        <f t="shared" si="4"/>
        <v>27012000</v>
      </c>
      <c r="BC212" s="61"/>
      <c r="BD212" s="59">
        <f t="shared" si="5"/>
        <v>0</v>
      </c>
      <c r="BE212" s="59">
        <f t="shared" si="6"/>
        <v>0</v>
      </c>
      <c r="BF212" s="59">
        <f t="shared" si="7"/>
        <v>0</v>
      </c>
      <c r="BG212" s="59">
        <f t="shared" si="8"/>
        <v>0</v>
      </c>
      <c r="BH212" s="59">
        <f t="shared" si="9"/>
        <v>0</v>
      </c>
      <c r="BI212" s="59">
        <f t="shared" si="10"/>
        <v>0</v>
      </c>
      <c r="BJ212" s="59">
        <f t="shared" si="11"/>
        <v>0</v>
      </c>
      <c r="BK212" s="59">
        <f t="shared" si="12"/>
        <v>0</v>
      </c>
      <c r="BL212" s="59">
        <f t="shared" si="13"/>
        <v>0</v>
      </c>
      <c r="BM212" s="59">
        <f t="shared" si="14"/>
        <v>0</v>
      </c>
      <c r="BN212" s="59">
        <f t="shared" si="15"/>
        <v>0</v>
      </c>
      <c r="BO212" s="59">
        <f t="shared" si="16"/>
        <v>0</v>
      </c>
      <c r="BP212" s="61"/>
      <c r="BQ212" s="59">
        <f t="shared" si="17"/>
        <v>0</v>
      </c>
      <c r="BR212" s="59">
        <f t="shared" si="18"/>
        <v>0</v>
      </c>
      <c r="BS212" s="59">
        <f t="shared" si="19"/>
        <v>0</v>
      </c>
      <c r="BT212" s="59">
        <f t="shared" si="20"/>
        <v>0</v>
      </c>
    </row>
    <row r="213">
      <c r="A213" s="49"/>
      <c r="B213" s="50" t="s">
        <v>37</v>
      </c>
      <c r="C213" s="6"/>
      <c r="D213" s="51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/>
      <c r="AX213" s="62"/>
      <c r="AY213" s="62"/>
      <c r="AZ213" s="62"/>
      <c r="BA213" s="59">
        <f t="shared" si="3"/>
        <v>0</v>
      </c>
      <c r="BB213" s="28">
        <f t="shared" si="4"/>
        <v>0</v>
      </c>
      <c r="BC213" s="64"/>
      <c r="BD213" s="59">
        <f t="shared" si="5"/>
        <v>0</v>
      </c>
      <c r="BE213" s="59">
        <f t="shared" si="6"/>
        <v>0</v>
      </c>
      <c r="BF213" s="59">
        <f t="shared" si="7"/>
        <v>0</v>
      </c>
      <c r="BG213" s="59">
        <f t="shared" si="8"/>
        <v>0</v>
      </c>
      <c r="BH213" s="59">
        <f t="shared" si="9"/>
        <v>0</v>
      </c>
      <c r="BI213" s="59">
        <f t="shared" si="10"/>
        <v>0</v>
      </c>
      <c r="BJ213" s="59">
        <f t="shared" si="11"/>
        <v>0</v>
      </c>
      <c r="BK213" s="59">
        <f t="shared" si="12"/>
        <v>0</v>
      </c>
      <c r="BL213" s="59">
        <f t="shared" si="13"/>
        <v>0</v>
      </c>
      <c r="BM213" s="59">
        <f t="shared" si="14"/>
        <v>0</v>
      </c>
      <c r="BN213" s="59">
        <f t="shared" si="15"/>
        <v>0</v>
      </c>
      <c r="BO213" s="59">
        <f t="shared" si="16"/>
        <v>0</v>
      </c>
      <c r="BP213" s="64"/>
      <c r="BQ213" s="59">
        <f t="shared" si="17"/>
        <v>0</v>
      </c>
      <c r="BR213" s="59">
        <f t="shared" si="18"/>
        <v>0</v>
      </c>
      <c r="BS213" s="59">
        <f t="shared" si="19"/>
        <v>0</v>
      </c>
      <c r="BT213" s="59">
        <f t="shared" si="20"/>
        <v>0</v>
      </c>
    </row>
    <row r="214">
      <c r="A214" s="49"/>
      <c r="B214" s="52" t="s">
        <v>54</v>
      </c>
      <c r="C214" s="52" t="s">
        <v>199</v>
      </c>
      <c r="D214" s="53">
        <f t="shared" ref="D214:AZ214" si="100">sum(D215:D217)</f>
        <v>20970000</v>
      </c>
      <c r="E214" s="53">
        <f t="shared" si="100"/>
        <v>0</v>
      </c>
      <c r="F214" s="53">
        <f t="shared" si="100"/>
        <v>0</v>
      </c>
      <c r="G214" s="53">
        <f t="shared" si="100"/>
        <v>0</v>
      </c>
      <c r="H214" s="53">
        <f t="shared" si="100"/>
        <v>0</v>
      </c>
      <c r="I214" s="53">
        <f t="shared" si="100"/>
        <v>0</v>
      </c>
      <c r="J214" s="53">
        <f t="shared" si="100"/>
        <v>0</v>
      </c>
      <c r="K214" s="53">
        <f t="shared" si="100"/>
        <v>0</v>
      </c>
      <c r="L214" s="53">
        <f t="shared" si="100"/>
        <v>0</v>
      </c>
      <c r="M214" s="53">
        <f t="shared" si="100"/>
        <v>0</v>
      </c>
      <c r="N214" s="53">
        <f t="shared" si="100"/>
        <v>0</v>
      </c>
      <c r="O214" s="53">
        <f t="shared" si="100"/>
        <v>0</v>
      </c>
      <c r="P214" s="53">
        <f t="shared" si="100"/>
        <v>0</v>
      </c>
      <c r="Q214" s="53">
        <f t="shared" si="100"/>
        <v>0</v>
      </c>
      <c r="R214" s="53">
        <f t="shared" si="100"/>
        <v>0</v>
      </c>
      <c r="S214" s="53">
        <f t="shared" si="100"/>
        <v>0</v>
      </c>
      <c r="T214" s="53">
        <f t="shared" si="100"/>
        <v>0</v>
      </c>
      <c r="U214" s="53">
        <f t="shared" si="100"/>
        <v>0</v>
      </c>
      <c r="V214" s="53">
        <f t="shared" si="100"/>
        <v>0</v>
      </c>
      <c r="W214" s="53">
        <f t="shared" si="100"/>
        <v>0</v>
      </c>
      <c r="X214" s="53">
        <f t="shared" si="100"/>
        <v>0</v>
      </c>
      <c r="Y214" s="53">
        <f t="shared" si="100"/>
        <v>0</v>
      </c>
      <c r="Z214" s="53">
        <f t="shared" si="100"/>
        <v>0</v>
      </c>
      <c r="AA214" s="53">
        <f t="shared" si="100"/>
        <v>0</v>
      </c>
      <c r="AB214" s="53">
        <f t="shared" si="100"/>
        <v>0</v>
      </c>
      <c r="AC214" s="53">
        <f t="shared" si="100"/>
        <v>0</v>
      </c>
      <c r="AD214" s="53">
        <f t="shared" si="100"/>
        <v>0</v>
      </c>
      <c r="AE214" s="53">
        <f t="shared" si="100"/>
        <v>0</v>
      </c>
      <c r="AF214" s="53">
        <f t="shared" si="100"/>
        <v>0</v>
      </c>
      <c r="AG214" s="53">
        <f t="shared" si="100"/>
        <v>0</v>
      </c>
      <c r="AH214" s="53">
        <f t="shared" si="100"/>
        <v>0</v>
      </c>
      <c r="AI214" s="53">
        <f t="shared" si="100"/>
        <v>0</v>
      </c>
      <c r="AJ214" s="53">
        <f t="shared" si="100"/>
        <v>0</v>
      </c>
      <c r="AK214" s="53">
        <f t="shared" si="100"/>
        <v>0</v>
      </c>
      <c r="AL214" s="53">
        <f t="shared" si="100"/>
        <v>0</v>
      </c>
      <c r="AM214" s="53">
        <f t="shared" si="100"/>
        <v>0</v>
      </c>
      <c r="AN214" s="53">
        <f t="shared" si="100"/>
        <v>0</v>
      </c>
      <c r="AO214" s="53">
        <f t="shared" si="100"/>
        <v>0</v>
      </c>
      <c r="AP214" s="53">
        <f t="shared" si="100"/>
        <v>0</v>
      </c>
      <c r="AQ214" s="53">
        <f t="shared" si="100"/>
        <v>0</v>
      </c>
      <c r="AR214" s="53">
        <f t="shared" si="100"/>
        <v>0</v>
      </c>
      <c r="AS214" s="53">
        <f t="shared" si="100"/>
        <v>0</v>
      </c>
      <c r="AT214" s="53">
        <f t="shared" si="100"/>
        <v>0</v>
      </c>
      <c r="AU214" s="53">
        <f t="shared" si="100"/>
        <v>0</v>
      </c>
      <c r="AV214" s="53">
        <f t="shared" si="100"/>
        <v>0</v>
      </c>
      <c r="AW214" s="53">
        <f t="shared" si="100"/>
        <v>0</v>
      </c>
      <c r="AX214" s="53">
        <f t="shared" si="100"/>
        <v>0</v>
      </c>
      <c r="AY214" s="53">
        <f t="shared" si="100"/>
        <v>0</v>
      </c>
      <c r="AZ214" s="53">
        <f t="shared" si="100"/>
        <v>0</v>
      </c>
      <c r="BA214" s="59">
        <f t="shared" si="3"/>
        <v>0</v>
      </c>
      <c r="BB214" s="28">
        <f t="shared" si="4"/>
        <v>20970000</v>
      </c>
      <c r="BC214" s="64"/>
      <c r="BD214" s="59">
        <f t="shared" si="5"/>
        <v>0</v>
      </c>
      <c r="BE214" s="59">
        <f t="shared" si="6"/>
        <v>0</v>
      </c>
      <c r="BF214" s="59">
        <f t="shared" si="7"/>
        <v>0</v>
      </c>
      <c r="BG214" s="59">
        <f t="shared" si="8"/>
        <v>0</v>
      </c>
      <c r="BH214" s="59">
        <f t="shared" si="9"/>
        <v>0</v>
      </c>
      <c r="BI214" s="59">
        <f t="shared" si="10"/>
        <v>0</v>
      </c>
      <c r="BJ214" s="59">
        <f t="shared" si="11"/>
        <v>0</v>
      </c>
      <c r="BK214" s="59">
        <f t="shared" si="12"/>
        <v>0</v>
      </c>
      <c r="BL214" s="59">
        <f t="shared" si="13"/>
        <v>0</v>
      </c>
      <c r="BM214" s="59">
        <f t="shared" si="14"/>
        <v>0</v>
      </c>
      <c r="BN214" s="59">
        <f t="shared" si="15"/>
        <v>0</v>
      </c>
      <c r="BO214" s="59">
        <f t="shared" si="16"/>
        <v>0</v>
      </c>
      <c r="BP214" s="64"/>
      <c r="BQ214" s="59">
        <f t="shared" si="17"/>
        <v>0</v>
      </c>
      <c r="BR214" s="59">
        <f t="shared" si="18"/>
        <v>0</v>
      </c>
      <c r="BS214" s="59">
        <f t="shared" si="19"/>
        <v>0</v>
      </c>
      <c r="BT214" s="59">
        <f t="shared" si="20"/>
        <v>0</v>
      </c>
    </row>
    <row r="215">
      <c r="A215" s="49"/>
      <c r="B215" s="52" t="s">
        <v>38</v>
      </c>
      <c r="C215" s="52" t="s">
        <v>200</v>
      </c>
      <c r="D215" s="53">
        <v>5250000.0</v>
      </c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62"/>
      <c r="AX215" s="62"/>
      <c r="AY215" s="62"/>
      <c r="AZ215" s="62"/>
      <c r="BA215" s="59">
        <f t="shared" si="3"/>
        <v>0</v>
      </c>
      <c r="BB215" s="28">
        <f t="shared" si="4"/>
        <v>5250000</v>
      </c>
      <c r="BC215" s="64"/>
      <c r="BD215" s="59">
        <f t="shared" si="5"/>
        <v>0</v>
      </c>
      <c r="BE215" s="59">
        <f t="shared" si="6"/>
        <v>0</v>
      </c>
      <c r="BF215" s="59">
        <f t="shared" si="7"/>
        <v>0</v>
      </c>
      <c r="BG215" s="59">
        <f t="shared" si="8"/>
        <v>0</v>
      </c>
      <c r="BH215" s="59">
        <f t="shared" si="9"/>
        <v>0</v>
      </c>
      <c r="BI215" s="59">
        <f t="shared" si="10"/>
        <v>0</v>
      </c>
      <c r="BJ215" s="59">
        <f t="shared" si="11"/>
        <v>0</v>
      </c>
      <c r="BK215" s="59">
        <f t="shared" si="12"/>
        <v>0</v>
      </c>
      <c r="BL215" s="59">
        <f t="shared" si="13"/>
        <v>0</v>
      </c>
      <c r="BM215" s="59">
        <f t="shared" si="14"/>
        <v>0</v>
      </c>
      <c r="BN215" s="59">
        <f t="shared" si="15"/>
        <v>0</v>
      </c>
      <c r="BO215" s="59">
        <f t="shared" si="16"/>
        <v>0</v>
      </c>
      <c r="BP215" s="64"/>
      <c r="BQ215" s="59">
        <f t="shared" si="17"/>
        <v>0</v>
      </c>
      <c r="BR215" s="59">
        <f t="shared" si="18"/>
        <v>0</v>
      </c>
      <c r="BS215" s="59">
        <f t="shared" si="19"/>
        <v>0</v>
      </c>
      <c r="BT215" s="59">
        <f t="shared" si="20"/>
        <v>0</v>
      </c>
    </row>
    <row r="216">
      <c r="A216" s="49"/>
      <c r="B216" s="52" t="s">
        <v>38</v>
      </c>
      <c r="C216" s="52" t="s">
        <v>201</v>
      </c>
      <c r="D216" s="53">
        <v>9600000.0</v>
      </c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  <c r="AY216" s="62"/>
      <c r="AZ216" s="62"/>
      <c r="BA216" s="59">
        <f t="shared" si="3"/>
        <v>0</v>
      </c>
      <c r="BB216" s="28">
        <f t="shared" si="4"/>
        <v>9600000</v>
      </c>
      <c r="BC216" s="64"/>
      <c r="BD216" s="59">
        <f t="shared" si="5"/>
        <v>0</v>
      </c>
      <c r="BE216" s="59">
        <f t="shared" si="6"/>
        <v>0</v>
      </c>
      <c r="BF216" s="59">
        <f t="shared" si="7"/>
        <v>0</v>
      </c>
      <c r="BG216" s="59">
        <f t="shared" si="8"/>
        <v>0</v>
      </c>
      <c r="BH216" s="59">
        <f t="shared" si="9"/>
        <v>0</v>
      </c>
      <c r="BI216" s="59">
        <f t="shared" si="10"/>
        <v>0</v>
      </c>
      <c r="BJ216" s="59">
        <f t="shared" si="11"/>
        <v>0</v>
      </c>
      <c r="BK216" s="59">
        <f t="shared" si="12"/>
        <v>0</v>
      </c>
      <c r="BL216" s="59">
        <f t="shared" si="13"/>
        <v>0</v>
      </c>
      <c r="BM216" s="59">
        <f t="shared" si="14"/>
        <v>0</v>
      </c>
      <c r="BN216" s="59">
        <f t="shared" si="15"/>
        <v>0</v>
      </c>
      <c r="BO216" s="59">
        <f t="shared" si="16"/>
        <v>0</v>
      </c>
      <c r="BP216" s="64"/>
      <c r="BQ216" s="59">
        <f t="shared" si="17"/>
        <v>0</v>
      </c>
      <c r="BR216" s="59">
        <f t="shared" si="18"/>
        <v>0</v>
      </c>
      <c r="BS216" s="59">
        <f t="shared" si="19"/>
        <v>0</v>
      </c>
      <c r="BT216" s="59">
        <f t="shared" si="20"/>
        <v>0</v>
      </c>
    </row>
    <row r="217">
      <c r="A217" s="49"/>
      <c r="B217" s="52" t="s">
        <v>38</v>
      </c>
      <c r="C217" s="52" t="s">
        <v>202</v>
      </c>
      <c r="D217" s="53">
        <v>6120000.0</v>
      </c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  <c r="AX217" s="62"/>
      <c r="AY217" s="62"/>
      <c r="AZ217" s="62"/>
      <c r="BA217" s="59">
        <f t="shared" si="3"/>
        <v>0</v>
      </c>
      <c r="BB217" s="28">
        <f t="shared" si="4"/>
        <v>6120000</v>
      </c>
      <c r="BC217" s="64"/>
      <c r="BD217" s="59">
        <f t="shared" si="5"/>
        <v>0</v>
      </c>
      <c r="BE217" s="59">
        <f t="shared" si="6"/>
        <v>0</v>
      </c>
      <c r="BF217" s="59">
        <f t="shared" si="7"/>
        <v>0</v>
      </c>
      <c r="BG217" s="59">
        <f t="shared" si="8"/>
        <v>0</v>
      </c>
      <c r="BH217" s="59">
        <f t="shared" si="9"/>
        <v>0</v>
      </c>
      <c r="BI217" s="59">
        <f t="shared" si="10"/>
        <v>0</v>
      </c>
      <c r="BJ217" s="59">
        <f t="shared" si="11"/>
        <v>0</v>
      </c>
      <c r="BK217" s="59">
        <f t="shared" si="12"/>
        <v>0</v>
      </c>
      <c r="BL217" s="59">
        <f t="shared" si="13"/>
        <v>0</v>
      </c>
      <c r="BM217" s="59">
        <f t="shared" si="14"/>
        <v>0</v>
      </c>
      <c r="BN217" s="59">
        <f t="shared" si="15"/>
        <v>0</v>
      </c>
      <c r="BO217" s="59">
        <f t="shared" si="16"/>
        <v>0</v>
      </c>
      <c r="BP217" s="64"/>
      <c r="BQ217" s="59">
        <f t="shared" si="17"/>
        <v>0</v>
      </c>
      <c r="BR217" s="59">
        <f t="shared" si="18"/>
        <v>0</v>
      </c>
      <c r="BS217" s="59">
        <f t="shared" si="19"/>
        <v>0</v>
      </c>
      <c r="BT217" s="59">
        <f t="shared" si="20"/>
        <v>0</v>
      </c>
    </row>
    <row r="218">
      <c r="A218" s="49"/>
      <c r="B218" s="52" t="s">
        <v>54</v>
      </c>
      <c r="C218" s="52" t="s">
        <v>203</v>
      </c>
      <c r="D218" s="53">
        <f t="shared" ref="D218:AZ218" si="101">sum(D219:D221)</f>
        <v>6042000</v>
      </c>
      <c r="E218" s="53">
        <f t="shared" si="101"/>
        <v>0</v>
      </c>
      <c r="F218" s="53">
        <f t="shared" si="101"/>
        <v>0</v>
      </c>
      <c r="G218" s="53">
        <f t="shared" si="101"/>
        <v>0</v>
      </c>
      <c r="H218" s="53">
        <f t="shared" si="101"/>
        <v>0</v>
      </c>
      <c r="I218" s="53">
        <f t="shared" si="101"/>
        <v>0</v>
      </c>
      <c r="J218" s="53">
        <f t="shared" si="101"/>
        <v>0</v>
      </c>
      <c r="K218" s="53">
        <f t="shared" si="101"/>
        <v>0</v>
      </c>
      <c r="L218" s="53">
        <f t="shared" si="101"/>
        <v>0</v>
      </c>
      <c r="M218" s="53">
        <f t="shared" si="101"/>
        <v>0</v>
      </c>
      <c r="N218" s="53">
        <f t="shared" si="101"/>
        <v>0</v>
      </c>
      <c r="O218" s="53">
        <f t="shared" si="101"/>
        <v>0</v>
      </c>
      <c r="P218" s="53">
        <f t="shared" si="101"/>
        <v>0</v>
      </c>
      <c r="Q218" s="53">
        <f t="shared" si="101"/>
        <v>0</v>
      </c>
      <c r="R218" s="53">
        <f t="shared" si="101"/>
        <v>0</v>
      </c>
      <c r="S218" s="53">
        <f t="shared" si="101"/>
        <v>0</v>
      </c>
      <c r="T218" s="53">
        <f t="shared" si="101"/>
        <v>0</v>
      </c>
      <c r="U218" s="53">
        <f t="shared" si="101"/>
        <v>0</v>
      </c>
      <c r="V218" s="53">
        <f t="shared" si="101"/>
        <v>0</v>
      </c>
      <c r="W218" s="53">
        <f t="shared" si="101"/>
        <v>0</v>
      </c>
      <c r="X218" s="53">
        <f t="shared" si="101"/>
        <v>0</v>
      </c>
      <c r="Y218" s="53">
        <f t="shared" si="101"/>
        <v>0</v>
      </c>
      <c r="Z218" s="53">
        <f t="shared" si="101"/>
        <v>0</v>
      </c>
      <c r="AA218" s="53">
        <f t="shared" si="101"/>
        <v>0</v>
      </c>
      <c r="AB218" s="53">
        <f t="shared" si="101"/>
        <v>0</v>
      </c>
      <c r="AC218" s="53">
        <f t="shared" si="101"/>
        <v>0</v>
      </c>
      <c r="AD218" s="53">
        <f t="shared" si="101"/>
        <v>0</v>
      </c>
      <c r="AE218" s="53">
        <f t="shared" si="101"/>
        <v>0</v>
      </c>
      <c r="AF218" s="53">
        <f t="shared" si="101"/>
        <v>0</v>
      </c>
      <c r="AG218" s="53">
        <f t="shared" si="101"/>
        <v>0</v>
      </c>
      <c r="AH218" s="53">
        <f t="shared" si="101"/>
        <v>0</v>
      </c>
      <c r="AI218" s="53">
        <f t="shared" si="101"/>
        <v>0</v>
      </c>
      <c r="AJ218" s="53">
        <f t="shared" si="101"/>
        <v>0</v>
      </c>
      <c r="AK218" s="53">
        <f t="shared" si="101"/>
        <v>0</v>
      </c>
      <c r="AL218" s="53">
        <f t="shared" si="101"/>
        <v>0</v>
      </c>
      <c r="AM218" s="53">
        <f t="shared" si="101"/>
        <v>0</v>
      </c>
      <c r="AN218" s="53">
        <f t="shared" si="101"/>
        <v>0</v>
      </c>
      <c r="AO218" s="53">
        <f t="shared" si="101"/>
        <v>0</v>
      </c>
      <c r="AP218" s="53">
        <f t="shared" si="101"/>
        <v>0</v>
      </c>
      <c r="AQ218" s="53">
        <f t="shared" si="101"/>
        <v>0</v>
      </c>
      <c r="AR218" s="53">
        <f t="shared" si="101"/>
        <v>0</v>
      </c>
      <c r="AS218" s="53">
        <f t="shared" si="101"/>
        <v>0</v>
      </c>
      <c r="AT218" s="53">
        <f t="shared" si="101"/>
        <v>0</v>
      </c>
      <c r="AU218" s="53">
        <f t="shared" si="101"/>
        <v>0</v>
      </c>
      <c r="AV218" s="53">
        <f t="shared" si="101"/>
        <v>0</v>
      </c>
      <c r="AW218" s="53">
        <f t="shared" si="101"/>
        <v>0</v>
      </c>
      <c r="AX218" s="53">
        <f t="shared" si="101"/>
        <v>0</v>
      </c>
      <c r="AY218" s="53">
        <f t="shared" si="101"/>
        <v>0</v>
      </c>
      <c r="AZ218" s="53">
        <f t="shared" si="101"/>
        <v>0</v>
      </c>
      <c r="BA218" s="59">
        <f t="shared" si="3"/>
        <v>0</v>
      </c>
      <c r="BB218" s="28">
        <f t="shared" si="4"/>
        <v>6042000</v>
      </c>
      <c r="BC218" s="64"/>
      <c r="BD218" s="59">
        <f t="shared" si="5"/>
        <v>0</v>
      </c>
      <c r="BE218" s="59">
        <f t="shared" si="6"/>
        <v>0</v>
      </c>
      <c r="BF218" s="59">
        <f t="shared" si="7"/>
        <v>0</v>
      </c>
      <c r="BG218" s="59">
        <f t="shared" si="8"/>
        <v>0</v>
      </c>
      <c r="BH218" s="59">
        <f t="shared" si="9"/>
        <v>0</v>
      </c>
      <c r="BI218" s="59">
        <f t="shared" si="10"/>
        <v>0</v>
      </c>
      <c r="BJ218" s="59">
        <f t="shared" si="11"/>
        <v>0</v>
      </c>
      <c r="BK218" s="59">
        <f t="shared" si="12"/>
        <v>0</v>
      </c>
      <c r="BL218" s="59">
        <f t="shared" si="13"/>
        <v>0</v>
      </c>
      <c r="BM218" s="59">
        <f t="shared" si="14"/>
        <v>0</v>
      </c>
      <c r="BN218" s="59">
        <f t="shared" si="15"/>
        <v>0</v>
      </c>
      <c r="BO218" s="59">
        <f t="shared" si="16"/>
        <v>0</v>
      </c>
      <c r="BP218" s="64"/>
      <c r="BQ218" s="59">
        <f t="shared" si="17"/>
        <v>0</v>
      </c>
      <c r="BR218" s="59">
        <f t="shared" si="18"/>
        <v>0</v>
      </c>
      <c r="BS218" s="59">
        <f t="shared" si="19"/>
        <v>0</v>
      </c>
      <c r="BT218" s="59">
        <f t="shared" si="20"/>
        <v>0</v>
      </c>
    </row>
    <row r="219">
      <c r="A219" s="49"/>
      <c r="B219" s="52" t="s">
        <v>38</v>
      </c>
      <c r="C219" s="52" t="s">
        <v>204</v>
      </c>
      <c r="D219" s="53">
        <v>1722000.0</v>
      </c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  <c r="AY219" s="62"/>
      <c r="AZ219" s="62"/>
      <c r="BA219" s="59">
        <f t="shared" si="3"/>
        <v>0</v>
      </c>
      <c r="BB219" s="28">
        <f t="shared" si="4"/>
        <v>1722000</v>
      </c>
      <c r="BC219" s="64"/>
      <c r="BD219" s="59">
        <f t="shared" si="5"/>
        <v>0</v>
      </c>
      <c r="BE219" s="59">
        <f t="shared" si="6"/>
        <v>0</v>
      </c>
      <c r="BF219" s="59">
        <f t="shared" si="7"/>
        <v>0</v>
      </c>
      <c r="BG219" s="59">
        <f t="shared" si="8"/>
        <v>0</v>
      </c>
      <c r="BH219" s="59">
        <f t="shared" si="9"/>
        <v>0</v>
      </c>
      <c r="BI219" s="59">
        <f t="shared" si="10"/>
        <v>0</v>
      </c>
      <c r="BJ219" s="59">
        <f t="shared" si="11"/>
        <v>0</v>
      </c>
      <c r="BK219" s="59">
        <f t="shared" si="12"/>
        <v>0</v>
      </c>
      <c r="BL219" s="59">
        <f t="shared" si="13"/>
        <v>0</v>
      </c>
      <c r="BM219" s="59">
        <f t="shared" si="14"/>
        <v>0</v>
      </c>
      <c r="BN219" s="59">
        <f t="shared" si="15"/>
        <v>0</v>
      </c>
      <c r="BO219" s="59">
        <f t="shared" si="16"/>
        <v>0</v>
      </c>
      <c r="BP219" s="64"/>
      <c r="BQ219" s="59">
        <f t="shared" si="17"/>
        <v>0</v>
      </c>
      <c r="BR219" s="59">
        <f t="shared" si="18"/>
        <v>0</v>
      </c>
      <c r="BS219" s="59">
        <f t="shared" si="19"/>
        <v>0</v>
      </c>
      <c r="BT219" s="59">
        <f t="shared" si="20"/>
        <v>0</v>
      </c>
    </row>
    <row r="220">
      <c r="A220" s="49"/>
      <c r="B220" s="52" t="s">
        <v>38</v>
      </c>
      <c r="C220" s="52" t="s">
        <v>205</v>
      </c>
      <c r="D220" s="53">
        <v>2220000.0</v>
      </c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/>
      <c r="AX220" s="62"/>
      <c r="AY220" s="62"/>
      <c r="AZ220" s="62"/>
      <c r="BA220" s="59">
        <f t="shared" si="3"/>
        <v>0</v>
      </c>
      <c r="BB220" s="28">
        <f t="shared" si="4"/>
        <v>2220000</v>
      </c>
      <c r="BC220" s="64"/>
      <c r="BD220" s="59">
        <f t="shared" si="5"/>
        <v>0</v>
      </c>
      <c r="BE220" s="59">
        <f t="shared" si="6"/>
        <v>0</v>
      </c>
      <c r="BF220" s="59">
        <f t="shared" si="7"/>
        <v>0</v>
      </c>
      <c r="BG220" s="59">
        <f t="shared" si="8"/>
        <v>0</v>
      </c>
      <c r="BH220" s="59">
        <f t="shared" si="9"/>
        <v>0</v>
      </c>
      <c r="BI220" s="59">
        <f t="shared" si="10"/>
        <v>0</v>
      </c>
      <c r="BJ220" s="59">
        <f t="shared" si="11"/>
        <v>0</v>
      </c>
      <c r="BK220" s="59">
        <f t="shared" si="12"/>
        <v>0</v>
      </c>
      <c r="BL220" s="59">
        <f t="shared" si="13"/>
        <v>0</v>
      </c>
      <c r="BM220" s="59">
        <f t="shared" si="14"/>
        <v>0</v>
      </c>
      <c r="BN220" s="59">
        <f t="shared" si="15"/>
        <v>0</v>
      </c>
      <c r="BO220" s="59">
        <f t="shared" si="16"/>
        <v>0</v>
      </c>
      <c r="BP220" s="64"/>
      <c r="BQ220" s="59">
        <f t="shared" si="17"/>
        <v>0</v>
      </c>
      <c r="BR220" s="59">
        <f t="shared" si="18"/>
        <v>0</v>
      </c>
      <c r="BS220" s="59">
        <f t="shared" si="19"/>
        <v>0</v>
      </c>
      <c r="BT220" s="59">
        <f t="shared" si="20"/>
        <v>0</v>
      </c>
    </row>
    <row r="221">
      <c r="A221" s="49"/>
      <c r="B221" s="52" t="s">
        <v>38</v>
      </c>
      <c r="C221" s="52" t="s">
        <v>206</v>
      </c>
      <c r="D221" s="53">
        <v>2100000.0</v>
      </c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2"/>
      <c r="BA221" s="59">
        <f t="shared" si="3"/>
        <v>0</v>
      </c>
      <c r="BB221" s="28">
        <f t="shared" si="4"/>
        <v>2100000</v>
      </c>
      <c r="BC221" s="64"/>
      <c r="BD221" s="59">
        <f t="shared" si="5"/>
        <v>0</v>
      </c>
      <c r="BE221" s="59">
        <f t="shared" si="6"/>
        <v>0</v>
      </c>
      <c r="BF221" s="59">
        <f t="shared" si="7"/>
        <v>0</v>
      </c>
      <c r="BG221" s="59">
        <f t="shared" si="8"/>
        <v>0</v>
      </c>
      <c r="BH221" s="59">
        <f t="shared" si="9"/>
        <v>0</v>
      </c>
      <c r="BI221" s="59">
        <f t="shared" si="10"/>
        <v>0</v>
      </c>
      <c r="BJ221" s="59">
        <f t="shared" si="11"/>
        <v>0</v>
      </c>
      <c r="BK221" s="59">
        <f t="shared" si="12"/>
        <v>0</v>
      </c>
      <c r="BL221" s="59">
        <f t="shared" si="13"/>
        <v>0</v>
      </c>
      <c r="BM221" s="59">
        <f t="shared" si="14"/>
        <v>0</v>
      </c>
      <c r="BN221" s="59">
        <f t="shared" si="15"/>
        <v>0</v>
      </c>
      <c r="BO221" s="59">
        <f t="shared" si="16"/>
        <v>0</v>
      </c>
      <c r="BP221" s="64"/>
      <c r="BQ221" s="59">
        <f t="shared" si="17"/>
        <v>0</v>
      </c>
      <c r="BR221" s="59">
        <f t="shared" si="18"/>
        <v>0</v>
      </c>
      <c r="BS221" s="59">
        <f t="shared" si="19"/>
        <v>0</v>
      </c>
      <c r="BT221" s="59">
        <f t="shared" si="20"/>
        <v>0</v>
      </c>
    </row>
    <row r="222">
      <c r="A222" s="45">
        <v>512212.0</v>
      </c>
      <c r="B222" s="46" t="s">
        <v>207</v>
      </c>
      <c r="C222" s="6"/>
      <c r="D222" s="47">
        <f t="shared" ref="D222:AZ222" si="102">sum(D224,D226)</f>
        <v>10960000</v>
      </c>
      <c r="E222" s="47">
        <f t="shared" si="102"/>
        <v>0</v>
      </c>
      <c r="F222" s="47">
        <f t="shared" si="102"/>
        <v>0</v>
      </c>
      <c r="G222" s="47">
        <f t="shared" si="102"/>
        <v>0</v>
      </c>
      <c r="H222" s="47">
        <f t="shared" si="102"/>
        <v>0</v>
      </c>
      <c r="I222" s="47">
        <f t="shared" si="102"/>
        <v>0</v>
      </c>
      <c r="J222" s="47">
        <f t="shared" si="102"/>
        <v>0</v>
      </c>
      <c r="K222" s="47">
        <f t="shared" si="102"/>
        <v>0</v>
      </c>
      <c r="L222" s="47">
        <f t="shared" si="102"/>
        <v>0</v>
      </c>
      <c r="M222" s="47">
        <f t="shared" si="102"/>
        <v>0</v>
      </c>
      <c r="N222" s="47">
        <f t="shared" si="102"/>
        <v>0</v>
      </c>
      <c r="O222" s="47">
        <f t="shared" si="102"/>
        <v>0</v>
      </c>
      <c r="P222" s="47">
        <f t="shared" si="102"/>
        <v>0</v>
      </c>
      <c r="Q222" s="47">
        <f t="shared" si="102"/>
        <v>0</v>
      </c>
      <c r="R222" s="47">
        <f t="shared" si="102"/>
        <v>0</v>
      </c>
      <c r="S222" s="47">
        <f t="shared" si="102"/>
        <v>0</v>
      </c>
      <c r="T222" s="47">
        <f t="shared" si="102"/>
        <v>0</v>
      </c>
      <c r="U222" s="47">
        <f t="shared" si="102"/>
        <v>0</v>
      </c>
      <c r="V222" s="47">
        <f t="shared" si="102"/>
        <v>0</v>
      </c>
      <c r="W222" s="47">
        <f t="shared" si="102"/>
        <v>0</v>
      </c>
      <c r="X222" s="47">
        <f t="shared" si="102"/>
        <v>0</v>
      </c>
      <c r="Y222" s="47">
        <f t="shared" si="102"/>
        <v>0</v>
      </c>
      <c r="Z222" s="47">
        <f t="shared" si="102"/>
        <v>0</v>
      </c>
      <c r="AA222" s="47">
        <f t="shared" si="102"/>
        <v>0</v>
      </c>
      <c r="AB222" s="47">
        <f t="shared" si="102"/>
        <v>0</v>
      </c>
      <c r="AC222" s="47">
        <f t="shared" si="102"/>
        <v>0</v>
      </c>
      <c r="AD222" s="47">
        <f t="shared" si="102"/>
        <v>0</v>
      </c>
      <c r="AE222" s="47">
        <f t="shared" si="102"/>
        <v>0</v>
      </c>
      <c r="AF222" s="47">
        <f t="shared" si="102"/>
        <v>0</v>
      </c>
      <c r="AG222" s="47">
        <f t="shared" si="102"/>
        <v>0</v>
      </c>
      <c r="AH222" s="47">
        <f t="shared" si="102"/>
        <v>0</v>
      </c>
      <c r="AI222" s="47">
        <f t="shared" si="102"/>
        <v>0</v>
      </c>
      <c r="AJ222" s="47">
        <f t="shared" si="102"/>
        <v>0</v>
      </c>
      <c r="AK222" s="47">
        <f t="shared" si="102"/>
        <v>0</v>
      </c>
      <c r="AL222" s="47">
        <f t="shared" si="102"/>
        <v>0</v>
      </c>
      <c r="AM222" s="47">
        <f t="shared" si="102"/>
        <v>0</v>
      </c>
      <c r="AN222" s="47">
        <f t="shared" si="102"/>
        <v>0</v>
      </c>
      <c r="AO222" s="47">
        <f t="shared" si="102"/>
        <v>0</v>
      </c>
      <c r="AP222" s="47">
        <f t="shared" si="102"/>
        <v>0</v>
      </c>
      <c r="AQ222" s="47">
        <f t="shared" si="102"/>
        <v>0</v>
      </c>
      <c r="AR222" s="47">
        <f t="shared" si="102"/>
        <v>0</v>
      </c>
      <c r="AS222" s="47">
        <f t="shared" si="102"/>
        <v>0</v>
      </c>
      <c r="AT222" s="47">
        <f t="shared" si="102"/>
        <v>0</v>
      </c>
      <c r="AU222" s="47">
        <f t="shared" si="102"/>
        <v>0</v>
      </c>
      <c r="AV222" s="47">
        <f t="shared" si="102"/>
        <v>0</v>
      </c>
      <c r="AW222" s="47">
        <f t="shared" si="102"/>
        <v>0</v>
      </c>
      <c r="AX222" s="47">
        <f t="shared" si="102"/>
        <v>0</v>
      </c>
      <c r="AY222" s="47">
        <f t="shared" si="102"/>
        <v>0</v>
      </c>
      <c r="AZ222" s="47">
        <f t="shared" si="102"/>
        <v>0</v>
      </c>
      <c r="BA222" s="59">
        <f t="shared" si="3"/>
        <v>0</v>
      </c>
      <c r="BB222" s="28">
        <f t="shared" si="4"/>
        <v>10960000</v>
      </c>
      <c r="BC222" s="61"/>
      <c r="BD222" s="59">
        <f t="shared" si="5"/>
        <v>0</v>
      </c>
      <c r="BE222" s="59">
        <f t="shared" si="6"/>
        <v>0</v>
      </c>
      <c r="BF222" s="59">
        <f t="shared" si="7"/>
        <v>0</v>
      </c>
      <c r="BG222" s="59">
        <f t="shared" si="8"/>
        <v>0</v>
      </c>
      <c r="BH222" s="59">
        <f t="shared" si="9"/>
        <v>0</v>
      </c>
      <c r="BI222" s="59">
        <f t="shared" si="10"/>
        <v>0</v>
      </c>
      <c r="BJ222" s="59">
        <f t="shared" si="11"/>
        <v>0</v>
      </c>
      <c r="BK222" s="59">
        <f t="shared" si="12"/>
        <v>0</v>
      </c>
      <c r="BL222" s="59">
        <f t="shared" si="13"/>
        <v>0</v>
      </c>
      <c r="BM222" s="59">
        <f t="shared" si="14"/>
        <v>0</v>
      </c>
      <c r="BN222" s="59">
        <f t="shared" si="15"/>
        <v>0</v>
      </c>
      <c r="BO222" s="59">
        <f t="shared" si="16"/>
        <v>0</v>
      </c>
      <c r="BP222" s="61"/>
      <c r="BQ222" s="59">
        <f t="shared" si="17"/>
        <v>0</v>
      </c>
      <c r="BR222" s="59">
        <f t="shared" si="18"/>
        <v>0</v>
      </c>
      <c r="BS222" s="59">
        <f t="shared" si="19"/>
        <v>0</v>
      </c>
      <c r="BT222" s="59">
        <f t="shared" si="20"/>
        <v>0</v>
      </c>
    </row>
    <row r="223">
      <c r="A223" s="49"/>
      <c r="B223" s="50" t="s">
        <v>37</v>
      </c>
      <c r="C223" s="6"/>
      <c r="D223" s="51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  <c r="AX223" s="62"/>
      <c r="AY223" s="62"/>
      <c r="AZ223" s="62"/>
      <c r="BA223" s="59">
        <f t="shared" si="3"/>
        <v>0</v>
      </c>
      <c r="BB223" s="28">
        <f t="shared" si="4"/>
        <v>0</v>
      </c>
      <c r="BC223" s="64"/>
      <c r="BD223" s="59">
        <f t="shared" si="5"/>
        <v>0</v>
      </c>
      <c r="BE223" s="59">
        <f t="shared" si="6"/>
        <v>0</v>
      </c>
      <c r="BF223" s="59">
        <f t="shared" si="7"/>
        <v>0</v>
      </c>
      <c r="BG223" s="59">
        <f t="shared" si="8"/>
        <v>0</v>
      </c>
      <c r="BH223" s="59">
        <f t="shared" si="9"/>
        <v>0</v>
      </c>
      <c r="BI223" s="59">
        <f t="shared" si="10"/>
        <v>0</v>
      </c>
      <c r="BJ223" s="59">
        <f t="shared" si="11"/>
        <v>0</v>
      </c>
      <c r="BK223" s="59">
        <f t="shared" si="12"/>
        <v>0</v>
      </c>
      <c r="BL223" s="59">
        <f t="shared" si="13"/>
        <v>0</v>
      </c>
      <c r="BM223" s="59">
        <f t="shared" si="14"/>
        <v>0</v>
      </c>
      <c r="BN223" s="59">
        <f t="shared" si="15"/>
        <v>0</v>
      </c>
      <c r="BO223" s="59">
        <f t="shared" si="16"/>
        <v>0</v>
      </c>
      <c r="BP223" s="64"/>
      <c r="BQ223" s="59">
        <f t="shared" si="17"/>
        <v>0</v>
      </c>
      <c r="BR223" s="59">
        <f t="shared" si="18"/>
        <v>0</v>
      </c>
      <c r="BS223" s="59">
        <f t="shared" si="19"/>
        <v>0</v>
      </c>
      <c r="BT223" s="59">
        <f t="shared" si="20"/>
        <v>0</v>
      </c>
    </row>
    <row r="224">
      <c r="A224" s="49"/>
      <c r="B224" s="52" t="s">
        <v>54</v>
      </c>
      <c r="C224" s="52" t="s">
        <v>199</v>
      </c>
      <c r="D224" s="53">
        <f t="shared" ref="D224:AZ224" si="103">sum(D225)</f>
        <v>8160000</v>
      </c>
      <c r="E224" s="53">
        <f t="shared" si="103"/>
        <v>0</v>
      </c>
      <c r="F224" s="53">
        <f t="shared" si="103"/>
        <v>0</v>
      </c>
      <c r="G224" s="53">
        <f t="shared" si="103"/>
        <v>0</v>
      </c>
      <c r="H224" s="53">
        <f t="shared" si="103"/>
        <v>0</v>
      </c>
      <c r="I224" s="53">
        <f t="shared" si="103"/>
        <v>0</v>
      </c>
      <c r="J224" s="53">
        <f t="shared" si="103"/>
        <v>0</v>
      </c>
      <c r="K224" s="53">
        <f t="shared" si="103"/>
        <v>0</v>
      </c>
      <c r="L224" s="53">
        <f t="shared" si="103"/>
        <v>0</v>
      </c>
      <c r="M224" s="53">
        <f t="shared" si="103"/>
        <v>0</v>
      </c>
      <c r="N224" s="53">
        <f t="shared" si="103"/>
        <v>0</v>
      </c>
      <c r="O224" s="53">
        <f t="shared" si="103"/>
        <v>0</v>
      </c>
      <c r="P224" s="53">
        <f t="shared" si="103"/>
        <v>0</v>
      </c>
      <c r="Q224" s="53">
        <f t="shared" si="103"/>
        <v>0</v>
      </c>
      <c r="R224" s="53">
        <f t="shared" si="103"/>
        <v>0</v>
      </c>
      <c r="S224" s="53">
        <f t="shared" si="103"/>
        <v>0</v>
      </c>
      <c r="T224" s="53">
        <f t="shared" si="103"/>
        <v>0</v>
      </c>
      <c r="U224" s="53">
        <f t="shared" si="103"/>
        <v>0</v>
      </c>
      <c r="V224" s="53">
        <f t="shared" si="103"/>
        <v>0</v>
      </c>
      <c r="W224" s="53">
        <f t="shared" si="103"/>
        <v>0</v>
      </c>
      <c r="X224" s="53">
        <f t="shared" si="103"/>
        <v>0</v>
      </c>
      <c r="Y224" s="53">
        <f t="shared" si="103"/>
        <v>0</v>
      </c>
      <c r="Z224" s="53">
        <f t="shared" si="103"/>
        <v>0</v>
      </c>
      <c r="AA224" s="53">
        <f t="shared" si="103"/>
        <v>0</v>
      </c>
      <c r="AB224" s="53">
        <f t="shared" si="103"/>
        <v>0</v>
      </c>
      <c r="AC224" s="53">
        <f t="shared" si="103"/>
        <v>0</v>
      </c>
      <c r="AD224" s="53">
        <f t="shared" si="103"/>
        <v>0</v>
      </c>
      <c r="AE224" s="53">
        <f t="shared" si="103"/>
        <v>0</v>
      </c>
      <c r="AF224" s="53">
        <f t="shared" si="103"/>
        <v>0</v>
      </c>
      <c r="AG224" s="53">
        <f t="shared" si="103"/>
        <v>0</v>
      </c>
      <c r="AH224" s="53">
        <f t="shared" si="103"/>
        <v>0</v>
      </c>
      <c r="AI224" s="53">
        <f t="shared" si="103"/>
        <v>0</v>
      </c>
      <c r="AJ224" s="53">
        <f t="shared" si="103"/>
        <v>0</v>
      </c>
      <c r="AK224" s="53">
        <f t="shared" si="103"/>
        <v>0</v>
      </c>
      <c r="AL224" s="53">
        <f t="shared" si="103"/>
        <v>0</v>
      </c>
      <c r="AM224" s="53">
        <f t="shared" si="103"/>
        <v>0</v>
      </c>
      <c r="AN224" s="53">
        <f t="shared" si="103"/>
        <v>0</v>
      </c>
      <c r="AO224" s="53">
        <f t="shared" si="103"/>
        <v>0</v>
      </c>
      <c r="AP224" s="53">
        <f t="shared" si="103"/>
        <v>0</v>
      </c>
      <c r="AQ224" s="53">
        <f t="shared" si="103"/>
        <v>0</v>
      </c>
      <c r="AR224" s="53">
        <f t="shared" si="103"/>
        <v>0</v>
      </c>
      <c r="AS224" s="53">
        <f t="shared" si="103"/>
        <v>0</v>
      </c>
      <c r="AT224" s="53">
        <f t="shared" si="103"/>
        <v>0</v>
      </c>
      <c r="AU224" s="53">
        <f t="shared" si="103"/>
        <v>0</v>
      </c>
      <c r="AV224" s="53">
        <f t="shared" si="103"/>
        <v>0</v>
      </c>
      <c r="AW224" s="53">
        <f t="shared" si="103"/>
        <v>0</v>
      </c>
      <c r="AX224" s="53">
        <f t="shared" si="103"/>
        <v>0</v>
      </c>
      <c r="AY224" s="53">
        <f t="shared" si="103"/>
        <v>0</v>
      </c>
      <c r="AZ224" s="53">
        <f t="shared" si="103"/>
        <v>0</v>
      </c>
      <c r="BA224" s="59">
        <f t="shared" si="3"/>
        <v>0</v>
      </c>
      <c r="BB224" s="28">
        <f t="shared" si="4"/>
        <v>8160000</v>
      </c>
      <c r="BC224" s="64"/>
      <c r="BD224" s="59">
        <f t="shared" si="5"/>
        <v>0</v>
      </c>
      <c r="BE224" s="59">
        <f t="shared" si="6"/>
        <v>0</v>
      </c>
      <c r="BF224" s="59">
        <f t="shared" si="7"/>
        <v>0</v>
      </c>
      <c r="BG224" s="59">
        <f t="shared" si="8"/>
        <v>0</v>
      </c>
      <c r="BH224" s="59">
        <f t="shared" si="9"/>
        <v>0</v>
      </c>
      <c r="BI224" s="59">
        <f t="shared" si="10"/>
        <v>0</v>
      </c>
      <c r="BJ224" s="59">
        <f t="shared" si="11"/>
        <v>0</v>
      </c>
      <c r="BK224" s="59">
        <f t="shared" si="12"/>
        <v>0</v>
      </c>
      <c r="BL224" s="59">
        <f t="shared" si="13"/>
        <v>0</v>
      </c>
      <c r="BM224" s="59">
        <f t="shared" si="14"/>
        <v>0</v>
      </c>
      <c r="BN224" s="59">
        <f t="shared" si="15"/>
        <v>0</v>
      </c>
      <c r="BO224" s="59">
        <f t="shared" si="16"/>
        <v>0</v>
      </c>
      <c r="BP224" s="64"/>
      <c r="BQ224" s="59">
        <f t="shared" si="17"/>
        <v>0</v>
      </c>
      <c r="BR224" s="59">
        <f t="shared" si="18"/>
        <v>0</v>
      </c>
      <c r="BS224" s="59">
        <f t="shared" si="19"/>
        <v>0</v>
      </c>
      <c r="BT224" s="59">
        <f t="shared" si="20"/>
        <v>0</v>
      </c>
    </row>
    <row r="225">
      <c r="A225" s="49"/>
      <c r="B225" s="52" t="s">
        <v>38</v>
      </c>
      <c r="C225" s="52" t="s">
        <v>208</v>
      </c>
      <c r="D225" s="53">
        <v>8160000.0</v>
      </c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2"/>
      <c r="BA225" s="59">
        <f t="shared" si="3"/>
        <v>0</v>
      </c>
      <c r="BB225" s="28">
        <f t="shared" si="4"/>
        <v>8160000</v>
      </c>
      <c r="BC225" s="64"/>
      <c r="BD225" s="59">
        <f t="shared" si="5"/>
        <v>0</v>
      </c>
      <c r="BE225" s="59">
        <f t="shared" si="6"/>
        <v>0</v>
      </c>
      <c r="BF225" s="59">
        <f t="shared" si="7"/>
        <v>0</v>
      </c>
      <c r="BG225" s="59">
        <f t="shared" si="8"/>
        <v>0</v>
      </c>
      <c r="BH225" s="59">
        <f t="shared" si="9"/>
        <v>0</v>
      </c>
      <c r="BI225" s="59">
        <f t="shared" si="10"/>
        <v>0</v>
      </c>
      <c r="BJ225" s="59">
        <f t="shared" si="11"/>
        <v>0</v>
      </c>
      <c r="BK225" s="59">
        <f t="shared" si="12"/>
        <v>0</v>
      </c>
      <c r="BL225" s="59">
        <f t="shared" si="13"/>
        <v>0</v>
      </c>
      <c r="BM225" s="59">
        <f t="shared" si="14"/>
        <v>0</v>
      </c>
      <c r="BN225" s="59">
        <f t="shared" si="15"/>
        <v>0</v>
      </c>
      <c r="BO225" s="59">
        <f t="shared" si="16"/>
        <v>0</v>
      </c>
      <c r="BP225" s="64"/>
      <c r="BQ225" s="59">
        <f t="shared" si="17"/>
        <v>0</v>
      </c>
      <c r="BR225" s="59">
        <f t="shared" si="18"/>
        <v>0</v>
      </c>
      <c r="BS225" s="59">
        <f t="shared" si="19"/>
        <v>0</v>
      </c>
      <c r="BT225" s="59">
        <f t="shared" si="20"/>
        <v>0</v>
      </c>
    </row>
    <row r="226">
      <c r="A226" s="49"/>
      <c r="B226" s="52" t="s">
        <v>54</v>
      </c>
      <c r="C226" s="52" t="s">
        <v>203</v>
      </c>
      <c r="D226" s="53">
        <f t="shared" ref="D226:AZ226" si="104">sum(D227)</f>
        <v>2800000</v>
      </c>
      <c r="E226" s="53">
        <f t="shared" si="104"/>
        <v>0</v>
      </c>
      <c r="F226" s="53">
        <f t="shared" si="104"/>
        <v>0</v>
      </c>
      <c r="G226" s="53">
        <f t="shared" si="104"/>
        <v>0</v>
      </c>
      <c r="H226" s="53">
        <f t="shared" si="104"/>
        <v>0</v>
      </c>
      <c r="I226" s="53">
        <f t="shared" si="104"/>
        <v>0</v>
      </c>
      <c r="J226" s="53">
        <f t="shared" si="104"/>
        <v>0</v>
      </c>
      <c r="K226" s="53">
        <f t="shared" si="104"/>
        <v>0</v>
      </c>
      <c r="L226" s="53">
        <f t="shared" si="104"/>
        <v>0</v>
      </c>
      <c r="M226" s="53">
        <f t="shared" si="104"/>
        <v>0</v>
      </c>
      <c r="N226" s="53">
        <f t="shared" si="104"/>
        <v>0</v>
      </c>
      <c r="O226" s="53">
        <f t="shared" si="104"/>
        <v>0</v>
      </c>
      <c r="P226" s="53">
        <f t="shared" si="104"/>
        <v>0</v>
      </c>
      <c r="Q226" s="53">
        <f t="shared" si="104"/>
        <v>0</v>
      </c>
      <c r="R226" s="53">
        <f t="shared" si="104"/>
        <v>0</v>
      </c>
      <c r="S226" s="53">
        <f t="shared" si="104"/>
        <v>0</v>
      </c>
      <c r="T226" s="53">
        <f t="shared" si="104"/>
        <v>0</v>
      </c>
      <c r="U226" s="53">
        <f t="shared" si="104"/>
        <v>0</v>
      </c>
      <c r="V226" s="53">
        <f t="shared" si="104"/>
        <v>0</v>
      </c>
      <c r="W226" s="53">
        <f t="shared" si="104"/>
        <v>0</v>
      </c>
      <c r="X226" s="53">
        <f t="shared" si="104"/>
        <v>0</v>
      </c>
      <c r="Y226" s="53">
        <f t="shared" si="104"/>
        <v>0</v>
      </c>
      <c r="Z226" s="53">
        <f t="shared" si="104"/>
        <v>0</v>
      </c>
      <c r="AA226" s="53">
        <f t="shared" si="104"/>
        <v>0</v>
      </c>
      <c r="AB226" s="53">
        <f t="shared" si="104"/>
        <v>0</v>
      </c>
      <c r="AC226" s="53">
        <f t="shared" si="104"/>
        <v>0</v>
      </c>
      <c r="AD226" s="53">
        <f t="shared" si="104"/>
        <v>0</v>
      </c>
      <c r="AE226" s="53">
        <f t="shared" si="104"/>
        <v>0</v>
      </c>
      <c r="AF226" s="53">
        <f t="shared" si="104"/>
        <v>0</v>
      </c>
      <c r="AG226" s="53">
        <f t="shared" si="104"/>
        <v>0</v>
      </c>
      <c r="AH226" s="53">
        <f t="shared" si="104"/>
        <v>0</v>
      </c>
      <c r="AI226" s="53">
        <f t="shared" si="104"/>
        <v>0</v>
      </c>
      <c r="AJ226" s="53">
        <f t="shared" si="104"/>
        <v>0</v>
      </c>
      <c r="AK226" s="53">
        <f t="shared" si="104"/>
        <v>0</v>
      </c>
      <c r="AL226" s="53">
        <f t="shared" si="104"/>
        <v>0</v>
      </c>
      <c r="AM226" s="53">
        <f t="shared" si="104"/>
        <v>0</v>
      </c>
      <c r="AN226" s="53">
        <f t="shared" si="104"/>
        <v>0</v>
      </c>
      <c r="AO226" s="53">
        <f t="shared" si="104"/>
        <v>0</v>
      </c>
      <c r="AP226" s="53">
        <f t="shared" si="104"/>
        <v>0</v>
      </c>
      <c r="AQ226" s="53">
        <f t="shared" si="104"/>
        <v>0</v>
      </c>
      <c r="AR226" s="53">
        <f t="shared" si="104"/>
        <v>0</v>
      </c>
      <c r="AS226" s="53">
        <f t="shared" si="104"/>
        <v>0</v>
      </c>
      <c r="AT226" s="53">
        <f t="shared" si="104"/>
        <v>0</v>
      </c>
      <c r="AU226" s="53">
        <f t="shared" si="104"/>
        <v>0</v>
      </c>
      <c r="AV226" s="53">
        <f t="shared" si="104"/>
        <v>0</v>
      </c>
      <c r="AW226" s="53">
        <f t="shared" si="104"/>
        <v>0</v>
      </c>
      <c r="AX226" s="53">
        <f t="shared" si="104"/>
        <v>0</v>
      </c>
      <c r="AY226" s="53">
        <f t="shared" si="104"/>
        <v>0</v>
      </c>
      <c r="AZ226" s="53">
        <f t="shared" si="104"/>
        <v>0</v>
      </c>
      <c r="BA226" s="59">
        <f t="shared" si="3"/>
        <v>0</v>
      </c>
      <c r="BB226" s="28">
        <f t="shared" si="4"/>
        <v>2800000</v>
      </c>
      <c r="BC226" s="64"/>
      <c r="BD226" s="59">
        <f t="shared" si="5"/>
        <v>0</v>
      </c>
      <c r="BE226" s="59">
        <f t="shared" si="6"/>
        <v>0</v>
      </c>
      <c r="BF226" s="59">
        <f t="shared" si="7"/>
        <v>0</v>
      </c>
      <c r="BG226" s="59">
        <f t="shared" si="8"/>
        <v>0</v>
      </c>
      <c r="BH226" s="59">
        <f t="shared" si="9"/>
        <v>0</v>
      </c>
      <c r="BI226" s="59">
        <f t="shared" si="10"/>
        <v>0</v>
      </c>
      <c r="BJ226" s="59">
        <f t="shared" si="11"/>
        <v>0</v>
      </c>
      <c r="BK226" s="59">
        <f t="shared" si="12"/>
        <v>0</v>
      </c>
      <c r="BL226" s="59">
        <f t="shared" si="13"/>
        <v>0</v>
      </c>
      <c r="BM226" s="59">
        <f t="shared" si="14"/>
        <v>0</v>
      </c>
      <c r="BN226" s="59">
        <f t="shared" si="15"/>
        <v>0</v>
      </c>
      <c r="BO226" s="59">
        <f t="shared" si="16"/>
        <v>0</v>
      </c>
      <c r="BP226" s="64"/>
      <c r="BQ226" s="59">
        <f t="shared" si="17"/>
        <v>0</v>
      </c>
      <c r="BR226" s="59">
        <f t="shared" si="18"/>
        <v>0</v>
      </c>
      <c r="BS226" s="59">
        <f t="shared" si="19"/>
        <v>0</v>
      </c>
      <c r="BT226" s="59">
        <f t="shared" si="20"/>
        <v>0</v>
      </c>
    </row>
    <row r="227">
      <c r="A227" s="49"/>
      <c r="B227" s="52" t="s">
        <v>38</v>
      </c>
      <c r="C227" s="52" t="s">
        <v>209</v>
      </c>
      <c r="D227" s="53">
        <v>2800000.0</v>
      </c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62"/>
      <c r="AS227" s="62"/>
      <c r="AT227" s="62"/>
      <c r="AU227" s="62"/>
      <c r="AV227" s="62"/>
      <c r="AW227" s="62"/>
      <c r="AX227" s="62"/>
      <c r="AY227" s="62"/>
      <c r="AZ227" s="62"/>
      <c r="BA227" s="59">
        <f t="shared" si="3"/>
        <v>0</v>
      </c>
      <c r="BB227" s="28">
        <f t="shared" si="4"/>
        <v>2800000</v>
      </c>
      <c r="BC227" s="64"/>
      <c r="BD227" s="59">
        <f t="shared" si="5"/>
        <v>0</v>
      </c>
      <c r="BE227" s="59">
        <f t="shared" si="6"/>
        <v>0</v>
      </c>
      <c r="BF227" s="59">
        <f t="shared" si="7"/>
        <v>0</v>
      </c>
      <c r="BG227" s="59">
        <f t="shared" si="8"/>
        <v>0</v>
      </c>
      <c r="BH227" s="59">
        <f t="shared" si="9"/>
        <v>0</v>
      </c>
      <c r="BI227" s="59">
        <f t="shared" si="10"/>
        <v>0</v>
      </c>
      <c r="BJ227" s="59">
        <f t="shared" si="11"/>
        <v>0</v>
      </c>
      <c r="BK227" s="59">
        <f t="shared" si="12"/>
        <v>0</v>
      </c>
      <c r="BL227" s="59">
        <f t="shared" si="13"/>
        <v>0</v>
      </c>
      <c r="BM227" s="59">
        <f t="shared" si="14"/>
        <v>0</v>
      </c>
      <c r="BN227" s="59">
        <f t="shared" si="15"/>
        <v>0</v>
      </c>
      <c r="BO227" s="59">
        <f t="shared" si="16"/>
        <v>0</v>
      </c>
      <c r="BP227" s="64"/>
      <c r="BQ227" s="59">
        <f t="shared" si="17"/>
        <v>0</v>
      </c>
      <c r="BR227" s="59">
        <f t="shared" si="18"/>
        <v>0</v>
      </c>
      <c r="BS227" s="59">
        <f t="shared" si="19"/>
        <v>0</v>
      </c>
      <c r="BT227" s="59">
        <f t="shared" si="20"/>
        <v>0</v>
      </c>
    </row>
    <row r="228">
      <c r="A228" s="45">
        <v>512411.0</v>
      </c>
      <c r="B228" s="46" t="s">
        <v>210</v>
      </c>
      <c r="C228" s="6"/>
      <c r="D228" s="47">
        <f t="shared" ref="D228:AZ228" si="105">sum(D230:D239)</f>
        <v>8160278000</v>
      </c>
      <c r="E228" s="47">
        <f t="shared" si="105"/>
        <v>0</v>
      </c>
      <c r="F228" s="47">
        <f t="shared" si="105"/>
        <v>0</v>
      </c>
      <c r="G228" s="47">
        <f t="shared" si="105"/>
        <v>0</v>
      </c>
      <c r="H228" s="47">
        <f t="shared" si="105"/>
        <v>0</v>
      </c>
      <c r="I228" s="47">
        <f t="shared" si="105"/>
        <v>0</v>
      </c>
      <c r="J228" s="47">
        <f t="shared" si="105"/>
        <v>0</v>
      </c>
      <c r="K228" s="47">
        <f t="shared" si="105"/>
        <v>0</v>
      </c>
      <c r="L228" s="47">
        <f t="shared" si="105"/>
        <v>0</v>
      </c>
      <c r="M228" s="47">
        <f t="shared" si="105"/>
        <v>0</v>
      </c>
      <c r="N228" s="47">
        <f t="shared" si="105"/>
        <v>0</v>
      </c>
      <c r="O228" s="47">
        <f t="shared" si="105"/>
        <v>0</v>
      </c>
      <c r="P228" s="47">
        <f t="shared" si="105"/>
        <v>0</v>
      </c>
      <c r="Q228" s="47">
        <f t="shared" si="105"/>
        <v>0</v>
      </c>
      <c r="R228" s="47">
        <f t="shared" si="105"/>
        <v>0</v>
      </c>
      <c r="S228" s="47">
        <f t="shared" si="105"/>
        <v>0</v>
      </c>
      <c r="T228" s="47">
        <f t="shared" si="105"/>
        <v>0</v>
      </c>
      <c r="U228" s="47">
        <f t="shared" si="105"/>
        <v>0</v>
      </c>
      <c r="V228" s="47">
        <f t="shared" si="105"/>
        <v>0</v>
      </c>
      <c r="W228" s="47">
        <f t="shared" si="105"/>
        <v>0</v>
      </c>
      <c r="X228" s="47">
        <f t="shared" si="105"/>
        <v>0</v>
      </c>
      <c r="Y228" s="47">
        <f t="shared" si="105"/>
        <v>0</v>
      </c>
      <c r="Z228" s="47">
        <f t="shared" si="105"/>
        <v>0</v>
      </c>
      <c r="AA228" s="47">
        <f t="shared" si="105"/>
        <v>0</v>
      </c>
      <c r="AB228" s="47">
        <f t="shared" si="105"/>
        <v>0</v>
      </c>
      <c r="AC228" s="47">
        <f t="shared" si="105"/>
        <v>0</v>
      </c>
      <c r="AD228" s="47">
        <f t="shared" si="105"/>
        <v>0</v>
      </c>
      <c r="AE228" s="47">
        <f t="shared" si="105"/>
        <v>0</v>
      </c>
      <c r="AF228" s="47">
        <f t="shared" si="105"/>
        <v>0</v>
      </c>
      <c r="AG228" s="47">
        <f t="shared" si="105"/>
        <v>0</v>
      </c>
      <c r="AH228" s="47">
        <f t="shared" si="105"/>
        <v>0</v>
      </c>
      <c r="AI228" s="47">
        <f t="shared" si="105"/>
        <v>0</v>
      </c>
      <c r="AJ228" s="47">
        <f t="shared" si="105"/>
        <v>0</v>
      </c>
      <c r="AK228" s="47">
        <f t="shared" si="105"/>
        <v>0</v>
      </c>
      <c r="AL228" s="47">
        <f t="shared" si="105"/>
        <v>0</v>
      </c>
      <c r="AM228" s="47">
        <f t="shared" si="105"/>
        <v>0</v>
      </c>
      <c r="AN228" s="47">
        <f t="shared" si="105"/>
        <v>0</v>
      </c>
      <c r="AO228" s="47">
        <f t="shared" si="105"/>
        <v>0</v>
      </c>
      <c r="AP228" s="47">
        <f t="shared" si="105"/>
        <v>0</v>
      </c>
      <c r="AQ228" s="47">
        <f t="shared" si="105"/>
        <v>0</v>
      </c>
      <c r="AR228" s="47">
        <f t="shared" si="105"/>
        <v>0</v>
      </c>
      <c r="AS228" s="47">
        <f t="shared" si="105"/>
        <v>0</v>
      </c>
      <c r="AT228" s="47">
        <f t="shared" si="105"/>
        <v>0</v>
      </c>
      <c r="AU228" s="47">
        <f t="shared" si="105"/>
        <v>0</v>
      </c>
      <c r="AV228" s="47">
        <f t="shared" si="105"/>
        <v>0</v>
      </c>
      <c r="AW228" s="47">
        <f t="shared" si="105"/>
        <v>0</v>
      </c>
      <c r="AX228" s="47">
        <f t="shared" si="105"/>
        <v>0</v>
      </c>
      <c r="AY228" s="47">
        <f t="shared" si="105"/>
        <v>0</v>
      </c>
      <c r="AZ228" s="47">
        <f t="shared" si="105"/>
        <v>0</v>
      </c>
      <c r="BA228" s="59">
        <f t="shared" si="3"/>
        <v>0</v>
      </c>
      <c r="BB228" s="28">
        <f t="shared" si="4"/>
        <v>8160278000</v>
      </c>
      <c r="BC228" s="61"/>
      <c r="BD228" s="59">
        <f t="shared" si="5"/>
        <v>0</v>
      </c>
      <c r="BE228" s="59">
        <f t="shared" si="6"/>
        <v>0</v>
      </c>
      <c r="BF228" s="59">
        <f t="shared" si="7"/>
        <v>0</v>
      </c>
      <c r="BG228" s="59">
        <f t="shared" si="8"/>
        <v>0</v>
      </c>
      <c r="BH228" s="59">
        <f t="shared" si="9"/>
        <v>0</v>
      </c>
      <c r="BI228" s="59">
        <f t="shared" si="10"/>
        <v>0</v>
      </c>
      <c r="BJ228" s="59">
        <f t="shared" si="11"/>
        <v>0</v>
      </c>
      <c r="BK228" s="59">
        <f t="shared" si="12"/>
        <v>0</v>
      </c>
      <c r="BL228" s="59">
        <f t="shared" si="13"/>
        <v>0</v>
      </c>
      <c r="BM228" s="59">
        <f t="shared" si="14"/>
        <v>0</v>
      </c>
      <c r="BN228" s="59">
        <f t="shared" si="15"/>
        <v>0</v>
      </c>
      <c r="BO228" s="59">
        <f t="shared" si="16"/>
        <v>0</v>
      </c>
      <c r="BP228" s="61"/>
      <c r="BQ228" s="59">
        <f t="shared" si="17"/>
        <v>0</v>
      </c>
      <c r="BR228" s="59">
        <f t="shared" si="18"/>
        <v>0</v>
      </c>
      <c r="BS228" s="59">
        <f t="shared" si="19"/>
        <v>0</v>
      </c>
      <c r="BT228" s="59">
        <f t="shared" si="20"/>
        <v>0</v>
      </c>
    </row>
    <row r="229">
      <c r="A229" s="49"/>
      <c r="B229" s="50" t="s">
        <v>37</v>
      </c>
      <c r="C229" s="6"/>
      <c r="D229" s="51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  <c r="AP229" s="62"/>
      <c r="AQ229" s="62"/>
      <c r="AR229" s="62"/>
      <c r="AS229" s="62"/>
      <c r="AT229" s="62"/>
      <c r="AU229" s="62"/>
      <c r="AV229" s="62"/>
      <c r="AW229" s="62"/>
      <c r="AX229" s="62"/>
      <c r="AY229" s="62"/>
      <c r="AZ229" s="62"/>
      <c r="BA229" s="59">
        <f t="shared" si="3"/>
        <v>0</v>
      </c>
      <c r="BB229" s="28">
        <f t="shared" si="4"/>
        <v>0</v>
      </c>
      <c r="BC229" s="64"/>
      <c r="BD229" s="59">
        <f t="shared" si="5"/>
        <v>0</v>
      </c>
      <c r="BE229" s="59">
        <f t="shared" si="6"/>
        <v>0</v>
      </c>
      <c r="BF229" s="59">
        <f t="shared" si="7"/>
        <v>0</v>
      </c>
      <c r="BG229" s="59">
        <f t="shared" si="8"/>
        <v>0</v>
      </c>
      <c r="BH229" s="59">
        <f t="shared" si="9"/>
        <v>0</v>
      </c>
      <c r="BI229" s="59">
        <f t="shared" si="10"/>
        <v>0</v>
      </c>
      <c r="BJ229" s="59">
        <f t="shared" si="11"/>
        <v>0</v>
      </c>
      <c r="BK229" s="59">
        <f t="shared" si="12"/>
        <v>0</v>
      </c>
      <c r="BL229" s="59">
        <f t="shared" si="13"/>
        <v>0</v>
      </c>
      <c r="BM229" s="59">
        <f t="shared" si="14"/>
        <v>0</v>
      </c>
      <c r="BN229" s="59">
        <f t="shared" si="15"/>
        <v>0</v>
      </c>
      <c r="BO229" s="59">
        <f t="shared" si="16"/>
        <v>0</v>
      </c>
      <c r="BP229" s="64"/>
      <c r="BQ229" s="59">
        <f t="shared" si="17"/>
        <v>0</v>
      </c>
      <c r="BR229" s="59">
        <f t="shared" si="18"/>
        <v>0</v>
      </c>
      <c r="BS229" s="59">
        <f t="shared" si="19"/>
        <v>0</v>
      </c>
      <c r="BT229" s="59">
        <f t="shared" si="20"/>
        <v>0</v>
      </c>
    </row>
    <row r="230">
      <c r="A230" s="49"/>
      <c r="B230" s="52" t="s">
        <v>38</v>
      </c>
      <c r="C230" s="52" t="s">
        <v>211</v>
      </c>
      <c r="D230" s="53">
        <v>2.38896E8</v>
      </c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62"/>
      <c r="AR230" s="62"/>
      <c r="AS230" s="62"/>
      <c r="AT230" s="62"/>
      <c r="AU230" s="62"/>
      <c r="AV230" s="62"/>
      <c r="AW230" s="62"/>
      <c r="AX230" s="62"/>
      <c r="AY230" s="62"/>
      <c r="AZ230" s="62"/>
      <c r="BA230" s="59">
        <f t="shared" si="3"/>
        <v>0</v>
      </c>
      <c r="BB230" s="28">
        <f t="shared" si="4"/>
        <v>238896000</v>
      </c>
      <c r="BC230" s="64"/>
      <c r="BD230" s="59">
        <f t="shared" si="5"/>
        <v>0</v>
      </c>
      <c r="BE230" s="59">
        <f t="shared" si="6"/>
        <v>0</v>
      </c>
      <c r="BF230" s="59">
        <f t="shared" si="7"/>
        <v>0</v>
      </c>
      <c r="BG230" s="59">
        <f t="shared" si="8"/>
        <v>0</v>
      </c>
      <c r="BH230" s="59">
        <f t="shared" si="9"/>
        <v>0</v>
      </c>
      <c r="BI230" s="59">
        <f t="shared" si="10"/>
        <v>0</v>
      </c>
      <c r="BJ230" s="59">
        <f t="shared" si="11"/>
        <v>0</v>
      </c>
      <c r="BK230" s="59">
        <f t="shared" si="12"/>
        <v>0</v>
      </c>
      <c r="BL230" s="59">
        <f t="shared" si="13"/>
        <v>0</v>
      </c>
      <c r="BM230" s="59">
        <f t="shared" si="14"/>
        <v>0</v>
      </c>
      <c r="BN230" s="59">
        <f t="shared" si="15"/>
        <v>0</v>
      </c>
      <c r="BO230" s="59">
        <f t="shared" si="16"/>
        <v>0</v>
      </c>
      <c r="BP230" s="64"/>
      <c r="BQ230" s="59">
        <f t="shared" si="17"/>
        <v>0</v>
      </c>
      <c r="BR230" s="59">
        <f t="shared" si="18"/>
        <v>0</v>
      </c>
      <c r="BS230" s="59">
        <f t="shared" si="19"/>
        <v>0</v>
      </c>
      <c r="BT230" s="59">
        <f t="shared" si="20"/>
        <v>0</v>
      </c>
    </row>
    <row r="231">
      <c r="A231" s="49"/>
      <c r="B231" s="52" t="s">
        <v>38</v>
      </c>
      <c r="C231" s="52" t="s">
        <v>212</v>
      </c>
      <c r="D231" s="53">
        <v>2.77088E8</v>
      </c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  <c r="AY231" s="62"/>
      <c r="AZ231" s="62"/>
      <c r="BA231" s="59">
        <f t="shared" si="3"/>
        <v>0</v>
      </c>
      <c r="BB231" s="28">
        <f t="shared" si="4"/>
        <v>277088000</v>
      </c>
      <c r="BC231" s="64"/>
      <c r="BD231" s="59">
        <f t="shared" si="5"/>
        <v>0</v>
      </c>
      <c r="BE231" s="59">
        <f t="shared" si="6"/>
        <v>0</v>
      </c>
      <c r="BF231" s="59">
        <f t="shared" si="7"/>
        <v>0</v>
      </c>
      <c r="BG231" s="59">
        <f t="shared" si="8"/>
        <v>0</v>
      </c>
      <c r="BH231" s="59">
        <f t="shared" si="9"/>
        <v>0</v>
      </c>
      <c r="BI231" s="59">
        <f t="shared" si="10"/>
        <v>0</v>
      </c>
      <c r="BJ231" s="59">
        <f t="shared" si="11"/>
        <v>0</v>
      </c>
      <c r="BK231" s="59">
        <f t="shared" si="12"/>
        <v>0</v>
      </c>
      <c r="BL231" s="59">
        <f t="shared" si="13"/>
        <v>0</v>
      </c>
      <c r="BM231" s="59">
        <f t="shared" si="14"/>
        <v>0</v>
      </c>
      <c r="BN231" s="59">
        <f t="shared" si="15"/>
        <v>0</v>
      </c>
      <c r="BO231" s="59">
        <f t="shared" si="16"/>
        <v>0</v>
      </c>
      <c r="BP231" s="64"/>
      <c r="BQ231" s="59">
        <f t="shared" si="17"/>
        <v>0</v>
      </c>
      <c r="BR231" s="59">
        <f t="shared" si="18"/>
        <v>0</v>
      </c>
      <c r="BS231" s="59">
        <f t="shared" si="19"/>
        <v>0</v>
      </c>
      <c r="BT231" s="59">
        <f t="shared" si="20"/>
        <v>0</v>
      </c>
    </row>
    <row r="232">
      <c r="A232" s="49"/>
      <c r="B232" s="52" t="s">
        <v>38</v>
      </c>
      <c r="C232" s="52" t="s">
        <v>213</v>
      </c>
      <c r="D232" s="53">
        <v>1.83918E9</v>
      </c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  <c r="AP232" s="62"/>
      <c r="AQ232" s="62"/>
      <c r="AR232" s="62"/>
      <c r="AS232" s="62"/>
      <c r="AT232" s="62"/>
      <c r="AU232" s="62"/>
      <c r="AV232" s="62"/>
      <c r="AW232" s="62"/>
      <c r="AX232" s="62"/>
      <c r="AY232" s="62"/>
      <c r="AZ232" s="62"/>
      <c r="BA232" s="59">
        <f t="shared" si="3"/>
        <v>0</v>
      </c>
      <c r="BB232" s="28">
        <f t="shared" si="4"/>
        <v>1839180000</v>
      </c>
      <c r="BC232" s="64"/>
      <c r="BD232" s="59">
        <f t="shared" si="5"/>
        <v>0</v>
      </c>
      <c r="BE232" s="59">
        <f t="shared" si="6"/>
        <v>0</v>
      </c>
      <c r="BF232" s="59">
        <f t="shared" si="7"/>
        <v>0</v>
      </c>
      <c r="BG232" s="59">
        <f t="shared" si="8"/>
        <v>0</v>
      </c>
      <c r="BH232" s="59">
        <f t="shared" si="9"/>
        <v>0</v>
      </c>
      <c r="BI232" s="59">
        <f t="shared" si="10"/>
        <v>0</v>
      </c>
      <c r="BJ232" s="59">
        <f t="shared" si="11"/>
        <v>0</v>
      </c>
      <c r="BK232" s="59">
        <f t="shared" si="12"/>
        <v>0</v>
      </c>
      <c r="BL232" s="59">
        <f t="shared" si="13"/>
        <v>0</v>
      </c>
      <c r="BM232" s="59">
        <f t="shared" si="14"/>
        <v>0</v>
      </c>
      <c r="BN232" s="59">
        <f t="shared" si="15"/>
        <v>0</v>
      </c>
      <c r="BO232" s="59">
        <f t="shared" si="16"/>
        <v>0</v>
      </c>
      <c r="BP232" s="64"/>
      <c r="BQ232" s="59">
        <f t="shared" si="17"/>
        <v>0</v>
      </c>
      <c r="BR232" s="59">
        <f t="shared" si="18"/>
        <v>0</v>
      </c>
      <c r="BS232" s="59">
        <f t="shared" si="19"/>
        <v>0</v>
      </c>
      <c r="BT232" s="59">
        <f t="shared" si="20"/>
        <v>0</v>
      </c>
    </row>
    <row r="233">
      <c r="A233" s="49"/>
      <c r="B233" s="52" t="s">
        <v>38</v>
      </c>
      <c r="C233" s="52" t="s">
        <v>214</v>
      </c>
      <c r="D233" s="53">
        <v>3.3488E8</v>
      </c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  <c r="AP233" s="62"/>
      <c r="AQ233" s="62"/>
      <c r="AR233" s="62"/>
      <c r="AS233" s="62"/>
      <c r="AT233" s="62"/>
      <c r="AU233" s="62"/>
      <c r="AV233" s="62"/>
      <c r="AW233" s="62"/>
      <c r="AX233" s="62"/>
      <c r="AY233" s="62"/>
      <c r="AZ233" s="62"/>
      <c r="BA233" s="59">
        <f t="shared" si="3"/>
        <v>0</v>
      </c>
      <c r="BB233" s="28">
        <f t="shared" si="4"/>
        <v>334880000</v>
      </c>
      <c r="BC233" s="64"/>
      <c r="BD233" s="59">
        <f t="shared" si="5"/>
        <v>0</v>
      </c>
      <c r="BE233" s="59">
        <f t="shared" si="6"/>
        <v>0</v>
      </c>
      <c r="BF233" s="59">
        <f t="shared" si="7"/>
        <v>0</v>
      </c>
      <c r="BG233" s="59">
        <f t="shared" si="8"/>
        <v>0</v>
      </c>
      <c r="BH233" s="59">
        <f t="shared" si="9"/>
        <v>0</v>
      </c>
      <c r="BI233" s="59">
        <f t="shared" si="10"/>
        <v>0</v>
      </c>
      <c r="BJ233" s="59">
        <f t="shared" si="11"/>
        <v>0</v>
      </c>
      <c r="BK233" s="59">
        <f t="shared" si="12"/>
        <v>0</v>
      </c>
      <c r="BL233" s="59">
        <f t="shared" si="13"/>
        <v>0</v>
      </c>
      <c r="BM233" s="59">
        <f t="shared" si="14"/>
        <v>0</v>
      </c>
      <c r="BN233" s="59">
        <f t="shared" si="15"/>
        <v>0</v>
      </c>
      <c r="BO233" s="59">
        <f t="shared" si="16"/>
        <v>0</v>
      </c>
      <c r="BP233" s="64"/>
      <c r="BQ233" s="59">
        <f t="shared" si="17"/>
        <v>0</v>
      </c>
      <c r="BR233" s="59">
        <f t="shared" si="18"/>
        <v>0</v>
      </c>
      <c r="BS233" s="59">
        <f t="shared" si="19"/>
        <v>0</v>
      </c>
      <c r="BT233" s="59">
        <f t="shared" si="20"/>
        <v>0</v>
      </c>
    </row>
    <row r="234">
      <c r="A234" s="49"/>
      <c r="B234" s="52" t="s">
        <v>38</v>
      </c>
      <c r="C234" s="52" t="s">
        <v>215</v>
      </c>
      <c r="D234" s="53">
        <v>1.49352E9</v>
      </c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  <c r="AY234" s="62"/>
      <c r="AZ234" s="62"/>
      <c r="BA234" s="59">
        <f t="shared" si="3"/>
        <v>0</v>
      </c>
      <c r="BB234" s="28">
        <f t="shared" si="4"/>
        <v>1493520000</v>
      </c>
      <c r="BC234" s="64"/>
      <c r="BD234" s="59">
        <f t="shared" si="5"/>
        <v>0</v>
      </c>
      <c r="BE234" s="59">
        <f t="shared" si="6"/>
        <v>0</v>
      </c>
      <c r="BF234" s="59">
        <f t="shared" si="7"/>
        <v>0</v>
      </c>
      <c r="BG234" s="59">
        <f t="shared" si="8"/>
        <v>0</v>
      </c>
      <c r="BH234" s="59">
        <f t="shared" si="9"/>
        <v>0</v>
      </c>
      <c r="BI234" s="59">
        <f t="shared" si="10"/>
        <v>0</v>
      </c>
      <c r="BJ234" s="59">
        <f t="shared" si="11"/>
        <v>0</v>
      </c>
      <c r="BK234" s="59">
        <f t="shared" si="12"/>
        <v>0</v>
      </c>
      <c r="BL234" s="59">
        <f t="shared" si="13"/>
        <v>0</v>
      </c>
      <c r="BM234" s="59">
        <f t="shared" si="14"/>
        <v>0</v>
      </c>
      <c r="BN234" s="59">
        <f t="shared" si="15"/>
        <v>0</v>
      </c>
      <c r="BO234" s="59">
        <f t="shared" si="16"/>
        <v>0</v>
      </c>
      <c r="BP234" s="64"/>
      <c r="BQ234" s="59">
        <f t="shared" si="17"/>
        <v>0</v>
      </c>
      <c r="BR234" s="59">
        <f t="shared" si="18"/>
        <v>0</v>
      </c>
      <c r="BS234" s="59">
        <f t="shared" si="19"/>
        <v>0</v>
      </c>
      <c r="BT234" s="59">
        <f t="shared" si="20"/>
        <v>0</v>
      </c>
    </row>
    <row r="235">
      <c r="A235" s="49"/>
      <c r="B235" s="52" t="s">
        <v>38</v>
      </c>
      <c r="C235" s="52" t="s">
        <v>216</v>
      </c>
      <c r="D235" s="53">
        <v>1.415568E9</v>
      </c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  <c r="AY235" s="62"/>
      <c r="AZ235" s="62"/>
      <c r="BA235" s="59">
        <f t="shared" si="3"/>
        <v>0</v>
      </c>
      <c r="BB235" s="28">
        <f t="shared" si="4"/>
        <v>1415568000</v>
      </c>
      <c r="BC235" s="64"/>
      <c r="BD235" s="59">
        <f t="shared" si="5"/>
        <v>0</v>
      </c>
      <c r="BE235" s="59">
        <f t="shared" si="6"/>
        <v>0</v>
      </c>
      <c r="BF235" s="59">
        <f t="shared" si="7"/>
        <v>0</v>
      </c>
      <c r="BG235" s="59">
        <f t="shared" si="8"/>
        <v>0</v>
      </c>
      <c r="BH235" s="59">
        <f t="shared" si="9"/>
        <v>0</v>
      </c>
      <c r="BI235" s="59">
        <f t="shared" si="10"/>
        <v>0</v>
      </c>
      <c r="BJ235" s="59">
        <f t="shared" si="11"/>
        <v>0</v>
      </c>
      <c r="BK235" s="59">
        <f t="shared" si="12"/>
        <v>0</v>
      </c>
      <c r="BL235" s="59">
        <f t="shared" si="13"/>
        <v>0</v>
      </c>
      <c r="BM235" s="59">
        <f t="shared" si="14"/>
        <v>0</v>
      </c>
      <c r="BN235" s="59">
        <f t="shared" si="15"/>
        <v>0</v>
      </c>
      <c r="BO235" s="59">
        <f t="shared" si="16"/>
        <v>0</v>
      </c>
      <c r="BP235" s="64"/>
      <c r="BQ235" s="59">
        <f t="shared" si="17"/>
        <v>0</v>
      </c>
      <c r="BR235" s="59">
        <f t="shared" si="18"/>
        <v>0</v>
      </c>
      <c r="BS235" s="59">
        <f t="shared" si="19"/>
        <v>0</v>
      </c>
      <c r="BT235" s="59">
        <f t="shared" si="20"/>
        <v>0</v>
      </c>
    </row>
    <row r="236">
      <c r="A236" s="49"/>
      <c r="B236" s="52" t="s">
        <v>38</v>
      </c>
      <c r="C236" s="52" t="s">
        <v>217</v>
      </c>
      <c r="D236" s="53">
        <v>1.041656E9</v>
      </c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  <c r="AP236" s="62"/>
      <c r="AQ236" s="62"/>
      <c r="AR236" s="62"/>
      <c r="AS236" s="62"/>
      <c r="AT236" s="62"/>
      <c r="AU236" s="62"/>
      <c r="AV236" s="62"/>
      <c r="AW236" s="62"/>
      <c r="AX236" s="62"/>
      <c r="AY236" s="62"/>
      <c r="AZ236" s="62"/>
      <c r="BA236" s="59">
        <f t="shared" si="3"/>
        <v>0</v>
      </c>
      <c r="BB236" s="28">
        <f t="shared" si="4"/>
        <v>1041656000</v>
      </c>
      <c r="BC236" s="64"/>
      <c r="BD236" s="59">
        <f t="shared" si="5"/>
        <v>0</v>
      </c>
      <c r="BE236" s="59">
        <f t="shared" si="6"/>
        <v>0</v>
      </c>
      <c r="BF236" s="59">
        <f t="shared" si="7"/>
        <v>0</v>
      </c>
      <c r="BG236" s="59">
        <f t="shared" si="8"/>
        <v>0</v>
      </c>
      <c r="BH236" s="59">
        <f t="shared" si="9"/>
        <v>0</v>
      </c>
      <c r="BI236" s="59">
        <f t="shared" si="10"/>
        <v>0</v>
      </c>
      <c r="BJ236" s="59">
        <f t="shared" si="11"/>
        <v>0</v>
      </c>
      <c r="BK236" s="59">
        <f t="shared" si="12"/>
        <v>0</v>
      </c>
      <c r="BL236" s="59">
        <f t="shared" si="13"/>
        <v>0</v>
      </c>
      <c r="BM236" s="59">
        <f t="shared" si="14"/>
        <v>0</v>
      </c>
      <c r="BN236" s="59">
        <f t="shared" si="15"/>
        <v>0</v>
      </c>
      <c r="BO236" s="59">
        <f t="shared" si="16"/>
        <v>0</v>
      </c>
      <c r="BP236" s="64"/>
      <c r="BQ236" s="59">
        <f t="shared" si="17"/>
        <v>0</v>
      </c>
      <c r="BR236" s="59">
        <f t="shared" si="18"/>
        <v>0</v>
      </c>
      <c r="BS236" s="59">
        <f t="shared" si="19"/>
        <v>0</v>
      </c>
      <c r="BT236" s="59">
        <f t="shared" si="20"/>
        <v>0</v>
      </c>
    </row>
    <row r="237">
      <c r="A237" s="49"/>
      <c r="B237" s="52" t="s">
        <v>38</v>
      </c>
      <c r="C237" s="52" t="s">
        <v>218</v>
      </c>
      <c r="D237" s="53">
        <v>5.40694E8</v>
      </c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  <c r="AY237" s="62"/>
      <c r="AZ237" s="62"/>
      <c r="BA237" s="59">
        <f t="shared" si="3"/>
        <v>0</v>
      </c>
      <c r="BB237" s="28">
        <f t="shared" si="4"/>
        <v>540694000</v>
      </c>
      <c r="BC237" s="64"/>
      <c r="BD237" s="59">
        <f t="shared" si="5"/>
        <v>0</v>
      </c>
      <c r="BE237" s="59">
        <f t="shared" si="6"/>
        <v>0</v>
      </c>
      <c r="BF237" s="59">
        <f t="shared" si="7"/>
        <v>0</v>
      </c>
      <c r="BG237" s="59">
        <f t="shared" si="8"/>
        <v>0</v>
      </c>
      <c r="BH237" s="59">
        <f t="shared" si="9"/>
        <v>0</v>
      </c>
      <c r="BI237" s="59">
        <f t="shared" si="10"/>
        <v>0</v>
      </c>
      <c r="BJ237" s="59">
        <f t="shared" si="11"/>
        <v>0</v>
      </c>
      <c r="BK237" s="59">
        <f t="shared" si="12"/>
        <v>0</v>
      </c>
      <c r="BL237" s="59">
        <f t="shared" si="13"/>
        <v>0</v>
      </c>
      <c r="BM237" s="59">
        <f t="shared" si="14"/>
        <v>0</v>
      </c>
      <c r="BN237" s="59">
        <f t="shared" si="15"/>
        <v>0</v>
      </c>
      <c r="BO237" s="59">
        <f t="shared" si="16"/>
        <v>0</v>
      </c>
      <c r="BP237" s="64"/>
      <c r="BQ237" s="59">
        <f t="shared" si="17"/>
        <v>0</v>
      </c>
      <c r="BR237" s="59">
        <f t="shared" si="18"/>
        <v>0</v>
      </c>
      <c r="BS237" s="59">
        <f t="shared" si="19"/>
        <v>0</v>
      </c>
      <c r="BT237" s="59">
        <f t="shared" si="20"/>
        <v>0</v>
      </c>
    </row>
    <row r="238">
      <c r="A238" s="49"/>
      <c r="B238" s="52" t="s">
        <v>38</v>
      </c>
      <c r="C238" s="52" t="s">
        <v>219</v>
      </c>
      <c r="D238" s="53">
        <v>3.0723E8</v>
      </c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  <c r="AP238" s="62"/>
      <c r="AQ238" s="62"/>
      <c r="AR238" s="62"/>
      <c r="AS238" s="62"/>
      <c r="AT238" s="62"/>
      <c r="AU238" s="62"/>
      <c r="AV238" s="62"/>
      <c r="AW238" s="62"/>
      <c r="AX238" s="62"/>
      <c r="AY238" s="62"/>
      <c r="AZ238" s="62"/>
      <c r="BA238" s="59">
        <f t="shared" si="3"/>
        <v>0</v>
      </c>
      <c r="BB238" s="28">
        <f t="shared" si="4"/>
        <v>307230000</v>
      </c>
      <c r="BC238" s="64"/>
      <c r="BD238" s="59">
        <f t="shared" si="5"/>
        <v>0</v>
      </c>
      <c r="BE238" s="59">
        <f t="shared" si="6"/>
        <v>0</v>
      </c>
      <c r="BF238" s="59">
        <f t="shared" si="7"/>
        <v>0</v>
      </c>
      <c r="BG238" s="59">
        <f t="shared" si="8"/>
        <v>0</v>
      </c>
      <c r="BH238" s="59">
        <f t="shared" si="9"/>
        <v>0</v>
      </c>
      <c r="BI238" s="59">
        <f t="shared" si="10"/>
        <v>0</v>
      </c>
      <c r="BJ238" s="59">
        <f t="shared" si="11"/>
        <v>0</v>
      </c>
      <c r="BK238" s="59">
        <f t="shared" si="12"/>
        <v>0</v>
      </c>
      <c r="BL238" s="59">
        <f t="shared" si="13"/>
        <v>0</v>
      </c>
      <c r="BM238" s="59">
        <f t="shared" si="14"/>
        <v>0</v>
      </c>
      <c r="BN238" s="59">
        <f t="shared" si="15"/>
        <v>0</v>
      </c>
      <c r="BO238" s="59">
        <f t="shared" si="16"/>
        <v>0</v>
      </c>
      <c r="BP238" s="64"/>
      <c r="BQ238" s="59">
        <f t="shared" si="17"/>
        <v>0</v>
      </c>
      <c r="BR238" s="59">
        <f t="shared" si="18"/>
        <v>0</v>
      </c>
      <c r="BS238" s="59">
        <f t="shared" si="19"/>
        <v>0</v>
      </c>
      <c r="BT238" s="59">
        <f t="shared" si="20"/>
        <v>0</v>
      </c>
    </row>
    <row r="239">
      <c r="A239" s="49"/>
      <c r="B239" s="52" t="s">
        <v>38</v>
      </c>
      <c r="C239" s="52" t="s">
        <v>220</v>
      </c>
      <c r="D239" s="53">
        <v>6.71566E8</v>
      </c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  <c r="AY239" s="62"/>
      <c r="AZ239" s="62"/>
      <c r="BA239" s="59">
        <f t="shared" si="3"/>
        <v>0</v>
      </c>
      <c r="BB239" s="28">
        <f t="shared" si="4"/>
        <v>671566000</v>
      </c>
      <c r="BC239" s="64"/>
      <c r="BD239" s="59">
        <f t="shared" si="5"/>
        <v>0</v>
      </c>
      <c r="BE239" s="59">
        <f t="shared" si="6"/>
        <v>0</v>
      </c>
      <c r="BF239" s="59">
        <f t="shared" si="7"/>
        <v>0</v>
      </c>
      <c r="BG239" s="59">
        <f t="shared" si="8"/>
        <v>0</v>
      </c>
      <c r="BH239" s="59">
        <f t="shared" si="9"/>
        <v>0</v>
      </c>
      <c r="BI239" s="59">
        <f t="shared" si="10"/>
        <v>0</v>
      </c>
      <c r="BJ239" s="59">
        <f t="shared" si="11"/>
        <v>0</v>
      </c>
      <c r="BK239" s="59">
        <f t="shared" si="12"/>
        <v>0</v>
      </c>
      <c r="BL239" s="59">
        <f t="shared" si="13"/>
        <v>0</v>
      </c>
      <c r="BM239" s="59">
        <f t="shared" si="14"/>
        <v>0</v>
      </c>
      <c r="BN239" s="59">
        <f t="shared" si="15"/>
        <v>0</v>
      </c>
      <c r="BO239" s="59">
        <f t="shared" si="16"/>
        <v>0</v>
      </c>
      <c r="BP239" s="64"/>
      <c r="BQ239" s="59">
        <f t="shared" si="17"/>
        <v>0</v>
      </c>
      <c r="BR239" s="59">
        <f t="shared" si="18"/>
        <v>0</v>
      </c>
      <c r="BS239" s="59">
        <f t="shared" si="19"/>
        <v>0</v>
      </c>
      <c r="BT239" s="59">
        <f t="shared" si="20"/>
        <v>0</v>
      </c>
    </row>
    <row r="240">
      <c r="A240" s="45">
        <v>512414.0</v>
      </c>
      <c r="B240" s="46" t="s">
        <v>221</v>
      </c>
      <c r="C240" s="6"/>
      <c r="D240" s="47">
        <f t="shared" ref="D240:AZ240" si="106">sum(D242:D245)</f>
        <v>784098000</v>
      </c>
      <c r="E240" s="47">
        <f t="shared" si="106"/>
        <v>0</v>
      </c>
      <c r="F240" s="47">
        <f t="shared" si="106"/>
        <v>0</v>
      </c>
      <c r="G240" s="47">
        <f t="shared" si="106"/>
        <v>0</v>
      </c>
      <c r="H240" s="47">
        <f t="shared" si="106"/>
        <v>0</v>
      </c>
      <c r="I240" s="47">
        <f t="shared" si="106"/>
        <v>0</v>
      </c>
      <c r="J240" s="47">
        <f t="shared" si="106"/>
        <v>0</v>
      </c>
      <c r="K240" s="47">
        <f t="shared" si="106"/>
        <v>0</v>
      </c>
      <c r="L240" s="47">
        <f t="shared" si="106"/>
        <v>0</v>
      </c>
      <c r="M240" s="47">
        <f t="shared" si="106"/>
        <v>0</v>
      </c>
      <c r="N240" s="47">
        <f t="shared" si="106"/>
        <v>0</v>
      </c>
      <c r="O240" s="47">
        <f t="shared" si="106"/>
        <v>0</v>
      </c>
      <c r="P240" s="47">
        <f t="shared" si="106"/>
        <v>0</v>
      </c>
      <c r="Q240" s="47">
        <f t="shared" si="106"/>
        <v>0</v>
      </c>
      <c r="R240" s="47">
        <f t="shared" si="106"/>
        <v>0</v>
      </c>
      <c r="S240" s="47">
        <f t="shared" si="106"/>
        <v>0</v>
      </c>
      <c r="T240" s="47">
        <f t="shared" si="106"/>
        <v>0</v>
      </c>
      <c r="U240" s="47">
        <f t="shared" si="106"/>
        <v>0</v>
      </c>
      <c r="V240" s="47">
        <f t="shared" si="106"/>
        <v>0</v>
      </c>
      <c r="W240" s="47">
        <f t="shared" si="106"/>
        <v>0</v>
      </c>
      <c r="X240" s="47">
        <f t="shared" si="106"/>
        <v>0</v>
      </c>
      <c r="Y240" s="47">
        <f t="shared" si="106"/>
        <v>0</v>
      </c>
      <c r="Z240" s="47">
        <f t="shared" si="106"/>
        <v>0</v>
      </c>
      <c r="AA240" s="47">
        <f t="shared" si="106"/>
        <v>0</v>
      </c>
      <c r="AB240" s="47">
        <f t="shared" si="106"/>
        <v>0</v>
      </c>
      <c r="AC240" s="47">
        <f t="shared" si="106"/>
        <v>0</v>
      </c>
      <c r="AD240" s="47">
        <f t="shared" si="106"/>
        <v>0</v>
      </c>
      <c r="AE240" s="47">
        <f t="shared" si="106"/>
        <v>0</v>
      </c>
      <c r="AF240" s="47">
        <f t="shared" si="106"/>
        <v>0</v>
      </c>
      <c r="AG240" s="47">
        <f t="shared" si="106"/>
        <v>0</v>
      </c>
      <c r="AH240" s="47">
        <f t="shared" si="106"/>
        <v>0</v>
      </c>
      <c r="AI240" s="47">
        <f t="shared" si="106"/>
        <v>0</v>
      </c>
      <c r="AJ240" s="47">
        <f t="shared" si="106"/>
        <v>0</v>
      </c>
      <c r="AK240" s="47">
        <f t="shared" si="106"/>
        <v>0</v>
      </c>
      <c r="AL240" s="47">
        <f t="shared" si="106"/>
        <v>0</v>
      </c>
      <c r="AM240" s="47">
        <f t="shared" si="106"/>
        <v>0</v>
      </c>
      <c r="AN240" s="47">
        <f t="shared" si="106"/>
        <v>0</v>
      </c>
      <c r="AO240" s="47">
        <f t="shared" si="106"/>
        <v>0</v>
      </c>
      <c r="AP240" s="47">
        <f t="shared" si="106"/>
        <v>0</v>
      </c>
      <c r="AQ240" s="47">
        <f t="shared" si="106"/>
        <v>0</v>
      </c>
      <c r="AR240" s="47">
        <f t="shared" si="106"/>
        <v>0</v>
      </c>
      <c r="AS240" s="47">
        <f t="shared" si="106"/>
        <v>0</v>
      </c>
      <c r="AT240" s="47">
        <f t="shared" si="106"/>
        <v>0</v>
      </c>
      <c r="AU240" s="47">
        <f t="shared" si="106"/>
        <v>0</v>
      </c>
      <c r="AV240" s="47">
        <f t="shared" si="106"/>
        <v>0</v>
      </c>
      <c r="AW240" s="47">
        <f t="shared" si="106"/>
        <v>0</v>
      </c>
      <c r="AX240" s="47">
        <f t="shared" si="106"/>
        <v>0</v>
      </c>
      <c r="AY240" s="47">
        <f t="shared" si="106"/>
        <v>0</v>
      </c>
      <c r="AZ240" s="47">
        <f t="shared" si="106"/>
        <v>0</v>
      </c>
      <c r="BA240" s="59">
        <f t="shared" si="3"/>
        <v>0</v>
      </c>
      <c r="BB240" s="28">
        <f t="shared" si="4"/>
        <v>784098000</v>
      </c>
      <c r="BC240" s="61"/>
      <c r="BD240" s="59">
        <f t="shared" si="5"/>
        <v>0</v>
      </c>
      <c r="BE240" s="59">
        <f t="shared" si="6"/>
        <v>0</v>
      </c>
      <c r="BF240" s="59">
        <f t="shared" si="7"/>
        <v>0</v>
      </c>
      <c r="BG240" s="59">
        <f t="shared" si="8"/>
        <v>0</v>
      </c>
      <c r="BH240" s="59">
        <f t="shared" si="9"/>
        <v>0</v>
      </c>
      <c r="BI240" s="59">
        <f t="shared" si="10"/>
        <v>0</v>
      </c>
      <c r="BJ240" s="59">
        <f t="shared" si="11"/>
        <v>0</v>
      </c>
      <c r="BK240" s="59">
        <f t="shared" si="12"/>
        <v>0</v>
      </c>
      <c r="BL240" s="59">
        <f t="shared" si="13"/>
        <v>0</v>
      </c>
      <c r="BM240" s="59">
        <f t="shared" si="14"/>
        <v>0</v>
      </c>
      <c r="BN240" s="59">
        <f t="shared" si="15"/>
        <v>0</v>
      </c>
      <c r="BO240" s="59">
        <f t="shared" si="16"/>
        <v>0</v>
      </c>
      <c r="BP240" s="61"/>
      <c r="BQ240" s="59">
        <f t="shared" si="17"/>
        <v>0</v>
      </c>
      <c r="BR240" s="59">
        <f t="shared" si="18"/>
        <v>0</v>
      </c>
      <c r="BS240" s="59">
        <f t="shared" si="19"/>
        <v>0</v>
      </c>
      <c r="BT240" s="59">
        <f t="shared" si="20"/>
        <v>0</v>
      </c>
    </row>
    <row r="241">
      <c r="A241" s="49"/>
      <c r="B241" s="50" t="s">
        <v>37</v>
      </c>
      <c r="C241" s="6"/>
      <c r="D241" s="51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62"/>
      <c r="AJ241" s="62"/>
      <c r="AK241" s="62"/>
      <c r="AL241" s="62"/>
      <c r="AM241" s="62"/>
      <c r="AN241" s="62"/>
      <c r="AO241" s="62"/>
      <c r="AP241" s="62"/>
      <c r="AQ241" s="62"/>
      <c r="AR241" s="62"/>
      <c r="AS241" s="62"/>
      <c r="AT241" s="62"/>
      <c r="AU241" s="62"/>
      <c r="AV241" s="62"/>
      <c r="AW241" s="62"/>
      <c r="AX241" s="62"/>
      <c r="AY241" s="62"/>
      <c r="AZ241" s="62"/>
      <c r="BA241" s="59">
        <f t="shared" si="3"/>
        <v>0</v>
      </c>
      <c r="BB241" s="28">
        <f t="shared" si="4"/>
        <v>0</v>
      </c>
      <c r="BC241" s="64"/>
      <c r="BD241" s="59">
        <f t="shared" si="5"/>
        <v>0</v>
      </c>
      <c r="BE241" s="59">
        <f t="shared" si="6"/>
        <v>0</v>
      </c>
      <c r="BF241" s="59">
        <f t="shared" si="7"/>
        <v>0</v>
      </c>
      <c r="BG241" s="59">
        <f t="shared" si="8"/>
        <v>0</v>
      </c>
      <c r="BH241" s="59">
        <f t="shared" si="9"/>
        <v>0</v>
      </c>
      <c r="BI241" s="59">
        <f t="shared" si="10"/>
        <v>0</v>
      </c>
      <c r="BJ241" s="59">
        <f t="shared" si="11"/>
        <v>0</v>
      </c>
      <c r="BK241" s="59">
        <f t="shared" si="12"/>
        <v>0</v>
      </c>
      <c r="BL241" s="59">
        <f t="shared" si="13"/>
        <v>0</v>
      </c>
      <c r="BM241" s="59">
        <f t="shared" si="14"/>
        <v>0</v>
      </c>
      <c r="BN241" s="59">
        <f t="shared" si="15"/>
        <v>0</v>
      </c>
      <c r="BO241" s="59">
        <f t="shared" si="16"/>
        <v>0</v>
      </c>
      <c r="BP241" s="64"/>
      <c r="BQ241" s="59">
        <f t="shared" si="17"/>
        <v>0</v>
      </c>
      <c r="BR241" s="59">
        <f t="shared" si="18"/>
        <v>0</v>
      </c>
      <c r="BS241" s="59">
        <f t="shared" si="19"/>
        <v>0</v>
      </c>
      <c r="BT241" s="59">
        <f t="shared" si="20"/>
        <v>0</v>
      </c>
    </row>
    <row r="242">
      <c r="A242" s="49"/>
      <c r="B242" s="52" t="s">
        <v>38</v>
      </c>
      <c r="C242" s="52" t="s">
        <v>222</v>
      </c>
      <c r="D242" s="53">
        <v>1.93032E8</v>
      </c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  <c r="AK242" s="62"/>
      <c r="AL242" s="62"/>
      <c r="AM242" s="62"/>
      <c r="AN242" s="62"/>
      <c r="AO242" s="62"/>
      <c r="AP242" s="62"/>
      <c r="AQ242" s="62"/>
      <c r="AR242" s="62"/>
      <c r="AS242" s="62"/>
      <c r="AT242" s="62"/>
      <c r="AU242" s="62"/>
      <c r="AV242" s="62"/>
      <c r="AW242" s="62"/>
      <c r="AX242" s="62"/>
      <c r="AY242" s="62"/>
      <c r="AZ242" s="62"/>
      <c r="BA242" s="59">
        <f t="shared" si="3"/>
        <v>0</v>
      </c>
      <c r="BB242" s="28">
        <f t="shared" si="4"/>
        <v>193032000</v>
      </c>
      <c r="BC242" s="64"/>
      <c r="BD242" s="59">
        <f t="shared" si="5"/>
        <v>0</v>
      </c>
      <c r="BE242" s="59">
        <f t="shared" si="6"/>
        <v>0</v>
      </c>
      <c r="BF242" s="59">
        <f t="shared" si="7"/>
        <v>0</v>
      </c>
      <c r="BG242" s="59">
        <f t="shared" si="8"/>
        <v>0</v>
      </c>
      <c r="BH242" s="59">
        <f t="shared" si="9"/>
        <v>0</v>
      </c>
      <c r="BI242" s="59">
        <f t="shared" si="10"/>
        <v>0</v>
      </c>
      <c r="BJ242" s="59">
        <f t="shared" si="11"/>
        <v>0</v>
      </c>
      <c r="BK242" s="59">
        <f t="shared" si="12"/>
        <v>0</v>
      </c>
      <c r="BL242" s="59">
        <f t="shared" si="13"/>
        <v>0</v>
      </c>
      <c r="BM242" s="59">
        <f t="shared" si="14"/>
        <v>0</v>
      </c>
      <c r="BN242" s="59">
        <f t="shared" si="15"/>
        <v>0</v>
      </c>
      <c r="BO242" s="59">
        <f t="shared" si="16"/>
        <v>0</v>
      </c>
      <c r="BP242" s="64"/>
      <c r="BQ242" s="59">
        <f t="shared" si="17"/>
        <v>0</v>
      </c>
      <c r="BR242" s="59">
        <f t="shared" si="18"/>
        <v>0</v>
      </c>
      <c r="BS242" s="59">
        <f t="shared" si="19"/>
        <v>0</v>
      </c>
      <c r="BT242" s="59">
        <f t="shared" si="20"/>
        <v>0</v>
      </c>
    </row>
    <row r="243">
      <c r="A243" s="49"/>
      <c r="B243" s="52" t="s">
        <v>38</v>
      </c>
      <c r="C243" s="52" t="s">
        <v>223</v>
      </c>
      <c r="D243" s="53">
        <v>1.64472E8</v>
      </c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  <c r="AK243" s="62"/>
      <c r="AL243" s="62"/>
      <c r="AM243" s="62"/>
      <c r="AN243" s="62"/>
      <c r="AO243" s="62"/>
      <c r="AP243" s="62"/>
      <c r="AQ243" s="62"/>
      <c r="AR243" s="62"/>
      <c r="AS243" s="62"/>
      <c r="AT243" s="62"/>
      <c r="AU243" s="62"/>
      <c r="AV243" s="62"/>
      <c r="AW243" s="62"/>
      <c r="AX243" s="62"/>
      <c r="AY243" s="62"/>
      <c r="AZ243" s="62"/>
      <c r="BA243" s="59">
        <f t="shared" si="3"/>
        <v>0</v>
      </c>
      <c r="BB243" s="28">
        <f t="shared" si="4"/>
        <v>164472000</v>
      </c>
      <c r="BC243" s="64"/>
      <c r="BD243" s="59">
        <f t="shared" si="5"/>
        <v>0</v>
      </c>
      <c r="BE243" s="59">
        <f t="shared" si="6"/>
        <v>0</v>
      </c>
      <c r="BF243" s="59">
        <f t="shared" si="7"/>
        <v>0</v>
      </c>
      <c r="BG243" s="59">
        <f t="shared" si="8"/>
        <v>0</v>
      </c>
      <c r="BH243" s="59">
        <f t="shared" si="9"/>
        <v>0</v>
      </c>
      <c r="BI243" s="59">
        <f t="shared" si="10"/>
        <v>0</v>
      </c>
      <c r="BJ243" s="59">
        <f t="shared" si="11"/>
        <v>0</v>
      </c>
      <c r="BK243" s="59">
        <f t="shared" si="12"/>
        <v>0</v>
      </c>
      <c r="BL243" s="59">
        <f t="shared" si="13"/>
        <v>0</v>
      </c>
      <c r="BM243" s="59">
        <f t="shared" si="14"/>
        <v>0</v>
      </c>
      <c r="BN243" s="59">
        <f t="shared" si="15"/>
        <v>0</v>
      </c>
      <c r="BO243" s="59">
        <f t="shared" si="16"/>
        <v>0</v>
      </c>
      <c r="BP243" s="64"/>
      <c r="BQ243" s="59">
        <f t="shared" si="17"/>
        <v>0</v>
      </c>
      <c r="BR243" s="59">
        <f t="shared" si="18"/>
        <v>0</v>
      </c>
      <c r="BS243" s="59">
        <f t="shared" si="19"/>
        <v>0</v>
      </c>
      <c r="BT243" s="59">
        <f t="shared" si="20"/>
        <v>0</v>
      </c>
    </row>
    <row r="244">
      <c r="A244" s="49"/>
      <c r="B244" s="52" t="s">
        <v>38</v>
      </c>
      <c r="C244" s="52" t="s">
        <v>224</v>
      </c>
      <c r="D244" s="53">
        <v>2.94924E8</v>
      </c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  <c r="AK244" s="62"/>
      <c r="AL244" s="62"/>
      <c r="AM244" s="62"/>
      <c r="AN244" s="62"/>
      <c r="AO244" s="62"/>
      <c r="AP244" s="62"/>
      <c r="AQ244" s="62"/>
      <c r="AR244" s="62"/>
      <c r="AS244" s="62"/>
      <c r="AT244" s="62"/>
      <c r="AU244" s="62"/>
      <c r="AV244" s="62"/>
      <c r="AW244" s="62"/>
      <c r="AX244" s="62"/>
      <c r="AY244" s="62"/>
      <c r="AZ244" s="62"/>
      <c r="BA244" s="59">
        <f t="shared" si="3"/>
        <v>0</v>
      </c>
      <c r="BB244" s="28">
        <f t="shared" si="4"/>
        <v>294924000</v>
      </c>
      <c r="BC244" s="64"/>
      <c r="BD244" s="59">
        <f t="shared" si="5"/>
        <v>0</v>
      </c>
      <c r="BE244" s="59">
        <f t="shared" si="6"/>
        <v>0</v>
      </c>
      <c r="BF244" s="59">
        <f t="shared" si="7"/>
        <v>0</v>
      </c>
      <c r="BG244" s="59">
        <f t="shared" si="8"/>
        <v>0</v>
      </c>
      <c r="BH244" s="59">
        <f t="shared" si="9"/>
        <v>0</v>
      </c>
      <c r="BI244" s="59">
        <f t="shared" si="10"/>
        <v>0</v>
      </c>
      <c r="BJ244" s="59">
        <f t="shared" si="11"/>
        <v>0</v>
      </c>
      <c r="BK244" s="59">
        <f t="shared" si="12"/>
        <v>0</v>
      </c>
      <c r="BL244" s="59">
        <f t="shared" si="13"/>
        <v>0</v>
      </c>
      <c r="BM244" s="59">
        <f t="shared" si="14"/>
        <v>0</v>
      </c>
      <c r="BN244" s="59">
        <f t="shared" si="15"/>
        <v>0</v>
      </c>
      <c r="BO244" s="59">
        <f t="shared" si="16"/>
        <v>0</v>
      </c>
      <c r="BP244" s="64"/>
      <c r="BQ244" s="59">
        <f t="shared" si="17"/>
        <v>0</v>
      </c>
      <c r="BR244" s="59">
        <f t="shared" si="18"/>
        <v>0</v>
      </c>
      <c r="BS244" s="59">
        <f t="shared" si="19"/>
        <v>0</v>
      </c>
      <c r="BT244" s="59">
        <f t="shared" si="20"/>
        <v>0</v>
      </c>
    </row>
    <row r="245">
      <c r="A245" s="49"/>
      <c r="B245" s="52" t="s">
        <v>38</v>
      </c>
      <c r="C245" s="52" t="s">
        <v>225</v>
      </c>
      <c r="D245" s="53">
        <v>1.3167E8</v>
      </c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62"/>
      <c r="AV245" s="62"/>
      <c r="AW245" s="62"/>
      <c r="AX245" s="62"/>
      <c r="AY245" s="62"/>
      <c r="AZ245" s="62"/>
      <c r="BA245" s="59">
        <f t="shared" si="3"/>
        <v>0</v>
      </c>
      <c r="BB245" s="28">
        <f t="shared" si="4"/>
        <v>131670000</v>
      </c>
      <c r="BC245" s="64"/>
      <c r="BD245" s="59">
        <f t="shared" si="5"/>
        <v>0</v>
      </c>
      <c r="BE245" s="59">
        <f t="shared" si="6"/>
        <v>0</v>
      </c>
      <c r="BF245" s="59">
        <f t="shared" si="7"/>
        <v>0</v>
      </c>
      <c r="BG245" s="59">
        <f t="shared" si="8"/>
        <v>0</v>
      </c>
      <c r="BH245" s="59">
        <f t="shared" si="9"/>
        <v>0</v>
      </c>
      <c r="BI245" s="59">
        <f t="shared" si="10"/>
        <v>0</v>
      </c>
      <c r="BJ245" s="59">
        <f t="shared" si="11"/>
        <v>0</v>
      </c>
      <c r="BK245" s="59">
        <f t="shared" si="12"/>
        <v>0</v>
      </c>
      <c r="BL245" s="59">
        <f t="shared" si="13"/>
        <v>0</v>
      </c>
      <c r="BM245" s="59">
        <f t="shared" si="14"/>
        <v>0</v>
      </c>
      <c r="BN245" s="59">
        <f t="shared" si="15"/>
        <v>0</v>
      </c>
      <c r="BO245" s="59">
        <f t="shared" si="16"/>
        <v>0</v>
      </c>
      <c r="BP245" s="64"/>
      <c r="BQ245" s="59">
        <f t="shared" si="17"/>
        <v>0</v>
      </c>
      <c r="BR245" s="59">
        <f t="shared" si="18"/>
        <v>0</v>
      </c>
      <c r="BS245" s="59">
        <f t="shared" si="19"/>
        <v>0</v>
      </c>
      <c r="BT245" s="59">
        <f t="shared" si="20"/>
        <v>0</v>
      </c>
    </row>
    <row r="246">
      <c r="A246" s="37" t="s">
        <v>226</v>
      </c>
      <c r="B246" s="38" t="s">
        <v>227</v>
      </c>
      <c r="C246" s="6"/>
      <c r="D246" s="39">
        <f t="shared" ref="D246:AZ246" si="107">sum(D247,D259,D275,D281,D289,D309,D317,D321,D325,D329,D333)</f>
        <v>4760170000</v>
      </c>
      <c r="E246" s="39">
        <f t="shared" si="107"/>
        <v>0</v>
      </c>
      <c r="F246" s="39">
        <f t="shared" si="107"/>
        <v>0</v>
      </c>
      <c r="G246" s="39">
        <f t="shared" si="107"/>
        <v>0</v>
      </c>
      <c r="H246" s="39">
        <f t="shared" si="107"/>
        <v>0</v>
      </c>
      <c r="I246" s="39">
        <f t="shared" si="107"/>
        <v>0</v>
      </c>
      <c r="J246" s="39">
        <f t="shared" si="107"/>
        <v>0</v>
      </c>
      <c r="K246" s="39">
        <f t="shared" si="107"/>
        <v>0</v>
      </c>
      <c r="L246" s="39">
        <f t="shared" si="107"/>
        <v>0</v>
      </c>
      <c r="M246" s="39">
        <f t="shared" si="107"/>
        <v>0</v>
      </c>
      <c r="N246" s="39">
        <f t="shared" si="107"/>
        <v>0</v>
      </c>
      <c r="O246" s="39">
        <f t="shared" si="107"/>
        <v>0</v>
      </c>
      <c r="P246" s="39">
        <f t="shared" si="107"/>
        <v>0</v>
      </c>
      <c r="Q246" s="39">
        <f t="shared" si="107"/>
        <v>0</v>
      </c>
      <c r="R246" s="39">
        <f t="shared" si="107"/>
        <v>0</v>
      </c>
      <c r="S246" s="39">
        <f t="shared" si="107"/>
        <v>0</v>
      </c>
      <c r="T246" s="39">
        <f t="shared" si="107"/>
        <v>0</v>
      </c>
      <c r="U246" s="39">
        <f t="shared" si="107"/>
        <v>0</v>
      </c>
      <c r="V246" s="39">
        <f t="shared" si="107"/>
        <v>0</v>
      </c>
      <c r="W246" s="39">
        <f t="shared" si="107"/>
        <v>0</v>
      </c>
      <c r="X246" s="39">
        <f t="shared" si="107"/>
        <v>0</v>
      </c>
      <c r="Y246" s="39">
        <f t="shared" si="107"/>
        <v>0</v>
      </c>
      <c r="Z246" s="39">
        <f t="shared" si="107"/>
        <v>0</v>
      </c>
      <c r="AA246" s="39">
        <f t="shared" si="107"/>
        <v>0</v>
      </c>
      <c r="AB246" s="39">
        <f t="shared" si="107"/>
        <v>0</v>
      </c>
      <c r="AC246" s="39">
        <f t="shared" si="107"/>
        <v>0</v>
      </c>
      <c r="AD246" s="39">
        <f t="shared" si="107"/>
        <v>0</v>
      </c>
      <c r="AE246" s="39">
        <f t="shared" si="107"/>
        <v>0</v>
      </c>
      <c r="AF246" s="39">
        <f t="shared" si="107"/>
        <v>0</v>
      </c>
      <c r="AG246" s="39">
        <f t="shared" si="107"/>
        <v>0</v>
      </c>
      <c r="AH246" s="39">
        <f t="shared" si="107"/>
        <v>0</v>
      </c>
      <c r="AI246" s="39">
        <f t="shared" si="107"/>
        <v>0</v>
      </c>
      <c r="AJ246" s="39">
        <f t="shared" si="107"/>
        <v>0</v>
      </c>
      <c r="AK246" s="39">
        <f t="shared" si="107"/>
        <v>0</v>
      </c>
      <c r="AL246" s="39">
        <f t="shared" si="107"/>
        <v>0</v>
      </c>
      <c r="AM246" s="39">
        <f t="shared" si="107"/>
        <v>0</v>
      </c>
      <c r="AN246" s="39">
        <f t="shared" si="107"/>
        <v>0</v>
      </c>
      <c r="AO246" s="39">
        <f t="shared" si="107"/>
        <v>0</v>
      </c>
      <c r="AP246" s="39">
        <f t="shared" si="107"/>
        <v>0</v>
      </c>
      <c r="AQ246" s="39">
        <f t="shared" si="107"/>
        <v>0</v>
      </c>
      <c r="AR246" s="39">
        <f t="shared" si="107"/>
        <v>0</v>
      </c>
      <c r="AS246" s="39">
        <f t="shared" si="107"/>
        <v>0</v>
      </c>
      <c r="AT246" s="39">
        <f t="shared" si="107"/>
        <v>0</v>
      </c>
      <c r="AU246" s="39">
        <f t="shared" si="107"/>
        <v>0</v>
      </c>
      <c r="AV246" s="39">
        <f t="shared" si="107"/>
        <v>0</v>
      </c>
      <c r="AW246" s="39">
        <f t="shared" si="107"/>
        <v>0</v>
      </c>
      <c r="AX246" s="39">
        <f t="shared" si="107"/>
        <v>0</v>
      </c>
      <c r="AY246" s="39">
        <f t="shared" si="107"/>
        <v>0</v>
      </c>
      <c r="AZ246" s="39">
        <f t="shared" si="107"/>
        <v>0</v>
      </c>
      <c r="BA246" s="57">
        <f t="shared" si="3"/>
        <v>0</v>
      </c>
      <c r="BB246" s="28">
        <f t="shared" si="4"/>
        <v>4760170000</v>
      </c>
      <c r="BC246" s="29"/>
      <c r="BD246" s="57">
        <f t="shared" si="5"/>
        <v>0</v>
      </c>
      <c r="BE246" s="57">
        <f t="shared" si="6"/>
        <v>0</v>
      </c>
      <c r="BF246" s="57">
        <f t="shared" si="7"/>
        <v>0</v>
      </c>
      <c r="BG246" s="57">
        <f t="shared" si="8"/>
        <v>0</v>
      </c>
      <c r="BH246" s="57">
        <f t="shared" si="9"/>
        <v>0</v>
      </c>
      <c r="BI246" s="57">
        <f t="shared" si="10"/>
        <v>0</v>
      </c>
      <c r="BJ246" s="57">
        <f t="shared" si="11"/>
        <v>0</v>
      </c>
      <c r="BK246" s="57">
        <f t="shared" si="12"/>
        <v>0</v>
      </c>
      <c r="BL246" s="57">
        <f t="shared" si="13"/>
        <v>0</v>
      </c>
      <c r="BM246" s="57">
        <f t="shared" si="14"/>
        <v>0</v>
      </c>
      <c r="BN246" s="57">
        <f t="shared" si="15"/>
        <v>0</v>
      </c>
      <c r="BO246" s="57">
        <f t="shared" si="16"/>
        <v>0</v>
      </c>
      <c r="BP246" s="29"/>
      <c r="BQ246" s="57">
        <f t="shared" si="17"/>
        <v>0</v>
      </c>
      <c r="BR246" s="57">
        <f t="shared" si="18"/>
        <v>0</v>
      </c>
      <c r="BS246" s="57">
        <f t="shared" si="19"/>
        <v>0</v>
      </c>
      <c r="BT246" s="57">
        <f t="shared" si="20"/>
        <v>0</v>
      </c>
    </row>
    <row r="247">
      <c r="A247" s="41" t="s">
        <v>98</v>
      </c>
      <c r="B247" s="42" t="s">
        <v>228</v>
      </c>
      <c r="C247" s="6"/>
      <c r="D247" s="43">
        <f t="shared" ref="D247:AZ247" si="108">sum(D248,D253,D256)</f>
        <v>1277100000</v>
      </c>
      <c r="E247" s="43">
        <f t="shared" si="108"/>
        <v>0</v>
      </c>
      <c r="F247" s="43">
        <f t="shared" si="108"/>
        <v>0</v>
      </c>
      <c r="G247" s="43">
        <f t="shared" si="108"/>
        <v>0</v>
      </c>
      <c r="H247" s="43">
        <f t="shared" si="108"/>
        <v>0</v>
      </c>
      <c r="I247" s="43">
        <f t="shared" si="108"/>
        <v>0</v>
      </c>
      <c r="J247" s="43">
        <f t="shared" si="108"/>
        <v>0</v>
      </c>
      <c r="K247" s="43">
        <f t="shared" si="108"/>
        <v>0</v>
      </c>
      <c r="L247" s="43">
        <f t="shared" si="108"/>
        <v>0</v>
      </c>
      <c r="M247" s="43">
        <f t="shared" si="108"/>
        <v>0</v>
      </c>
      <c r="N247" s="43">
        <f t="shared" si="108"/>
        <v>0</v>
      </c>
      <c r="O247" s="43">
        <f t="shared" si="108"/>
        <v>0</v>
      </c>
      <c r="P247" s="43">
        <f t="shared" si="108"/>
        <v>0</v>
      </c>
      <c r="Q247" s="43">
        <f t="shared" si="108"/>
        <v>0</v>
      </c>
      <c r="R247" s="43">
        <f t="shared" si="108"/>
        <v>0</v>
      </c>
      <c r="S247" s="43">
        <f t="shared" si="108"/>
        <v>0</v>
      </c>
      <c r="T247" s="43">
        <f t="shared" si="108"/>
        <v>0</v>
      </c>
      <c r="U247" s="43">
        <f t="shared" si="108"/>
        <v>0</v>
      </c>
      <c r="V247" s="43">
        <f t="shared" si="108"/>
        <v>0</v>
      </c>
      <c r="W247" s="43">
        <f t="shared" si="108"/>
        <v>0</v>
      </c>
      <c r="X247" s="43">
        <f t="shared" si="108"/>
        <v>0</v>
      </c>
      <c r="Y247" s="43">
        <f t="shared" si="108"/>
        <v>0</v>
      </c>
      <c r="Z247" s="43">
        <f t="shared" si="108"/>
        <v>0</v>
      </c>
      <c r="AA247" s="43">
        <f t="shared" si="108"/>
        <v>0</v>
      </c>
      <c r="AB247" s="43">
        <f t="shared" si="108"/>
        <v>0</v>
      </c>
      <c r="AC247" s="43">
        <f t="shared" si="108"/>
        <v>0</v>
      </c>
      <c r="AD247" s="43">
        <f t="shared" si="108"/>
        <v>0</v>
      </c>
      <c r="AE247" s="43">
        <f t="shared" si="108"/>
        <v>0</v>
      </c>
      <c r="AF247" s="43">
        <f t="shared" si="108"/>
        <v>0</v>
      </c>
      <c r="AG247" s="43">
        <f t="shared" si="108"/>
        <v>0</v>
      </c>
      <c r="AH247" s="43">
        <f t="shared" si="108"/>
        <v>0</v>
      </c>
      <c r="AI247" s="43">
        <f t="shared" si="108"/>
        <v>0</v>
      </c>
      <c r="AJ247" s="43">
        <f t="shared" si="108"/>
        <v>0</v>
      </c>
      <c r="AK247" s="43">
        <f t="shared" si="108"/>
        <v>0</v>
      </c>
      <c r="AL247" s="43">
        <f t="shared" si="108"/>
        <v>0</v>
      </c>
      <c r="AM247" s="43">
        <f t="shared" si="108"/>
        <v>0</v>
      </c>
      <c r="AN247" s="43">
        <f t="shared" si="108"/>
        <v>0</v>
      </c>
      <c r="AO247" s="43">
        <f t="shared" si="108"/>
        <v>0</v>
      </c>
      <c r="AP247" s="43">
        <f t="shared" si="108"/>
        <v>0</v>
      </c>
      <c r="AQ247" s="43">
        <f t="shared" si="108"/>
        <v>0</v>
      </c>
      <c r="AR247" s="43">
        <f t="shared" si="108"/>
        <v>0</v>
      </c>
      <c r="AS247" s="43">
        <f t="shared" si="108"/>
        <v>0</v>
      </c>
      <c r="AT247" s="43">
        <f t="shared" si="108"/>
        <v>0</v>
      </c>
      <c r="AU247" s="43">
        <f t="shared" si="108"/>
        <v>0</v>
      </c>
      <c r="AV247" s="43">
        <f t="shared" si="108"/>
        <v>0</v>
      </c>
      <c r="AW247" s="43">
        <f t="shared" si="108"/>
        <v>0</v>
      </c>
      <c r="AX247" s="43">
        <f t="shared" si="108"/>
        <v>0</v>
      </c>
      <c r="AY247" s="43">
        <f t="shared" si="108"/>
        <v>0</v>
      </c>
      <c r="AZ247" s="43">
        <f t="shared" si="108"/>
        <v>0</v>
      </c>
      <c r="BA247" s="59">
        <f t="shared" si="3"/>
        <v>0</v>
      </c>
      <c r="BB247" s="28">
        <f t="shared" si="4"/>
        <v>1277100000</v>
      </c>
      <c r="BC247" s="29"/>
      <c r="BD247" s="59">
        <f t="shared" si="5"/>
        <v>0</v>
      </c>
      <c r="BE247" s="59">
        <f t="shared" si="6"/>
        <v>0</v>
      </c>
      <c r="BF247" s="59">
        <f t="shared" si="7"/>
        <v>0</v>
      </c>
      <c r="BG247" s="59">
        <f t="shared" si="8"/>
        <v>0</v>
      </c>
      <c r="BH247" s="59">
        <f t="shared" si="9"/>
        <v>0</v>
      </c>
      <c r="BI247" s="59">
        <f t="shared" si="10"/>
        <v>0</v>
      </c>
      <c r="BJ247" s="59">
        <f t="shared" si="11"/>
        <v>0</v>
      </c>
      <c r="BK247" s="59">
        <f t="shared" si="12"/>
        <v>0</v>
      </c>
      <c r="BL247" s="59">
        <f t="shared" si="13"/>
        <v>0</v>
      </c>
      <c r="BM247" s="59">
        <f t="shared" si="14"/>
        <v>0</v>
      </c>
      <c r="BN247" s="59">
        <f t="shared" si="15"/>
        <v>0</v>
      </c>
      <c r="BO247" s="59">
        <f t="shared" si="16"/>
        <v>0</v>
      </c>
      <c r="BP247" s="29"/>
      <c r="BQ247" s="59">
        <f t="shared" si="17"/>
        <v>0</v>
      </c>
      <c r="BR247" s="59">
        <f t="shared" si="18"/>
        <v>0</v>
      </c>
      <c r="BS247" s="59">
        <f t="shared" si="19"/>
        <v>0</v>
      </c>
      <c r="BT247" s="59">
        <f t="shared" si="20"/>
        <v>0</v>
      </c>
    </row>
    <row r="248">
      <c r="A248" s="45">
        <v>521111.0</v>
      </c>
      <c r="B248" s="46" t="s">
        <v>229</v>
      </c>
      <c r="C248" s="6"/>
      <c r="D248" s="47">
        <f t="shared" ref="D248:AZ248" si="109">sum(D250:D252)</f>
        <v>191700000</v>
      </c>
      <c r="E248" s="47">
        <f t="shared" si="109"/>
        <v>0</v>
      </c>
      <c r="F248" s="47">
        <f t="shared" si="109"/>
        <v>0</v>
      </c>
      <c r="G248" s="47">
        <f t="shared" si="109"/>
        <v>0</v>
      </c>
      <c r="H248" s="47">
        <f t="shared" si="109"/>
        <v>0</v>
      </c>
      <c r="I248" s="47">
        <f t="shared" si="109"/>
        <v>0</v>
      </c>
      <c r="J248" s="47">
        <f t="shared" si="109"/>
        <v>0</v>
      </c>
      <c r="K248" s="47">
        <f t="shared" si="109"/>
        <v>0</v>
      </c>
      <c r="L248" s="47">
        <f t="shared" si="109"/>
        <v>0</v>
      </c>
      <c r="M248" s="47">
        <f t="shared" si="109"/>
        <v>0</v>
      </c>
      <c r="N248" s="47">
        <f t="shared" si="109"/>
        <v>0</v>
      </c>
      <c r="O248" s="47">
        <f t="shared" si="109"/>
        <v>0</v>
      </c>
      <c r="P248" s="47">
        <f t="shared" si="109"/>
        <v>0</v>
      </c>
      <c r="Q248" s="47">
        <f t="shared" si="109"/>
        <v>0</v>
      </c>
      <c r="R248" s="47">
        <f t="shared" si="109"/>
        <v>0</v>
      </c>
      <c r="S248" s="47">
        <f t="shared" si="109"/>
        <v>0</v>
      </c>
      <c r="T248" s="47">
        <f t="shared" si="109"/>
        <v>0</v>
      </c>
      <c r="U248" s="47">
        <f t="shared" si="109"/>
        <v>0</v>
      </c>
      <c r="V248" s="47">
        <f t="shared" si="109"/>
        <v>0</v>
      </c>
      <c r="W248" s="47">
        <f t="shared" si="109"/>
        <v>0</v>
      </c>
      <c r="X248" s="47">
        <f t="shared" si="109"/>
        <v>0</v>
      </c>
      <c r="Y248" s="47">
        <f t="shared" si="109"/>
        <v>0</v>
      </c>
      <c r="Z248" s="47">
        <f t="shared" si="109"/>
        <v>0</v>
      </c>
      <c r="AA248" s="47">
        <f t="shared" si="109"/>
        <v>0</v>
      </c>
      <c r="AB248" s="47">
        <f t="shared" si="109"/>
        <v>0</v>
      </c>
      <c r="AC248" s="47">
        <f t="shared" si="109"/>
        <v>0</v>
      </c>
      <c r="AD248" s="47">
        <f t="shared" si="109"/>
        <v>0</v>
      </c>
      <c r="AE248" s="47">
        <f t="shared" si="109"/>
        <v>0</v>
      </c>
      <c r="AF248" s="47">
        <f t="shared" si="109"/>
        <v>0</v>
      </c>
      <c r="AG248" s="47">
        <f t="shared" si="109"/>
        <v>0</v>
      </c>
      <c r="AH248" s="47">
        <f t="shared" si="109"/>
        <v>0</v>
      </c>
      <c r="AI248" s="47">
        <f t="shared" si="109"/>
        <v>0</v>
      </c>
      <c r="AJ248" s="47">
        <f t="shared" si="109"/>
        <v>0</v>
      </c>
      <c r="AK248" s="47">
        <f t="shared" si="109"/>
        <v>0</v>
      </c>
      <c r="AL248" s="47">
        <f t="shared" si="109"/>
        <v>0</v>
      </c>
      <c r="AM248" s="47">
        <f t="shared" si="109"/>
        <v>0</v>
      </c>
      <c r="AN248" s="47">
        <f t="shared" si="109"/>
        <v>0</v>
      </c>
      <c r="AO248" s="47">
        <f t="shared" si="109"/>
        <v>0</v>
      </c>
      <c r="AP248" s="47">
        <f t="shared" si="109"/>
        <v>0</v>
      </c>
      <c r="AQ248" s="47">
        <f t="shared" si="109"/>
        <v>0</v>
      </c>
      <c r="AR248" s="47">
        <f t="shared" si="109"/>
        <v>0</v>
      </c>
      <c r="AS248" s="47">
        <f t="shared" si="109"/>
        <v>0</v>
      </c>
      <c r="AT248" s="47">
        <f t="shared" si="109"/>
        <v>0</v>
      </c>
      <c r="AU248" s="47">
        <f t="shared" si="109"/>
        <v>0</v>
      </c>
      <c r="AV248" s="47">
        <f t="shared" si="109"/>
        <v>0</v>
      </c>
      <c r="AW248" s="47">
        <f t="shared" si="109"/>
        <v>0</v>
      </c>
      <c r="AX248" s="47">
        <f t="shared" si="109"/>
        <v>0</v>
      </c>
      <c r="AY248" s="47">
        <f t="shared" si="109"/>
        <v>0</v>
      </c>
      <c r="AZ248" s="47">
        <f t="shared" si="109"/>
        <v>0</v>
      </c>
      <c r="BA248" s="59">
        <f t="shared" si="3"/>
        <v>0</v>
      </c>
      <c r="BB248" s="28">
        <f t="shared" si="4"/>
        <v>191700000</v>
      </c>
      <c r="BC248" s="61"/>
      <c r="BD248" s="59">
        <f t="shared" si="5"/>
        <v>0</v>
      </c>
      <c r="BE248" s="59">
        <f t="shared" si="6"/>
        <v>0</v>
      </c>
      <c r="BF248" s="59">
        <f t="shared" si="7"/>
        <v>0</v>
      </c>
      <c r="BG248" s="59">
        <f t="shared" si="8"/>
        <v>0</v>
      </c>
      <c r="BH248" s="59">
        <f t="shared" si="9"/>
        <v>0</v>
      </c>
      <c r="BI248" s="59">
        <f t="shared" si="10"/>
        <v>0</v>
      </c>
      <c r="BJ248" s="59">
        <f t="shared" si="11"/>
        <v>0</v>
      </c>
      <c r="BK248" s="59">
        <f t="shared" si="12"/>
        <v>0</v>
      </c>
      <c r="BL248" s="59">
        <f t="shared" si="13"/>
        <v>0</v>
      </c>
      <c r="BM248" s="59">
        <f t="shared" si="14"/>
        <v>0</v>
      </c>
      <c r="BN248" s="59">
        <f t="shared" si="15"/>
        <v>0</v>
      </c>
      <c r="BO248" s="59">
        <f t="shared" si="16"/>
        <v>0</v>
      </c>
      <c r="BP248" s="61"/>
      <c r="BQ248" s="59">
        <f t="shared" si="17"/>
        <v>0</v>
      </c>
      <c r="BR248" s="59">
        <f t="shared" si="18"/>
        <v>0</v>
      </c>
      <c r="BS248" s="59">
        <f t="shared" si="19"/>
        <v>0</v>
      </c>
      <c r="BT248" s="59">
        <f t="shared" si="20"/>
        <v>0</v>
      </c>
    </row>
    <row r="249">
      <c r="A249" s="49"/>
      <c r="B249" s="50" t="s">
        <v>37</v>
      </c>
      <c r="C249" s="6"/>
      <c r="D249" s="51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  <c r="AK249" s="62"/>
      <c r="AL249" s="62"/>
      <c r="AM249" s="62"/>
      <c r="AN249" s="62"/>
      <c r="AO249" s="62"/>
      <c r="AP249" s="62"/>
      <c r="AQ249" s="62"/>
      <c r="AR249" s="62"/>
      <c r="AS249" s="62"/>
      <c r="AT249" s="62"/>
      <c r="AU249" s="62"/>
      <c r="AV249" s="62"/>
      <c r="AW249" s="62"/>
      <c r="AX249" s="62"/>
      <c r="AY249" s="62"/>
      <c r="AZ249" s="62"/>
      <c r="BA249" s="59">
        <f t="shared" si="3"/>
        <v>0</v>
      </c>
      <c r="BB249" s="28">
        <f t="shared" si="4"/>
        <v>0</v>
      </c>
      <c r="BC249" s="64"/>
      <c r="BD249" s="59">
        <f t="shared" si="5"/>
        <v>0</v>
      </c>
      <c r="BE249" s="59">
        <f t="shared" si="6"/>
        <v>0</v>
      </c>
      <c r="BF249" s="59">
        <f t="shared" si="7"/>
        <v>0</v>
      </c>
      <c r="BG249" s="59">
        <f t="shared" si="8"/>
        <v>0</v>
      </c>
      <c r="BH249" s="59">
        <f t="shared" si="9"/>
        <v>0</v>
      </c>
      <c r="BI249" s="59">
        <f t="shared" si="10"/>
        <v>0</v>
      </c>
      <c r="BJ249" s="59">
        <f t="shared" si="11"/>
        <v>0</v>
      </c>
      <c r="BK249" s="59">
        <f t="shared" si="12"/>
        <v>0</v>
      </c>
      <c r="BL249" s="59">
        <f t="shared" si="13"/>
        <v>0</v>
      </c>
      <c r="BM249" s="59">
        <f t="shared" si="14"/>
        <v>0</v>
      </c>
      <c r="BN249" s="59">
        <f t="shared" si="15"/>
        <v>0</v>
      </c>
      <c r="BO249" s="59">
        <f t="shared" si="16"/>
        <v>0</v>
      </c>
      <c r="BP249" s="64"/>
      <c r="BQ249" s="59">
        <f t="shared" si="17"/>
        <v>0</v>
      </c>
      <c r="BR249" s="59">
        <f t="shared" si="18"/>
        <v>0</v>
      </c>
      <c r="BS249" s="59">
        <f t="shared" si="19"/>
        <v>0</v>
      </c>
      <c r="BT249" s="59">
        <f t="shared" si="20"/>
        <v>0</v>
      </c>
    </row>
    <row r="250">
      <c r="A250" s="49"/>
      <c r="B250" s="52" t="s">
        <v>38</v>
      </c>
      <c r="C250" s="52" t="s">
        <v>230</v>
      </c>
      <c r="D250" s="53">
        <v>1.62E8</v>
      </c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  <c r="AK250" s="62"/>
      <c r="AL250" s="62"/>
      <c r="AM250" s="62"/>
      <c r="AN250" s="62"/>
      <c r="AO250" s="62"/>
      <c r="AP250" s="62"/>
      <c r="AQ250" s="62"/>
      <c r="AR250" s="62"/>
      <c r="AS250" s="62"/>
      <c r="AT250" s="62"/>
      <c r="AU250" s="62"/>
      <c r="AV250" s="62"/>
      <c r="AW250" s="62"/>
      <c r="AX250" s="62"/>
      <c r="AY250" s="62"/>
      <c r="AZ250" s="62"/>
      <c r="BA250" s="59">
        <f t="shared" si="3"/>
        <v>0</v>
      </c>
      <c r="BB250" s="28">
        <f t="shared" si="4"/>
        <v>162000000</v>
      </c>
      <c r="BC250" s="64"/>
      <c r="BD250" s="59">
        <f t="shared" si="5"/>
        <v>0</v>
      </c>
      <c r="BE250" s="59">
        <f t="shared" si="6"/>
        <v>0</v>
      </c>
      <c r="BF250" s="59">
        <f t="shared" si="7"/>
        <v>0</v>
      </c>
      <c r="BG250" s="59">
        <f t="shared" si="8"/>
        <v>0</v>
      </c>
      <c r="BH250" s="59">
        <f t="shared" si="9"/>
        <v>0</v>
      </c>
      <c r="BI250" s="59">
        <f t="shared" si="10"/>
        <v>0</v>
      </c>
      <c r="BJ250" s="59">
        <f t="shared" si="11"/>
        <v>0</v>
      </c>
      <c r="BK250" s="59">
        <f t="shared" si="12"/>
        <v>0</v>
      </c>
      <c r="BL250" s="59">
        <f t="shared" si="13"/>
        <v>0</v>
      </c>
      <c r="BM250" s="59">
        <f t="shared" si="14"/>
        <v>0</v>
      </c>
      <c r="BN250" s="59">
        <f t="shared" si="15"/>
        <v>0</v>
      </c>
      <c r="BO250" s="59">
        <f t="shared" si="16"/>
        <v>0</v>
      </c>
      <c r="BP250" s="64"/>
      <c r="BQ250" s="59">
        <f t="shared" si="17"/>
        <v>0</v>
      </c>
      <c r="BR250" s="59">
        <f t="shared" si="18"/>
        <v>0</v>
      </c>
      <c r="BS250" s="59">
        <f t="shared" si="19"/>
        <v>0</v>
      </c>
      <c r="BT250" s="59">
        <f t="shared" si="20"/>
        <v>0</v>
      </c>
    </row>
    <row r="251">
      <c r="A251" s="49"/>
      <c r="B251" s="52" t="s">
        <v>38</v>
      </c>
      <c r="C251" s="52" t="s">
        <v>231</v>
      </c>
      <c r="D251" s="53">
        <v>1.62E7</v>
      </c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  <c r="AK251" s="62"/>
      <c r="AL251" s="62"/>
      <c r="AM251" s="62"/>
      <c r="AN251" s="62"/>
      <c r="AO251" s="62"/>
      <c r="AP251" s="62"/>
      <c r="AQ251" s="62"/>
      <c r="AR251" s="62"/>
      <c r="AS251" s="62"/>
      <c r="AT251" s="62"/>
      <c r="AU251" s="62"/>
      <c r="AV251" s="62"/>
      <c r="AW251" s="62"/>
      <c r="AX251" s="62"/>
      <c r="AY251" s="62"/>
      <c r="AZ251" s="62"/>
      <c r="BA251" s="59">
        <f t="shared" si="3"/>
        <v>0</v>
      </c>
      <c r="BB251" s="28">
        <f t="shared" si="4"/>
        <v>16200000</v>
      </c>
      <c r="BC251" s="64"/>
      <c r="BD251" s="59">
        <f t="shared" si="5"/>
        <v>0</v>
      </c>
      <c r="BE251" s="59">
        <f t="shared" si="6"/>
        <v>0</v>
      </c>
      <c r="BF251" s="59">
        <f t="shared" si="7"/>
        <v>0</v>
      </c>
      <c r="BG251" s="59">
        <f t="shared" si="8"/>
        <v>0</v>
      </c>
      <c r="BH251" s="59">
        <f t="shared" si="9"/>
        <v>0</v>
      </c>
      <c r="BI251" s="59">
        <f t="shared" si="10"/>
        <v>0</v>
      </c>
      <c r="BJ251" s="59">
        <f t="shared" si="11"/>
        <v>0</v>
      </c>
      <c r="BK251" s="59">
        <f t="shared" si="12"/>
        <v>0</v>
      </c>
      <c r="BL251" s="59">
        <f t="shared" si="13"/>
        <v>0</v>
      </c>
      <c r="BM251" s="59">
        <f t="shared" si="14"/>
        <v>0</v>
      </c>
      <c r="BN251" s="59">
        <f t="shared" si="15"/>
        <v>0</v>
      </c>
      <c r="BO251" s="59">
        <f t="shared" si="16"/>
        <v>0</v>
      </c>
      <c r="BP251" s="64"/>
      <c r="BQ251" s="59">
        <f t="shared" si="17"/>
        <v>0</v>
      </c>
      <c r="BR251" s="59">
        <f t="shared" si="18"/>
        <v>0</v>
      </c>
      <c r="BS251" s="59">
        <f t="shared" si="19"/>
        <v>0</v>
      </c>
      <c r="BT251" s="59">
        <f t="shared" si="20"/>
        <v>0</v>
      </c>
    </row>
    <row r="252">
      <c r="A252" s="49"/>
      <c r="B252" s="52" t="s">
        <v>38</v>
      </c>
      <c r="C252" s="52" t="s">
        <v>232</v>
      </c>
      <c r="D252" s="53">
        <v>1.35E7</v>
      </c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  <c r="AK252" s="62"/>
      <c r="AL252" s="62"/>
      <c r="AM252" s="62"/>
      <c r="AN252" s="62"/>
      <c r="AO252" s="62"/>
      <c r="AP252" s="62"/>
      <c r="AQ252" s="62"/>
      <c r="AR252" s="62"/>
      <c r="AS252" s="62"/>
      <c r="AT252" s="62"/>
      <c r="AU252" s="62"/>
      <c r="AV252" s="62"/>
      <c r="AW252" s="62"/>
      <c r="AX252" s="62"/>
      <c r="AY252" s="62"/>
      <c r="AZ252" s="62"/>
      <c r="BA252" s="59">
        <f t="shared" si="3"/>
        <v>0</v>
      </c>
      <c r="BB252" s="28">
        <f t="shared" si="4"/>
        <v>13500000</v>
      </c>
      <c r="BC252" s="64"/>
      <c r="BD252" s="59">
        <f t="shared" si="5"/>
        <v>0</v>
      </c>
      <c r="BE252" s="59">
        <f t="shared" si="6"/>
        <v>0</v>
      </c>
      <c r="BF252" s="59">
        <f t="shared" si="7"/>
        <v>0</v>
      </c>
      <c r="BG252" s="59">
        <f t="shared" si="8"/>
        <v>0</v>
      </c>
      <c r="BH252" s="59">
        <f t="shared" si="9"/>
        <v>0</v>
      </c>
      <c r="BI252" s="59">
        <f t="shared" si="10"/>
        <v>0</v>
      </c>
      <c r="BJ252" s="59">
        <f t="shared" si="11"/>
        <v>0</v>
      </c>
      <c r="BK252" s="59">
        <f t="shared" si="12"/>
        <v>0</v>
      </c>
      <c r="BL252" s="59">
        <f t="shared" si="13"/>
        <v>0</v>
      </c>
      <c r="BM252" s="59">
        <f t="shared" si="14"/>
        <v>0</v>
      </c>
      <c r="BN252" s="59">
        <f t="shared" si="15"/>
        <v>0</v>
      </c>
      <c r="BO252" s="59">
        <f t="shared" si="16"/>
        <v>0</v>
      </c>
      <c r="BP252" s="64"/>
      <c r="BQ252" s="59">
        <f t="shared" si="17"/>
        <v>0</v>
      </c>
      <c r="BR252" s="59">
        <f t="shared" si="18"/>
        <v>0</v>
      </c>
      <c r="BS252" s="59">
        <f t="shared" si="19"/>
        <v>0</v>
      </c>
      <c r="BT252" s="59">
        <f t="shared" si="20"/>
        <v>0</v>
      </c>
    </row>
    <row r="253">
      <c r="A253" s="45">
        <v>522111.0</v>
      </c>
      <c r="B253" s="46" t="s">
        <v>233</v>
      </c>
      <c r="C253" s="6"/>
      <c r="D253" s="47">
        <f t="shared" ref="D253:AZ253" si="110">sum(D255)</f>
        <v>1080000000</v>
      </c>
      <c r="E253" s="47">
        <f t="shared" si="110"/>
        <v>0</v>
      </c>
      <c r="F253" s="47">
        <f t="shared" si="110"/>
        <v>0</v>
      </c>
      <c r="G253" s="47">
        <f t="shared" si="110"/>
        <v>0</v>
      </c>
      <c r="H253" s="47">
        <f t="shared" si="110"/>
        <v>0</v>
      </c>
      <c r="I253" s="47">
        <f t="shared" si="110"/>
        <v>0</v>
      </c>
      <c r="J253" s="47">
        <f t="shared" si="110"/>
        <v>0</v>
      </c>
      <c r="K253" s="47">
        <f t="shared" si="110"/>
        <v>0</v>
      </c>
      <c r="L253" s="47">
        <f t="shared" si="110"/>
        <v>0</v>
      </c>
      <c r="M253" s="47">
        <f t="shared" si="110"/>
        <v>0</v>
      </c>
      <c r="N253" s="47">
        <f t="shared" si="110"/>
        <v>0</v>
      </c>
      <c r="O253" s="47">
        <f t="shared" si="110"/>
        <v>0</v>
      </c>
      <c r="P253" s="47">
        <f t="shared" si="110"/>
        <v>0</v>
      </c>
      <c r="Q253" s="47">
        <f t="shared" si="110"/>
        <v>0</v>
      </c>
      <c r="R253" s="47">
        <f t="shared" si="110"/>
        <v>0</v>
      </c>
      <c r="S253" s="47">
        <f t="shared" si="110"/>
        <v>0</v>
      </c>
      <c r="T253" s="47">
        <f t="shared" si="110"/>
        <v>0</v>
      </c>
      <c r="U253" s="47">
        <f t="shared" si="110"/>
        <v>0</v>
      </c>
      <c r="V253" s="47">
        <f t="shared" si="110"/>
        <v>0</v>
      </c>
      <c r="W253" s="47">
        <f t="shared" si="110"/>
        <v>0</v>
      </c>
      <c r="X253" s="47">
        <f t="shared" si="110"/>
        <v>0</v>
      </c>
      <c r="Y253" s="47">
        <f t="shared" si="110"/>
        <v>0</v>
      </c>
      <c r="Z253" s="47">
        <f t="shared" si="110"/>
        <v>0</v>
      </c>
      <c r="AA253" s="47">
        <f t="shared" si="110"/>
        <v>0</v>
      </c>
      <c r="AB253" s="47">
        <f t="shared" si="110"/>
        <v>0</v>
      </c>
      <c r="AC253" s="47">
        <f t="shared" si="110"/>
        <v>0</v>
      </c>
      <c r="AD253" s="47">
        <f t="shared" si="110"/>
        <v>0</v>
      </c>
      <c r="AE253" s="47">
        <f t="shared" si="110"/>
        <v>0</v>
      </c>
      <c r="AF253" s="47">
        <f t="shared" si="110"/>
        <v>0</v>
      </c>
      <c r="AG253" s="47">
        <f t="shared" si="110"/>
        <v>0</v>
      </c>
      <c r="AH253" s="47">
        <f t="shared" si="110"/>
        <v>0</v>
      </c>
      <c r="AI253" s="47">
        <f t="shared" si="110"/>
        <v>0</v>
      </c>
      <c r="AJ253" s="47">
        <f t="shared" si="110"/>
        <v>0</v>
      </c>
      <c r="AK253" s="47">
        <f t="shared" si="110"/>
        <v>0</v>
      </c>
      <c r="AL253" s="47">
        <f t="shared" si="110"/>
        <v>0</v>
      </c>
      <c r="AM253" s="47">
        <f t="shared" si="110"/>
        <v>0</v>
      </c>
      <c r="AN253" s="47">
        <f t="shared" si="110"/>
        <v>0</v>
      </c>
      <c r="AO253" s="47">
        <f t="shared" si="110"/>
        <v>0</v>
      </c>
      <c r="AP253" s="47">
        <f t="shared" si="110"/>
        <v>0</v>
      </c>
      <c r="AQ253" s="47">
        <f t="shared" si="110"/>
        <v>0</v>
      </c>
      <c r="AR253" s="47">
        <f t="shared" si="110"/>
        <v>0</v>
      </c>
      <c r="AS253" s="47">
        <f t="shared" si="110"/>
        <v>0</v>
      </c>
      <c r="AT253" s="47">
        <f t="shared" si="110"/>
        <v>0</v>
      </c>
      <c r="AU253" s="47">
        <f t="shared" si="110"/>
        <v>0</v>
      </c>
      <c r="AV253" s="47">
        <f t="shared" si="110"/>
        <v>0</v>
      </c>
      <c r="AW253" s="47">
        <f t="shared" si="110"/>
        <v>0</v>
      </c>
      <c r="AX253" s="47">
        <f t="shared" si="110"/>
        <v>0</v>
      </c>
      <c r="AY253" s="47">
        <f t="shared" si="110"/>
        <v>0</v>
      </c>
      <c r="AZ253" s="47">
        <f t="shared" si="110"/>
        <v>0</v>
      </c>
      <c r="BA253" s="59">
        <f t="shared" si="3"/>
        <v>0</v>
      </c>
      <c r="BB253" s="28">
        <f t="shared" si="4"/>
        <v>1080000000</v>
      </c>
      <c r="BC253" s="61"/>
      <c r="BD253" s="59">
        <f t="shared" si="5"/>
        <v>0</v>
      </c>
      <c r="BE253" s="59">
        <f t="shared" si="6"/>
        <v>0</v>
      </c>
      <c r="BF253" s="59">
        <f t="shared" si="7"/>
        <v>0</v>
      </c>
      <c r="BG253" s="59">
        <f t="shared" si="8"/>
        <v>0</v>
      </c>
      <c r="BH253" s="59">
        <f t="shared" si="9"/>
        <v>0</v>
      </c>
      <c r="BI253" s="59">
        <f t="shared" si="10"/>
        <v>0</v>
      </c>
      <c r="BJ253" s="59">
        <f t="shared" si="11"/>
        <v>0</v>
      </c>
      <c r="BK253" s="59">
        <f t="shared" si="12"/>
        <v>0</v>
      </c>
      <c r="BL253" s="59">
        <f t="shared" si="13"/>
        <v>0</v>
      </c>
      <c r="BM253" s="59">
        <f t="shared" si="14"/>
        <v>0</v>
      </c>
      <c r="BN253" s="59">
        <f t="shared" si="15"/>
        <v>0</v>
      </c>
      <c r="BO253" s="59">
        <f t="shared" si="16"/>
        <v>0</v>
      </c>
      <c r="BP253" s="61"/>
      <c r="BQ253" s="59">
        <f t="shared" si="17"/>
        <v>0</v>
      </c>
      <c r="BR253" s="59">
        <f t="shared" si="18"/>
        <v>0</v>
      </c>
      <c r="BS253" s="59">
        <f t="shared" si="19"/>
        <v>0</v>
      </c>
      <c r="BT253" s="59">
        <f t="shared" si="20"/>
        <v>0</v>
      </c>
    </row>
    <row r="254">
      <c r="A254" s="49"/>
      <c r="B254" s="50" t="s">
        <v>37</v>
      </c>
      <c r="C254" s="6"/>
      <c r="D254" s="51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  <c r="AK254" s="62"/>
      <c r="AL254" s="62"/>
      <c r="AM254" s="62"/>
      <c r="AN254" s="62"/>
      <c r="AO254" s="62"/>
      <c r="AP254" s="62"/>
      <c r="AQ254" s="62"/>
      <c r="AR254" s="62"/>
      <c r="AS254" s="62"/>
      <c r="AT254" s="62"/>
      <c r="AU254" s="62"/>
      <c r="AV254" s="62"/>
      <c r="AW254" s="62"/>
      <c r="AX254" s="62"/>
      <c r="AY254" s="62"/>
      <c r="AZ254" s="62"/>
      <c r="BA254" s="59">
        <f t="shared" si="3"/>
        <v>0</v>
      </c>
      <c r="BB254" s="28">
        <f t="shared" si="4"/>
        <v>0</v>
      </c>
      <c r="BC254" s="64"/>
      <c r="BD254" s="59">
        <f t="shared" si="5"/>
        <v>0</v>
      </c>
      <c r="BE254" s="59">
        <f t="shared" si="6"/>
        <v>0</v>
      </c>
      <c r="BF254" s="59">
        <f t="shared" si="7"/>
        <v>0</v>
      </c>
      <c r="BG254" s="59">
        <f t="shared" si="8"/>
        <v>0</v>
      </c>
      <c r="BH254" s="59">
        <f t="shared" si="9"/>
        <v>0</v>
      </c>
      <c r="BI254" s="59">
        <f t="shared" si="10"/>
        <v>0</v>
      </c>
      <c r="BJ254" s="59">
        <f t="shared" si="11"/>
        <v>0</v>
      </c>
      <c r="BK254" s="59">
        <f t="shared" si="12"/>
        <v>0</v>
      </c>
      <c r="BL254" s="59">
        <f t="shared" si="13"/>
        <v>0</v>
      </c>
      <c r="BM254" s="59">
        <f t="shared" si="14"/>
        <v>0</v>
      </c>
      <c r="BN254" s="59">
        <f t="shared" si="15"/>
        <v>0</v>
      </c>
      <c r="BO254" s="59">
        <f t="shared" si="16"/>
        <v>0</v>
      </c>
      <c r="BP254" s="64"/>
      <c r="BQ254" s="59">
        <f t="shared" si="17"/>
        <v>0</v>
      </c>
      <c r="BR254" s="59">
        <f t="shared" si="18"/>
        <v>0</v>
      </c>
      <c r="BS254" s="59">
        <f t="shared" si="19"/>
        <v>0</v>
      </c>
      <c r="BT254" s="59">
        <f t="shared" si="20"/>
        <v>0</v>
      </c>
    </row>
    <row r="255">
      <c r="A255" s="49"/>
      <c r="B255" s="52" t="s">
        <v>38</v>
      </c>
      <c r="C255" s="52" t="s">
        <v>234</v>
      </c>
      <c r="D255" s="53">
        <v>1.08E9</v>
      </c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  <c r="AT255" s="62"/>
      <c r="AU255" s="62"/>
      <c r="AV255" s="62"/>
      <c r="AW255" s="62"/>
      <c r="AX255" s="62"/>
      <c r="AY255" s="62"/>
      <c r="AZ255" s="62"/>
      <c r="BA255" s="59">
        <f t="shared" si="3"/>
        <v>0</v>
      </c>
      <c r="BB255" s="28">
        <f t="shared" si="4"/>
        <v>1080000000</v>
      </c>
      <c r="BC255" s="64"/>
      <c r="BD255" s="59">
        <f t="shared" si="5"/>
        <v>0</v>
      </c>
      <c r="BE255" s="59">
        <f t="shared" si="6"/>
        <v>0</v>
      </c>
      <c r="BF255" s="59">
        <f t="shared" si="7"/>
        <v>0</v>
      </c>
      <c r="BG255" s="59">
        <f t="shared" si="8"/>
        <v>0</v>
      </c>
      <c r="BH255" s="59">
        <f t="shared" si="9"/>
        <v>0</v>
      </c>
      <c r="BI255" s="59">
        <f t="shared" si="10"/>
        <v>0</v>
      </c>
      <c r="BJ255" s="59">
        <f t="shared" si="11"/>
        <v>0</v>
      </c>
      <c r="BK255" s="59">
        <f t="shared" si="12"/>
        <v>0</v>
      </c>
      <c r="BL255" s="59">
        <f t="shared" si="13"/>
        <v>0</v>
      </c>
      <c r="BM255" s="59">
        <f t="shared" si="14"/>
        <v>0</v>
      </c>
      <c r="BN255" s="59">
        <f t="shared" si="15"/>
        <v>0</v>
      </c>
      <c r="BO255" s="59">
        <f t="shared" si="16"/>
        <v>0</v>
      </c>
      <c r="BP255" s="64"/>
      <c r="BQ255" s="59">
        <f t="shared" si="17"/>
        <v>0</v>
      </c>
      <c r="BR255" s="59">
        <f t="shared" si="18"/>
        <v>0</v>
      </c>
      <c r="BS255" s="59">
        <f t="shared" si="19"/>
        <v>0</v>
      </c>
      <c r="BT255" s="59">
        <f t="shared" si="20"/>
        <v>0</v>
      </c>
    </row>
    <row r="256">
      <c r="A256" s="45">
        <v>522112.0</v>
      </c>
      <c r="B256" s="46" t="s">
        <v>235</v>
      </c>
      <c r="C256" s="6"/>
      <c r="D256" s="47">
        <f t="shared" ref="D256:AZ256" si="111">sum(D258)</f>
        <v>5400000</v>
      </c>
      <c r="E256" s="47">
        <f t="shared" si="111"/>
        <v>0</v>
      </c>
      <c r="F256" s="47">
        <f t="shared" si="111"/>
        <v>0</v>
      </c>
      <c r="G256" s="47">
        <f t="shared" si="111"/>
        <v>0</v>
      </c>
      <c r="H256" s="47">
        <f t="shared" si="111"/>
        <v>0</v>
      </c>
      <c r="I256" s="47">
        <f t="shared" si="111"/>
        <v>0</v>
      </c>
      <c r="J256" s="47">
        <f t="shared" si="111"/>
        <v>0</v>
      </c>
      <c r="K256" s="47">
        <f t="shared" si="111"/>
        <v>0</v>
      </c>
      <c r="L256" s="47">
        <f t="shared" si="111"/>
        <v>0</v>
      </c>
      <c r="M256" s="47">
        <f t="shared" si="111"/>
        <v>0</v>
      </c>
      <c r="N256" s="47">
        <f t="shared" si="111"/>
        <v>0</v>
      </c>
      <c r="O256" s="47">
        <f t="shared" si="111"/>
        <v>0</v>
      </c>
      <c r="P256" s="47">
        <f t="shared" si="111"/>
        <v>0</v>
      </c>
      <c r="Q256" s="47">
        <f t="shared" si="111"/>
        <v>0</v>
      </c>
      <c r="R256" s="47">
        <f t="shared" si="111"/>
        <v>0</v>
      </c>
      <c r="S256" s="47">
        <f t="shared" si="111"/>
        <v>0</v>
      </c>
      <c r="T256" s="47">
        <f t="shared" si="111"/>
        <v>0</v>
      </c>
      <c r="U256" s="47">
        <f t="shared" si="111"/>
        <v>0</v>
      </c>
      <c r="V256" s="47">
        <f t="shared" si="111"/>
        <v>0</v>
      </c>
      <c r="W256" s="47">
        <f t="shared" si="111"/>
        <v>0</v>
      </c>
      <c r="X256" s="47">
        <f t="shared" si="111"/>
        <v>0</v>
      </c>
      <c r="Y256" s="47">
        <f t="shared" si="111"/>
        <v>0</v>
      </c>
      <c r="Z256" s="47">
        <f t="shared" si="111"/>
        <v>0</v>
      </c>
      <c r="AA256" s="47">
        <f t="shared" si="111"/>
        <v>0</v>
      </c>
      <c r="AB256" s="47">
        <f t="shared" si="111"/>
        <v>0</v>
      </c>
      <c r="AC256" s="47">
        <f t="shared" si="111"/>
        <v>0</v>
      </c>
      <c r="AD256" s="47">
        <f t="shared" si="111"/>
        <v>0</v>
      </c>
      <c r="AE256" s="47">
        <f t="shared" si="111"/>
        <v>0</v>
      </c>
      <c r="AF256" s="47">
        <f t="shared" si="111"/>
        <v>0</v>
      </c>
      <c r="AG256" s="47">
        <f t="shared" si="111"/>
        <v>0</v>
      </c>
      <c r="AH256" s="47">
        <f t="shared" si="111"/>
        <v>0</v>
      </c>
      <c r="AI256" s="47">
        <f t="shared" si="111"/>
        <v>0</v>
      </c>
      <c r="AJ256" s="47">
        <f t="shared" si="111"/>
        <v>0</v>
      </c>
      <c r="AK256" s="47">
        <f t="shared" si="111"/>
        <v>0</v>
      </c>
      <c r="AL256" s="47">
        <f t="shared" si="111"/>
        <v>0</v>
      </c>
      <c r="AM256" s="47">
        <f t="shared" si="111"/>
        <v>0</v>
      </c>
      <c r="AN256" s="47">
        <f t="shared" si="111"/>
        <v>0</v>
      </c>
      <c r="AO256" s="47">
        <f t="shared" si="111"/>
        <v>0</v>
      </c>
      <c r="AP256" s="47">
        <f t="shared" si="111"/>
        <v>0</v>
      </c>
      <c r="AQ256" s="47">
        <f t="shared" si="111"/>
        <v>0</v>
      </c>
      <c r="AR256" s="47">
        <f t="shared" si="111"/>
        <v>0</v>
      </c>
      <c r="AS256" s="47">
        <f t="shared" si="111"/>
        <v>0</v>
      </c>
      <c r="AT256" s="47">
        <f t="shared" si="111"/>
        <v>0</v>
      </c>
      <c r="AU256" s="47">
        <f t="shared" si="111"/>
        <v>0</v>
      </c>
      <c r="AV256" s="47">
        <f t="shared" si="111"/>
        <v>0</v>
      </c>
      <c r="AW256" s="47">
        <f t="shared" si="111"/>
        <v>0</v>
      </c>
      <c r="AX256" s="47">
        <f t="shared" si="111"/>
        <v>0</v>
      </c>
      <c r="AY256" s="47">
        <f t="shared" si="111"/>
        <v>0</v>
      </c>
      <c r="AZ256" s="47">
        <f t="shared" si="111"/>
        <v>0</v>
      </c>
      <c r="BA256" s="59">
        <f t="shared" si="3"/>
        <v>0</v>
      </c>
      <c r="BB256" s="28">
        <f t="shared" si="4"/>
        <v>5400000</v>
      </c>
      <c r="BC256" s="61"/>
      <c r="BD256" s="59">
        <f t="shared" si="5"/>
        <v>0</v>
      </c>
      <c r="BE256" s="59">
        <f t="shared" si="6"/>
        <v>0</v>
      </c>
      <c r="BF256" s="59">
        <f t="shared" si="7"/>
        <v>0</v>
      </c>
      <c r="BG256" s="59">
        <f t="shared" si="8"/>
        <v>0</v>
      </c>
      <c r="BH256" s="59">
        <f t="shared" si="9"/>
        <v>0</v>
      </c>
      <c r="BI256" s="59">
        <f t="shared" si="10"/>
        <v>0</v>
      </c>
      <c r="BJ256" s="59">
        <f t="shared" si="11"/>
        <v>0</v>
      </c>
      <c r="BK256" s="59">
        <f t="shared" si="12"/>
        <v>0</v>
      </c>
      <c r="BL256" s="59">
        <f t="shared" si="13"/>
        <v>0</v>
      </c>
      <c r="BM256" s="59">
        <f t="shared" si="14"/>
        <v>0</v>
      </c>
      <c r="BN256" s="59">
        <f t="shared" si="15"/>
        <v>0</v>
      </c>
      <c r="BO256" s="59">
        <f t="shared" si="16"/>
        <v>0</v>
      </c>
      <c r="BP256" s="61"/>
      <c r="BQ256" s="59">
        <f t="shared" si="17"/>
        <v>0</v>
      </c>
      <c r="BR256" s="59">
        <f t="shared" si="18"/>
        <v>0</v>
      </c>
      <c r="BS256" s="59">
        <f t="shared" si="19"/>
        <v>0</v>
      </c>
      <c r="BT256" s="59">
        <f t="shared" si="20"/>
        <v>0</v>
      </c>
    </row>
    <row r="257">
      <c r="A257" s="49"/>
      <c r="B257" s="50" t="s">
        <v>37</v>
      </c>
      <c r="C257" s="6"/>
      <c r="D257" s="51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  <c r="AK257" s="62"/>
      <c r="AL257" s="62"/>
      <c r="AM257" s="62"/>
      <c r="AN257" s="62"/>
      <c r="AO257" s="62"/>
      <c r="AP257" s="62"/>
      <c r="AQ257" s="62"/>
      <c r="AR257" s="62"/>
      <c r="AS257" s="62"/>
      <c r="AT257" s="62"/>
      <c r="AU257" s="62"/>
      <c r="AV257" s="62"/>
      <c r="AW257" s="62"/>
      <c r="AX257" s="62"/>
      <c r="AY257" s="62"/>
      <c r="AZ257" s="62"/>
      <c r="BA257" s="59">
        <f t="shared" si="3"/>
        <v>0</v>
      </c>
      <c r="BB257" s="28">
        <f t="shared" si="4"/>
        <v>0</v>
      </c>
      <c r="BC257" s="64"/>
      <c r="BD257" s="59">
        <f t="shared" si="5"/>
        <v>0</v>
      </c>
      <c r="BE257" s="59">
        <f t="shared" si="6"/>
        <v>0</v>
      </c>
      <c r="BF257" s="59">
        <f t="shared" si="7"/>
        <v>0</v>
      </c>
      <c r="BG257" s="59">
        <f t="shared" si="8"/>
        <v>0</v>
      </c>
      <c r="BH257" s="59">
        <f t="shared" si="9"/>
        <v>0</v>
      </c>
      <c r="BI257" s="59">
        <f t="shared" si="10"/>
        <v>0</v>
      </c>
      <c r="BJ257" s="59">
        <f t="shared" si="11"/>
        <v>0</v>
      </c>
      <c r="BK257" s="59">
        <f t="shared" si="12"/>
        <v>0</v>
      </c>
      <c r="BL257" s="59">
        <f t="shared" si="13"/>
        <v>0</v>
      </c>
      <c r="BM257" s="59">
        <f t="shared" si="14"/>
        <v>0</v>
      </c>
      <c r="BN257" s="59">
        <f t="shared" si="15"/>
        <v>0</v>
      </c>
      <c r="BO257" s="59">
        <f t="shared" si="16"/>
        <v>0</v>
      </c>
      <c r="BP257" s="64"/>
      <c r="BQ257" s="59">
        <f t="shared" si="17"/>
        <v>0</v>
      </c>
      <c r="BR257" s="59">
        <f t="shared" si="18"/>
        <v>0</v>
      </c>
      <c r="BS257" s="59">
        <f t="shared" si="19"/>
        <v>0</v>
      </c>
      <c r="BT257" s="59">
        <f t="shared" si="20"/>
        <v>0</v>
      </c>
    </row>
    <row r="258">
      <c r="A258" s="49"/>
      <c r="B258" s="52" t="s">
        <v>38</v>
      </c>
      <c r="C258" s="52" t="s">
        <v>236</v>
      </c>
      <c r="D258" s="53">
        <v>5400000.0</v>
      </c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  <c r="AT258" s="62"/>
      <c r="AU258" s="62"/>
      <c r="AV258" s="62"/>
      <c r="AW258" s="62"/>
      <c r="AX258" s="62"/>
      <c r="AY258" s="62"/>
      <c r="AZ258" s="62"/>
      <c r="BA258" s="59">
        <f t="shared" si="3"/>
        <v>0</v>
      </c>
      <c r="BB258" s="28">
        <f t="shared" si="4"/>
        <v>5400000</v>
      </c>
      <c r="BC258" s="64"/>
      <c r="BD258" s="59">
        <f t="shared" si="5"/>
        <v>0</v>
      </c>
      <c r="BE258" s="59">
        <f t="shared" si="6"/>
        <v>0</v>
      </c>
      <c r="BF258" s="59">
        <f t="shared" si="7"/>
        <v>0</v>
      </c>
      <c r="BG258" s="59">
        <f t="shared" si="8"/>
        <v>0</v>
      </c>
      <c r="BH258" s="59">
        <f t="shared" si="9"/>
        <v>0</v>
      </c>
      <c r="BI258" s="59">
        <f t="shared" si="10"/>
        <v>0</v>
      </c>
      <c r="BJ258" s="59">
        <f t="shared" si="11"/>
        <v>0</v>
      </c>
      <c r="BK258" s="59">
        <f t="shared" si="12"/>
        <v>0</v>
      </c>
      <c r="BL258" s="59">
        <f t="shared" si="13"/>
        <v>0</v>
      </c>
      <c r="BM258" s="59">
        <f t="shared" si="14"/>
        <v>0</v>
      </c>
      <c r="BN258" s="59">
        <f t="shared" si="15"/>
        <v>0</v>
      </c>
      <c r="BO258" s="59">
        <f t="shared" si="16"/>
        <v>0</v>
      </c>
      <c r="BP258" s="64"/>
      <c r="BQ258" s="59">
        <f t="shared" si="17"/>
        <v>0</v>
      </c>
      <c r="BR258" s="59">
        <f t="shared" si="18"/>
        <v>0</v>
      </c>
      <c r="BS258" s="59">
        <f t="shared" si="19"/>
        <v>0</v>
      </c>
      <c r="BT258" s="59">
        <f t="shared" si="20"/>
        <v>0</v>
      </c>
    </row>
    <row r="259">
      <c r="A259" s="41" t="s">
        <v>237</v>
      </c>
      <c r="B259" s="42" t="s">
        <v>238</v>
      </c>
      <c r="C259" s="6"/>
      <c r="D259" s="43">
        <f t="shared" ref="D259:AZ259" si="112">sum(D260,D263,D266,D272)</f>
        <v>2430187000</v>
      </c>
      <c r="E259" s="43">
        <f t="shared" si="112"/>
        <v>0</v>
      </c>
      <c r="F259" s="43">
        <f t="shared" si="112"/>
        <v>0</v>
      </c>
      <c r="G259" s="43">
        <f t="shared" si="112"/>
        <v>0</v>
      </c>
      <c r="H259" s="43">
        <f t="shared" si="112"/>
        <v>0</v>
      </c>
      <c r="I259" s="43">
        <f t="shared" si="112"/>
        <v>0</v>
      </c>
      <c r="J259" s="43">
        <f t="shared" si="112"/>
        <v>0</v>
      </c>
      <c r="K259" s="43">
        <f t="shared" si="112"/>
        <v>0</v>
      </c>
      <c r="L259" s="43">
        <f t="shared" si="112"/>
        <v>0</v>
      </c>
      <c r="M259" s="43">
        <f t="shared" si="112"/>
        <v>0</v>
      </c>
      <c r="N259" s="43">
        <f t="shared" si="112"/>
        <v>0</v>
      </c>
      <c r="O259" s="43">
        <f t="shared" si="112"/>
        <v>0</v>
      </c>
      <c r="P259" s="43">
        <f t="shared" si="112"/>
        <v>0</v>
      </c>
      <c r="Q259" s="43">
        <f t="shared" si="112"/>
        <v>0</v>
      </c>
      <c r="R259" s="43">
        <f t="shared" si="112"/>
        <v>0</v>
      </c>
      <c r="S259" s="43">
        <f t="shared" si="112"/>
        <v>0</v>
      </c>
      <c r="T259" s="43">
        <f t="shared" si="112"/>
        <v>0</v>
      </c>
      <c r="U259" s="43">
        <f t="shared" si="112"/>
        <v>0</v>
      </c>
      <c r="V259" s="43">
        <f t="shared" si="112"/>
        <v>0</v>
      </c>
      <c r="W259" s="43">
        <f t="shared" si="112"/>
        <v>0</v>
      </c>
      <c r="X259" s="43">
        <f t="shared" si="112"/>
        <v>0</v>
      </c>
      <c r="Y259" s="43">
        <f t="shared" si="112"/>
        <v>0</v>
      </c>
      <c r="Z259" s="43">
        <f t="shared" si="112"/>
        <v>0</v>
      </c>
      <c r="AA259" s="43">
        <f t="shared" si="112"/>
        <v>0</v>
      </c>
      <c r="AB259" s="43">
        <f t="shared" si="112"/>
        <v>0</v>
      </c>
      <c r="AC259" s="43">
        <f t="shared" si="112"/>
        <v>0</v>
      </c>
      <c r="AD259" s="43">
        <f t="shared" si="112"/>
        <v>0</v>
      </c>
      <c r="AE259" s="43">
        <f t="shared" si="112"/>
        <v>0</v>
      </c>
      <c r="AF259" s="43">
        <f t="shared" si="112"/>
        <v>0</v>
      </c>
      <c r="AG259" s="43">
        <f t="shared" si="112"/>
        <v>0</v>
      </c>
      <c r="AH259" s="43">
        <f t="shared" si="112"/>
        <v>0</v>
      </c>
      <c r="AI259" s="43">
        <f t="shared" si="112"/>
        <v>0</v>
      </c>
      <c r="AJ259" s="43">
        <f t="shared" si="112"/>
        <v>0</v>
      </c>
      <c r="AK259" s="43">
        <f t="shared" si="112"/>
        <v>0</v>
      </c>
      <c r="AL259" s="43">
        <f t="shared" si="112"/>
        <v>0</v>
      </c>
      <c r="AM259" s="43">
        <f t="shared" si="112"/>
        <v>0</v>
      </c>
      <c r="AN259" s="43">
        <f t="shared" si="112"/>
        <v>0</v>
      </c>
      <c r="AO259" s="43">
        <f t="shared" si="112"/>
        <v>0</v>
      </c>
      <c r="AP259" s="43">
        <f t="shared" si="112"/>
        <v>0</v>
      </c>
      <c r="AQ259" s="43">
        <f t="shared" si="112"/>
        <v>0</v>
      </c>
      <c r="AR259" s="43">
        <f t="shared" si="112"/>
        <v>0</v>
      </c>
      <c r="AS259" s="43">
        <f t="shared" si="112"/>
        <v>0</v>
      </c>
      <c r="AT259" s="43">
        <f t="shared" si="112"/>
        <v>0</v>
      </c>
      <c r="AU259" s="43">
        <f t="shared" si="112"/>
        <v>0</v>
      </c>
      <c r="AV259" s="43">
        <f t="shared" si="112"/>
        <v>0</v>
      </c>
      <c r="AW259" s="43">
        <f t="shared" si="112"/>
        <v>0</v>
      </c>
      <c r="AX259" s="43">
        <f t="shared" si="112"/>
        <v>0</v>
      </c>
      <c r="AY259" s="43">
        <f t="shared" si="112"/>
        <v>0</v>
      </c>
      <c r="AZ259" s="43">
        <f t="shared" si="112"/>
        <v>0</v>
      </c>
      <c r="BA259" s="59">
        <f t="shared" si="3"/>
        <v>0</v>
      </c>
      <c r="BB259" s="28">
        <f t="shared" si="4"/>
        <v>2430187000</v>
      </c>
      <c r="BC259" s="29"/>
      <c r="BD259" s="59">
        <f t="shared" si="5"/>
        <v>0</v>
      </c>
      <c r="BE259" s="59">
        <f t="shared" si="6"/>
        <v>0</v>
      </c>
      <c r="BF259" s="59">
        <f t="shared" si="7"/>
        <v>0</v>
      </c>
      <c r="BG259" s="59">
        <f t="shared" si="8"/>
        <v>0</v>
      </c>
      <c r="BH259" s="59">
        <f t="shared" si="9"/>
        <v>0</v>
      </c>
      <c r="BI259" s="59">
        <f t="shared" si="10"/>
        <v>0</v>
      </c>
      <c r="BJ259" s="59">
        <f t="shared" si="11"/>
        <v>0</v>
      </c>
      <c r="BK259" s="59">
        <f t="shared" si="12"/>
        <v>0</v>
      </c>
      <c r="BL259" s="59">
        <f t="shared" si="13"/>
        <v>0</v>
      </c>
      <c r="BM259" s="59">
        <f t="shared" si="14"/>
        <v>0</v>
      </c>
      <c r="BN259" s="59">
        <f t="shared" si="15"/>
        <v>0</v>
      </c>
      <c r="BO259" s="59">
        <f t="shared" si="16"/>
        <v>0</v>
      </c>
      <c r="BP259" s="29"/>
      <c r="BQ259" s="59">
        <f t="shared" si="17"/>
        <v>0</v>
      </c>
      <c r="BR259" s="59">
        <f t="shared" si="18"/>
        <v>0</v>
      </c>
      <c r="BS259" s="59">
        <f t="shared" si="19"/>
        <v>0</v>
      </c>
      <c r="BT259" s="59">
        <f t="shared" si="20"/>
        <v>0</v>
      </c>
    </row>
    <row r="260">
      <c r="A260" s="45">
        <v>521111.0</v>
      </c>
      <c r="B260" s="46" t="s">
        <v>229</v>
      </c>
      <c r="C260" s="6"/>
      <c r="D260" s="47">
        <f t="shared" ref="D260:AZ260" si="113">sum(D262)</f>
        <v>127440000</v>
      </c>
      <c r="E260" s="47">
        <f t="shared" si="113"/>
        <v>0</v>
      </c>
      <c r="F260" s="47">
        <f t="shared" si="113"/>
        <v>0</v>
      </c>
      <c r="G260" s="47">
        <f t="shared" si="113"/>
        <v>0</v>
      </c>
      <c r="H260" s="47">
        <f t="shared" si="113"/>
        <v>0</v>
      </c>
      <c r="I260" s="47">
        <f t="shared" si="113"/>
        <v>0</v>
      </c>
      <c r="J260" s="47">
        <f t="shared" si="113"/>
        <v>0</v>
      </c>
      <c r="K260" s="47">
        <f t="shared" si="113"/>
        <v>0</v>
      </c>
      <c r="L260" s="47">
        <f t="shared" si="113"/>
        <v>0</v>
      </c>
      <c r="M260" s="47">
        <f t="shared" si="113"/>
        <v>0</v>
      </c>
      <c r="N260" s="47">
        <f t="shared" si="113"/>
        <v>0</v>
      </c>
      <c r="O260" s="47">
        <f t="shared" si="113"/>
        <v>0</v>
      </c>
      <c r="P260" s="47">
        <f t="shared" si="113"/>
        <v>0</v>
      </c>
      <c r="Q260" s="47">
        <f t="shared" si="113"/>
        <v>0</v>
      </c>
      <c r="R260" s="47">
        <f t="shared" si="113"/>
        <v>0</v>
      </c>
      <c r="S260" s="47">
        <f t="shared" si="113"/>
        <v>0</v>
      </c>
      <c r="T260" s="47">
        <f t="shared" si="113"/>
        <v>0</v>
      </c>
      <c r="U260" s="47">
        <f t="shared" si="113"/>
        <v>0</v>
      </c>
      <c r="V260" s="47">
        <f t="shared" si="113"/>
        <v>0</v>
      </c>
      <c r="W260" s="47">
        <f t="shared" si="113"/>
        <v>0</v>
      </c>
      <c r="X260" s="47">
        <f t="shared" si="113"/>
        <v>0</v>
      </c>
      <c r="Y260" s="47">
        <f t="shared" si="113"/>
        <v>0</v>
      </c>
      <c r="Z260" s="47">
        <f t="shared" si="113"/>
        <v>0</v>
      </c>
      <c r="AA260" s="47">
        <f t="shared" si="113"/>
        <v>0</v>
      </c>
      <c r="AB260" s="47">
        <f t="shared" si="113"/>
        <v>0</v>
      </c>
      <c r="AC260" s="47">
        <f t="shared" si="113"/>
        <v>0</v>
      </c>
      <c r="AD260" s="47">
        <f t="shared" si="113"/>
        <v>0</v>
      </c>
      <c r="AE260" s="47">
        <f t="shared" si="113"/>
        <v>0</v>
      </c>
      <c r="AF260" s="47">
        <f t="shared" si="113"/>
        <v>0</v>
      </c>
      <c r="AG260" s="47">
        <f t="shared" si="113"/>
        <v>0</v>
      </c>
      <c r="AH260" s="47">
        <f t="shared" si="113"/>
        <v>0</v>
      </c>
      <c r="AI260" s="47">
        <f t="shared" si="113"/>
        <v>0</v>
      </c>
      <c r="AJ260" s="47">
        <f t="shared" si="113"/>
        <v>0</v>
      </c>
      <c r="AK260" s="47">
        <f t="shared" si="113"/>
        <v>0</v>
      </c>
      <c r="AL260" s="47">
        <f t="shared" si="113"/>
        <v>0</v>
      </c>
      <c r="AM260" s="47">
        <f t="shared" si="113"/>
        <v>0</v>
      </c>
      <c r="AN260" s="47">
        <f t="shared" si="113"/>
        <v>0</v>
      </c>
      <c r="AO260" s="47">
        <f t="shared" si="113"/>
        <v>0</v>
      </c>
      <c r="AP260" s="47">
        <f t="shared" si="113"/>
        <v>0</v>
      </c>
      <c r="AQ260" s="47">
        <f t="shared" si="113"/>
        <v>0</v>
      </c>
      <c r="AR260" s="47">
        <f t="shared" si="113"/>
        <v>0</v>
      </c>
      <c r="AS260" s="47">
        <f t="shared" si="113"/>
        <v>0</v>
      </c>
      <c r="AT260" s="47">
        <f t="shared" si="113"/>
        <v>0</v>
      </c>
      <c r="AU260" s="47">
        <f t="shared" si="113"/>
        <v>0</v>
      </c>
      <c r="AV260" s="47">
        <f t="shared" si="113"/>
        <v>0</v>
      </c>
      <c r="AW260" s="47">
        <f t="shared" si="113"/>
        <v>0</v>
      </c>
      <c r="AX260" s="47">
        <f t="shared" si="113"/>
        <v>0</v>
      </c>
      <c r="AY260" s="47">
        <f t="shared" si="113"/>
        <v>0</v>
      </c>
      <c r="AZ260" s="47">
        <f t="shared" si="113"/>
        <v>0</v>
      </c>
      <c r="BA260" s="59">
        <f t="shared" si="3"/>
        <v>0</v>
      </c>
      <c r="BB260" s="28">
        <f t="shared" si="4"/>
        <v>127440000</v>
      </c>
      <c r="BC260" s="61"/>
      <c r="BD260" s="59">
        <f t="shared" si="5"/>
        <v>0</v>
      </c>
      <c r="BE260" s="59">
        <f t="shared" si="6"/>
        <v>0</v>
      </c>
      <c r="BF260" s="59">
        <f t="shared" si="7"/>
        <v>0</v>
      </c>
      <c r="BG260" s="59">
        <f t="shared" si="8"/>
        <v>0</v>
      </c>
      <c r="BH260" s="59">
        <f t="shared" si="9"/>
        <v>0</v>
      </c>
      <c r="BI260" s="59">
        <f t="shared" si="10"/>
        <v>0</v>
      </c>
      <c r="BJ260" s="59">
        <f t="shared" si="11"/>
        <v>0</v>
      </c>
      <c r="BK260" s="59">
        <f t="shared" si="12"/>
        <v>0</v>
      </c>
      <c r="BL260" s="59">
        <f t="shared" si="13"/>
        <v>0</v>
      </c>
      <c r="BM260" s="59">
        <f t="shared" si="14"/>
        <v>0</v>
      </c>
      <c r="BN260" s="59">
        <f t="shared" si="15"/>
        <v>0</v>
      </c>
      <c r="BO260" s="59">
        <f t="shared" si="16"/>
        <v>0</v>
      </c>
      <c r="BP260" s="61"/>
      <c r="BQ260" s="59">
        <f t="shared" si="17"/>
        <v>0</v>
      </c>
      <c r="BR260" s="59">
        <f t="shared" si="18"/>
        <v>0</v>
      </c>
      <c r="BS260" s="59">
        <f t="shared" si="19"/>
        <v>0</v>
      </c>
      <c r="BT260" s="59">
        <f t="shared" si="20"/>
        <v>0</v>
      </c>
    </row>
    <row r="261">
      <c r="A261" s="49"/>
      <c r="B261" s="50" t="s">
        <v>37</v>
      </c>
      <c r="C261" s="6"/>
      <c r="D261" s="51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  <c r="AT261" s="62"/>
      <c r="AU261" s="62"/>
      <c r="AV261" s="62"/>
      <c r="AW261" s="62"/>
      <c r="AX261" s="62"/>
      <c r="AY261" s="62"/>
      <c r="AZ261" s="62"/>
      <c r="BA261" s="59">
        <f t="shared" si="3"/>
        <v>0</v>
      </c>
      <c r="BB261" s="28">
        <f t="shared" si="4"/>
        <v>0</v>
      </c>
      <c r="BC261" s="64"/>
      <c r="BD261" s="59">
        <f t="shared" si="5"/>
        <v>0</v>
      </c>
      <c r="BE261" s="59">
        <f t="shared" si="6"/>
        <v>0</v>
      </c>
      <c r="BF261" s="59">
        <f t="shared" si="7"/>
        <v>0</v>
      </c>
      <c r="BG261" s="59">
        <f t="shared" si="8"/>
        <v>0</v>
      </c>
      <c r="BH261" s="59">
        <f t="shared" si="9"/>
        <v>0</v>
      </c>
      <c r="BI261" s="59">
        <f t="shared" si="10"/>
        <v>0</v>
      </c>
      <c r="BJ261" s="59">
        <f t="shared" si="11"/>
        <v>0</v>
      </c>
      <c r="BK261" s="59">
        <f t="shared" si="12"/>
        <v>0</v>
      </c>
      <c r="BL261" s="59">
        <f t="shared" si="13"/>
        <v>0</v>
      </c>
      <c r="BM261" s="59">
        <f t="shared" si="14"/>
        <v>0</v>
      </c>
      <c r="BN261" s="59">
        <f t="shared" si="15"/>
        <v>0</v>
      </c>
      <c r="BO261" s="59">
        <f t="shared" si="16"/>
        <v>0</v>
      </c>
      <c r="BP261" s="64"/>
      <c r="BQ261" s="59">
        <f t="shared" si="17"/>
        <v>0</v>
      </c>
      <c r="BR261" s="59">
        <f t="shared" si="18"/>
        <v>0</v>
      </c>
      <c r="BS261" s="59">
        <f t="shared" si="19"/>
        <v>0</v>
      </c>
      <c r="BT261" s="59">
        <f t="shared" si="20"/>
        <v>0</v>
      </c>
    </row>
    <row r="262">
      <c r="A262" s="49"/>
      <c r="B262" s="52" t="s">
        <v>38</v>
      </c>
      <c r="C262" s="52" t="s">
        <v>239</v>
      </c>
      <c r="D262" s="53">
        <v>1.2744E8</v>
      </c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  <c r="AT262" s="62"/>
      <c r="AU262" s="62"/>
      <c r="AV262" s="62"/>
      <c r="AW262" s="62"/>
      <c r="AX262" s="62"/>
      <c r="AY262" s="62"/>
      <c r="AZ262" s="62"/>
      <c r="BA262" s="59">
        <f t="shared" si="3"/>
        <v>0</v>
      </c>
      <c r="BB262" s="28">
        <f t="shared" si="4"/>
        <v>127440000</v>
      </c>
      <c r="BC262" s="64"/>
      <c r="BD262" s="59">
        <f t="shared" si="5"/>
        <v>0</v>
      </c>
      <c r="BE262" s="59">
        <f t="shared" si="6"/>
        <v>0</v>
      </c>
      <c r="BF262" s="59">
        <f t="shared" si="7"/>
        <v>0</v>
      </c>
      <c r="BG262" s="59">
        <f t="shared" si="8"/>
        <v>0</v>
      </c>
      <c r="BH262" s="59">
        <f t="shared" si="9"/>
        <v>0</v>
      </c>
      <c r="BI262" s="59">
        <f t="shared" si="10"/>
        <v>0</v>
      </c>
      <c r="BJ262" s="59">
        <f t="shared" si="11"/>
        <v>0</v>
      </c>
      <c r="BK262" s="59">
        <f t="shared" si="12"/>
        <v>0</v>
      </c>
      <c r="BL262" s="59">
        <f t="shared" si="13"/>
        <v>0</v>
      </c>
      <c r="BM262" s="59">
        <f t="shared" si="14"/>
        <v>0</v>
      </c>
      <c r="BN262" s="59">
        <f t="shared" si="15"/>
        <v>0</v>
      </c>
      <c r="BO262" s="59">
        <f t="shared" si="16"/>
        <v>0</v>
      </c>
      <c r="BP262" s="64"/>
      <c r="BQ262" s="59">
        <f t="shared" si="17"/>
        <v>0</v>
      </c>
      <c r="BR262" s="59">
        <f t="shared" si="18"/>
        <v>0</v>
      </c>
      <c r="BS262" s="59">
        <f t="shared" si="19"/>
        <v>0</v>
      </c>
      <c r="BT262" s="59">
        <f t="shared" si="20"/>
        <v>0</v>
      </c>
    </row>
    <row r="263">
      <c r="A263" s="45">
        <v>521114.0</v>
      </c>
      <c r="B263" s="46" t="s">
        <v>240</v>
      </c>
      <c r="C263" s="6"/>
      <c r="D263" s="47">
        <f t="shared" ref="D263:AZ263" si="114">sum(D265)</f>
        <v>2185000</v>
      </c>
      <c r="E263" s="47">
        <f t="shared" si="114"/>
        <v>0</v>
      </c>
      <c r="F263" s="47">
        <f t="shared" si="114"/>
        <v>0</v>
      </c>
      <c r="G263" s="47">
        <f t="shared" si="114"/>
        <v>0</v>
      </c>
      <c r="H263" s="47">
        <f t="shared" si="114"/>
        <v>0</v>
      </c>
      <c r="I263" s="47">
        <f t="shared" si="114"/>
        <v>0</v>
      </c>
      <c r="J263" s="47">
        <f t="shared" si="114"/>
        <v>0</v>
      </c>
      <c r="K263" s="47">
        <f t="shared" si="114"/>
        <v>0</v>
      </c>
      <c r="L263" s="47">
        <f t="shared" si="114"/>
        <v>0</v>
      </c>
      <c r="M263" s="47">
        <f t="shared" si="114"/>
        <v>0</v>
      </c>
      <c r="N263" s="47">
        <f t="shared" si="114"/>
        <v>0</v>
      </c>
      <c r="O263" s="47">
        <f t="shared" si="114"/>
        <v>0</v>
      </c>
      <c r="P263" s="47">
        <f t="shared" si="114"/>
        <v>0</v>
      </c>
      <c r="Q263" s="47">
        <f t="shared" si="114"/>
        <v>0</v>
      </c>
      <c r="R263" s="47">
        <f t="shared" si="114"/>
        <v>0</v>
      </c>
      <c r="S263" s="47">
        <f t="shared" si="114"/>
        <v>0</v>
      </c>
      <c r="T263" s="47">
        <f t="shared" si="114"/>
        <v>0</v>
      </c>
      <c r="U263" s="47">
        <f t="shared" si="114"/>
        <v>0</v>
      </c>
      <c r="V263" s="47">
        <f t="shared" si="114"/>
        <v>0</v>
      </c>
      <c r="W263" s="47">
        <f t="shared" si="114"/>
        <v>0</v>
      </c>
      <c r="X263" s="47">
        <f t="shared" si="114"/>
        <v>0</v>
      </c>
      <c r="Y263" s="47">
        <f t="shared" si="114"/>
        <v>0</v>
      </c>
      <c r="Z263" s="47">
        <f t="shared" si="114"/>
        <v>0</v>
      </c>
      <c r="AA263" s="47">
        <f t="shared" si="114"/>
        <v>0</v>
      </c>
      <c r="AB263" s="47">
        <f t="shared" si="114"/>
        <v>0</v>
      </c>
      <c r="AC263" s="47">
        <f t="shared" si="114"/>
        <v>0</v>
      </c>
      <c r="AD263" s="47">
        <f t="shared" si="114"/>
        <v>0</v>
      </c>
      <c r="AE263" s="47">
        <f t="shared" si="114"/>
        <v>0</v>
      </c>
      <c r="AF263" s="47">
        <f t="shared" si="114"/>
        <v>0</v>
      </c>
      <c r="AG263" s="47">
        <f t="shared" si="114"/>
        <v>0</v>
      </c>
      <c r="AH263" s="47">
        <f t="shared" si="114"/>
        <v>0</v>
      </c>
      <c r="AI263" s="47">
        <f t="shared" si="114"/>
        <v>0</v>
      </c>
      <c r="AJ263" s="47">
        <f t="shared" si="114"/>
        <v>0</v>
      </c>
      <c r="AK263" s="47">
        <f t="shared" si="114"/>
        <v>0</v>
      </c>
      <c r="AL263" s="47">
        <f t="shared" si="114"/>
        <v>0</v>
      </c>
      <c r="AM263" s="47">
        <f t="shared" si="114"/>
        <v>0</v>
      </c>
      <c r="AN263" s="47">
        <f t="shared" si="114"/>
        <v>0</v>
      </c>
      <c r="AO263" s="47">
        <f t="shared" si="114"/>
        <v>0</v>
      </c>
      <c r="AP263" s="47">
        <f t="shared" si="114"/>
        <v>0</v>
      </c>
      <c r="AQ263" s="47">
        <f t="shared" si="114"/>
        <v>0</v>
      </c>
      <c r="AR263" s="47">
        <f t="shared" si="114"/>
        <v>0</v>
      </c>
      <c r="AS263" s="47">
        <f t="shared" si="114"/>
        <v>0</v>
      </c>
      <c r="AT263" s="47">
        <f t="shared" si="114"/>
        <v>0</v>
      </c>
      <c r="AU263" s="47">
        <f t="shared" si="114"/>
        <v>0</v>
      </c>
      <c r="AV263" s="47">
        <f t="shared" si="114"/>
        <v>0</v>
      </c>
      <c r="AW263" s="47">
        <f t="shared" si="114"/>
        <v>0</v>
      </c>
      <c r="AX263" s="47">
        <f t="shared" si="114"/>
        <v>0</v>
      </c>
      <c r="AY263" s="47">
        <f t="shared" si="114"/>
        <v>0</v>
      </c>
      <c r="AZ263" s="47">
        <f t="shared" si="114"/>
        <v>0</v>
      </c>
      <c r="BA263" s="59">
        <f t="shared" si="3"/>
        <v>0</v>
      </c>
      <c r="BB263" s="28">
        <f t="shared" si="4"/>
        <v>2185000</v>
      </c>
      <c r="BC263" s="61"/>
      <c r="BD263" s="59">
        <f t="shared" si="5"/>
        <v>0</v>
      </c>
      <c r="BE263" s="59">
        <f t="shared" si="6"/>
        <v>0</v>
      </c>
      <c r="BF263" s="59">
        <f t="shared" si="7"/>
        <v>0</v>
      </c>
      <c r="BG263" s="59">
        <f t="shared" si="8"/>
        <v>0</v>
      </c>
      <c r="BH263" s="59">
        <f t="shared" si="9"/>
        <v>0</v>
      </c>
      <c r="BI263" s="59">
        <f t="shared" si="10"/>
        <v>0</v>
      </c>
      <c r="BJ263" s="59">
        <f t="shared" si="11"/>
        <v>0</v>
      </c>
      <c r="BK263" s="59">
        <f t="shared" si="12"/>
        <v>0</v>
      </c>
      <c r="BL263" s="59">
        <f t="shared" si="13"/>
        <v>0</v>
      </c>
      <c r="BM263" s="59">
        <f t="shared" si="14"/>
        <v>0</v>
      </c>
      <c r="BN263" s="59">
        <f t="shared" si="15"/>
        <v>0</v>
      </c>
      <c r="BO263" s="59">
        <f t="shared" si="16"/>
        <v>0</v>
      </c>
      <c r="BP263" s="61"/>
      <c r="BQ263" s="59">
        <f t="shared" si="17"/>
        <v>0</v>
      </c>
      <c r="BR263" s="59">
        <f t="shared" si="18"/>
        <v>0</v>
      </c>
      <c r="BS263" s="59">
        <f t="shared" si="19"/>
        <v>0</v>
      </c>
      <c r="BT263" s="59">
        <f t="shared" si="20"/>
        <v>0</v>
      </c>
    </row>
    <row r="264">
      <c r="A264" s="49"/>
      <c r="B264" s="50" t="s">
        <v>37</v>
      </c>
      <c r="C264" s="6"/>
      <c r="D264" s="51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62"/>
      <c r="AV264" s="62"/>
      <c r="AW264" s="62"/>
      <c r="AX264" s="62"/>
      <c r="AY264" s="62"/>
      <c r="AZ264" s="62"/>
      <c r="BA264" s="59">
        <f t="shared" si="3"/>
        <v>0</v>
      </c>
      <c r="BB264" s="28">
        <f t="shared" si="4"/>
        <v>0</v>
      </c>
      <c r="BC264" s="64"/>
      <c r="BD264" s="59">
        <f t="shared" si="5"/>
        <v>0</v>
      </c>
      <c r="BE264" s="59">
        <f t="shared" si="6"/>
        <v>0</v>
      </c>
      <c r="BF264" s="59">
        <f t="shared" si="7"/>
        <v>0</v>
      </c>
      <c r="BG264" s="59">
        <f t="shared" si="8"/>
        <v>0</v>
      </c>
      <c r="BH264" s="59">
        <f t="shared" si="9"/>
        <v>0</v>
      </c>
      <c r="BI264" s="59">
        <f t="shared" si="10"/>
        <v>0</v>
      </c>
      <c r="BJ264" s="59">
        <f t="shared" si="11"/>
        <v>0</v>
      </c>
      <c r="BK264" s="59">
        <f t="shared" si="12"/>
        <v>0</v>
      </c>
      <c r="BL264" s="59">
        <f t="shared" si="13"/>
        <v>0</v>
      </c>
      <c r="BM264" s="59">
        <f t="shared" si="14"/>
        <v>0</v>
      </c>
      <c r="BN264" s="59">
        <f t="shared" si="15"/>
        <v>0</v>
      </c>
      <c r="BO264" s="59">
        <f t="shared" si="16"/>
        <v>0</v>
      </c>
      <c r="BP264" s="64"/>
      <c r="BQ264" s="59">
        <f t="shared" si="17"/>
        <v>0</v>
      </c>
      <c r="BR264" s="59">
        <f t="shared" si="18"/>
        <v>0</v>
      </c>
      <c r="BS264" s="59">
        <f t="shared" si="19"/>
        <v>0</v>
      </c>
      <c r="BT264" s="59">
        <f t="shared" si="20"/>
        <v>0</v>
      </c>
    </row>
    <row r="265">
      <c r="A265" s="49"/>
      <c r="B265" s="52" t="s">
        <v>38</v>
      </c>
      <c r="C265" s="52" t="s">
        <v>241</v>
      </c>
      <c r="D265" s="53">
        <v>2185000.0</v>
      </c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62"/>
      <c r="AV265" s="62"/>
      <c r="AW265" s="62"/>
      <c r="AX265" s="62"/>
      <c r="AY265" s="62"/>
      <c r="AZ265" s="62"/>
      <c r="BA265" s="59">
        <f t="shared" si="3"/>
        <v>0</v>
      </c>
      <c r="BB265" s="28">
        <f t="shared" si="4"/>
        <v>2185000</v>
      </c>
      <c r="BC265" s="64"/>
      <c r="BD265" s="59">
        <f t="shared" si="5"/>
        <v>0</v>
      </c>
      <c r="BE265" s="59">
        <f t="shared" si="6"/>
        <v>0</v>
      </c>
      <c r="BF265" s="59">
        <f t="shared" si="7"/>
        <v>0</v>
      </c>
      <c r="BG265" s="59">
        <f t="shared" si="8"/>
        <v>0</v>
      </c>
      <c r="BH265" s="59">
        <f t="shared" si="9"/>
        <v>0</v>
      </c>
      <c r="BI265" s="59">
        <f t="shared" si="10"/>
        <v>0</v>
      </c>
      <c r="BJ265" s="59">
        <f t="shared" si="11"/>
        <v>0</v>
      </c>
      <c r="BK265" s="59">
        <f t="shared" si="12"/>
        <v>0</v>
      </c>
      <c r="BL265" s="59">
        <f t="shared" si="13"/>
        <v>0</v>
      </c>
      <c r="BM265" s="59">
        <f t="shared" si="14"/>
        <v>0</v>
      </c>
      <c r="BN265" s="59">
        <f t="shared" si="15"/>
        <v>0</v>
      </c>
      <c r="BO265" s="59">
        <f t="shared" si="16"/>
        <v>0</v>
      </c>
      <c r="BP265" s="64"/>
      <c r="BQ265" s="59">
        <f t="shared" si="17"/>
        <v>0</v>
      </c>
      <c r="BR265" s="59">
        <f t="shared" si="18"/>
        <v>0</v>
      </c>
      <c r="BS265" s="59">
        <f t="shared" si="19"/>
        <v>0</v>
      </c>
      <c r="BT265" s="59">
        <f t="shared" si="20"/>
        <v>0</v>
      </c>
    </row>
    <row r="266">
      <c r="A266" s="45">
        <v>522191.0</v>
      </c>
      <c r="B266" s="46" t="s">
        <v>36</v>
      </c>
      <c r="C266" s="6"/>
      <c r="D266" s="47">
        <f t="shared" ref="D266:AZ266" si="115">sum(D268:D271)</f>
        <v>2292538000</v>
      </c>
      <c r="E266" s="47">
        <f t="shared" si="115"/>
        <v>0</v>
      </c>
      <c r="F266" s="47">
        <f t="shared" si="115"/>
        <v>0</v>
      </c>
      <c r="G266" s="47">
        <f t="shared" si="115"/>
        <v>0</v>
      </c>
      <c r="H266" s="47">
        <f t="shared" si="115"/>
        <v>0</v>
      </c>
      <c r="I266" s="47">
        <f t="shared" si="115"/>
        <v>0</v>
      </c>
      <c r="J266" s="47">
        <f t="shared" si="115"/>
        <v>0</v>
      </c>
      <c r="K266" s="47">
        <f t="shared" si="115"/>
        <v>0</v>
      </c>
      <c r="L266" s="47">
        <f t="shared" si="115"/>
        <v>0</v>
      </c>
      <c r="M266" s="47">
        <f t="shared" si="115"/>
        <v>0</v>
      </c>
      <c r="N266" s="47">
        <f t="shared" si="115"/>
        <v>0</v>
      </c>
      <c r="O266" s="47">
        <f t="shared" si="115"/>
        <v>0</v>
      </c>
      <c r="P266" s="47">
        <f t="shared" si="115"/>
        <v>0</v>
      </c>
      <c r="Q266" s="47">
        <f t="shared" si="115"/>
        <v>0</v>
      </c>
      <c r="R266" s="47">
        <f t="shared" si="115"/>
        <v>0</v>
      </c>
      <c r="S266" s="47">
        <f t="shared" si="115"/>
        <v>0</v>
      </c>
      <c r="T266" s="47">
        <f t="shared" si="115"/>
        <v>0</v>
      </c>
      <c r="U266" s="47">
        <f t="shared" si="115"/>
        <v>0</v>
      </c>
      <c r="V266" s="47">
        <f t="shared" si="115"/>
        <v>0</v>
      </c>
      <c r="W266" s="47">
        <f t="shared" si="115"/>
        <v>0</v>
      </c>
      <c r="X266" s="47">
        <f t="shared" si="115"/>
        <v>0</v>
      </c>
      <c r="Y266" s="47">
        <f t="shared" si="115"/>
        <v>0</v>
      </c>
      <c r="Z266" s="47">
        <f t="shared" si="115"/>
        <v>0</v>
      </c>
      <c r="AA266" s="47">
        <f t="shared" si="115"/>
        <v>0</v>
      </c>
      <c r="AB266" s="47">
        <f t="shared" si="115"/>
        <v>0</v>
      </c>
      <c r="AC266" s="47">
        <f t="shared" si="115"/>
        <v>0</v>
      </c>
      <c r="AD266" s="47">
        <f t="shared" si="115"/>
        <v>0</v>
      </c>
      <c r="AE266" s="47">
        <f t="shared" si="115"/>
        <v>0</v>
      </c>
      <c r="AF266" s="47">
        <f t="shared" si="115"/>
        <v>0</v>
      </c>
      <c r="AG266" s="47">
        <f t="shared" si="115"/>
        <v>0</v>
      </c>
      <c r="AH266" s="47">
        <f t="shared" si="115"/>
        <v>0</v>
      </c>
      <c r="AI266" s="47">
        <f t="shared" si="115"/>
        <v>0</v>
      </c>
      <c r="AJ266" s="47">
        <f t="shared" si="115"/>
        <v>0</v>
      </c>
      <c r="AK266" s="47">
        <f t="shared" si="115"/>
        <v>0</v>
      </c>
      <c r="AL266" s="47">
        <f t="shared" si="115"/>
        <v>0</v>
      </c>
      <c r="AM266" s="47">
        <f t="shared" si="115"/>
        <v>0</v>
      </c>
      <c r="AN266" s="47">
        <f t="shared" si="115"/>
        <v>0</v>
      </c>
      <c r="AO266" s="47">
        <f t="shared" si="115"/>
        <v>0</v>
      </c>
      <c r="AP266" s="47">
        <f t="shared" si="115"/>
        <v>0</v>
      </c>
      <c r="AQ266" s="47">
        <f t="shared" si="115"/>
        <v>0</v>
      </c>
      <c r="AR266" s="47">
        <f t="shared" si="115"/>
        <v>0</v>
      </c>
      <c r="AS266" s="47">
        <f t="shared" si="115"/>
        <v>0</v>
      </c>
      <c r="AT266" s="47">
        <f t="shared" si="115"/>
        <v>0</v>
      </c>
      <c r="AU266" s="47">
        <f t="shared" si="115"/>
        <v>0</v>
      </c>
      <c r="AV266" s="47">
        <f t="shared" si="115"/>
        <v>0</v>
      </c>
      <c r="AW266" s="47">
        <f t="shared" si="115"/>
        <v>0</v>
      </c>
      <c r="AX266" s="47">
        <f t="shared" si="115"/>
        <v>0</v>
      </c>
      <c r="AY266" s="47">
        <f t="shared" si="115"/>
        <v>0</v>
      </c>
      <c r="AZ266" s="47">
        <f t="shared" si="115"/>
        <v>0</v>
      </c>
      <c r="BA266" s="59">
        <f t="shared" si="3"/>
        <v>0</v>
      </c>
      <c r="BB266" s="28">
        <f t="shared" si="4"/>
        <v>2292538000</v>
      </c>
      <c r="BC266" s="61"/>
      <c r="BD266" s="59">
        <f t="shared" si="5"/>
        <v>0</v>
      </c>
      <c r="BE266" s="59">
        <f t="shared" si="6"/>
        <v>0</v>
      </c>
      <c r="BF266" s="59">
        <f t="shared" si="7"/>
        <v>0</v>
      </c>
      <c r="BG266" s="59">
        <f t="shared" si="8"/>
        <v>0</v>
      </c>
      <c r="BH266" s="59">
        <f t="shared" si="9"/>
        <v>0</v>
      </c>
      <c r="BI266" s="59">
        <f t="shared" si="10"/>
        <v>0</v>
      </c>
      <c r="BJ266" s="59">
        <f t="shared" si="11"/>
        <v>0</v>
      </c>
      <c r="BK266" s="59">
        <f t="shared" si="12"/>
        <v>0</v>
      </c>
      <c r="BL266" s="59">
        <f t="shared" si="13"/>
        <v>0</v>
      </c>
      <c r="BM266" s="59">
        <f t="shared" si="14"/>
        <v>0</v>
      </c>
      <c r="BN266" s="59">
        <f t="shared" si="15"/>
        <v>0</v>
      </c>
      <c r="BO266" s="59">
        <f t="shared" si="16"/>
        <v>0</v>
      </c>
      <c r="BP266" s="61"/>
      <c r="BQ266" s="59">
        <f t="shared" si="17"/>
        <v>0</v>
      </c>
      <c r="BR266" s="59">
        <f t="shared" si="18"/>
        <v>0</v>
      </c>
      <c r="BS266" s="59">
        <f t="shared" si="19"/>
        <v>0</v>
      </c>
      <c r="BT266" s="59">
        <f t="shared" si="20"/>
        <v>0</v>
      </c>
    </row>
    <row r="267">
      <c r="A267" s="49"/>
      <c r="B267" s="50" t="s">
        <v>37</v>
      </c>
      <c r="C267" s="6"/>
      <c r="D267" s="51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  <c r="AT267" s="62"/>
      <c r="AU267" s="62"/>
      <c r="AV267" s="62"/>
      <c r="AW267" s="62"/>
      <c r="AX267" s="62"/>
      <c r="AY267" s="62"/>
      <c r="AZ267" s="62"/>
      <c r="BA267" s="59">
        <f t="shared" si="3"/>
        <v>0</v>
      </c>
      <c r="BB267" s="28">
        <f t="shared" si="4"/>
        <v>0</v>
      </c>
      <c r="BC267" s="64"/>
      <c r="BD267" s="59">
        <f t="shared" si="5"/>
        <v>0</v>
      </c>
      <c r="BE267" s="59">
        <f t="shared" si="6"/>
        <v>0</v>
      </c>
      <c r="BF267" s="59">
        <f t="shared" si="7"/>
        <v>0</v>
      </c>
      <c r="BG267" s="59">
        <f t="shared" si="8"/>
        <v>0</v>
      </c>
      <c r="BH267" s="59">
        <f t="shared" si="9"/>
        <v>0</v>
      </c>
      <c r="BI267" s="59">
        <f t="shared" si="10"/>
        <v>0</v>
      </c>
      <c r="BJ267" s="59">
        <f t="shared" si="11"/>
        <v>0</v>
      </c>
      <c r="BK267" s="59">
        <f t="shared" si="12"/>
        <v>0</v>
      </c>
      <c r="BL267" s="59">
        <f t="shared" si="13"/>
        <v>0</v>
      </c>
      <c r="BM267" s="59">
        <f t="shared" si="14"/>
        <v>0</v>
      </c>
      <c r="BN267" s="59">
        <f t="shared" si="15"/>
        <v>0</v>
      </c>
      <c r="BO267" s="59">
        <f t="shared" si="16"/>
        <v>0</v>
      </c>
      <c r="BP267" s="64"/>
      <c r="BQ267" s="59">
        <f t="shared" si="17"/>
        <v>0</v>
      </c>
      <c r="BR267" s="59">
        <f t="shared" si="18"/>
        <v>0</v>
      </c>
      <c r="BS267" s="59">
        <f t="shared" si="19"/>
        <v>0</v>
      </c>
      <c r="BT267" s="59">
        <f t="shared" si="20"/>
        <v>0</v>
      </c>
    </row>
    <row r="268">
      <c r="A268" s="49"/>
      <c r="B268" s="52" t="s">
        <v>38</v>
      </c>
      <c r="C268" s="52" t="s">
        <v>242</v>
      </c>
      <c r="D268" s="53">
        <v>9.9372E8</v>
      </c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59">
        <f t="shared" si="3"/>
        <v>0</v>
      </c>
      <c r="BB268" s="28">
        <f t="shared" si="4"/>
        <v>993720000</v>
      </c>
      <c r="BC268" s="64"/>
      <c r="BD268" s="59">
        <f t="shared" si="5"/>
        <v>0</v>
      </c>
      <c r="BE268" s="59">
        <f t="shared" si="6"/>
        <v>0</v>
      </c>
      <c r="BF268" s="59">
        <f t="shared" si="7"/>
        <v>0</v>
      </c>
      <c r="BG268" s="59">
        <f t="shared" si="8"/>
        <v>0</v>
      </c>
      <c r="BH268" s="59">
        <f t="shared" si="9"/>
        <v>0</v>
      </c>
      <c r="BI268" s="59">
        <f t="shared" si="10"/>
        <v>0</v>
      </c>
      <c r="BJ268" s="59">
        <f t="shared" si="11"/>
        <v>0</v>
      </c>
      <c r="BK268" s="59">
        <f t="shared" si="12"/>
        <v>0</v>
      </c>
      <c r="BL268" s="59">
        <f t="shared" si="13"/>
        <v>0</v>
      </c>
      <c r="BM268" s="59">
        <f t="shared" si="14"/>
        <v>0</v>
      </c>
      <c r="BN268" s="59">
        <f t="shared" si="15"/>
        <v>0</v>
      </c>
      <c r="BO268" s="59">
        <f t="shared" si="16"/>
        <v>0</v>
      </c>
      <c r="BP268" s="64"/>
      <c r="BQ268" s="59">
        <f t="shared" si="17"/>
        <v>0</v>
      </c>
      <c r="BR268" s="59">
        <f t="shared" si="18"/>
        <v>0</v>
      </c>
      <c r="BS268" s="59">
        <f t="shared" si="19"/>
        <v>0</v>
      </c>
      <c r="BT268" s="59">
        <f t="shared" si="20"/>
        <v>0</v>
      </c>
    </row>
    <row r="269">
      <c r="A269" s="49"/>
      <c r="B269" s="52" t="s">
        <v>38</v>
      </c>
      <c r="C269" s="52" t="s">
        <v>243</v>
      </c>
      <c r="D269" s="53">
        <v>4.1405E8</v>
      </c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  <c r="AT269" s="62"/>
      <c r="AU269" s="62"/>
      <c r="AV269" s="62"/>
      <c r="AW269" s="62"/>
      <c r="AX269" s="62"/>
      <c r="AY269" s="62"/>
      <c r="AZ269" s="62"/>
      <c r="BA269" s="59">
        <f t="shared" si="3"/>
        <v>0</v>
      </c>
      <c r="BB269" s="28">
        <f t="shared" si="4"/>
        <v>414050000</v>
      </c>
      <c r="BC269" s="64"/>
      <c r="BD269" s="59">
        <f t="shared" si="5"/>
        <v>0</v>
      </c>
      <c r="BE269" s="59">
        <f t="shared" si="6"/>
        <v>0</v>
      </c>
      <c r="BF269" s="59">
        <f t="shared" si="7"/>
        <v>0</v>
      </c>
      <c r="BG269" s="59">
        <f t="shared" si="8"/>
        <v>0</v>
      </c>
      <c r="BH269" s="59">
        <f t="shared" si="9"/>
        <v>0</v>
      </c>
      <c r="BI269" s="59">
        <f t="shared" si="10"/>
        <v>0</v>
      </c>
      <c r="BJ269" s="59">
        <f t="shared" si="11"/>
        <v>0</v>
      </c>
      <c r="BK269" s="59">
        <f t="shared" si="12"/>
        <v>0</v>
      </c>
      <c r="BL269" s="59">
        <f t="shared" si="13"/>
        <v>0</v>
      </c>
      <c r="BM269" s="59">
        <f t="shared" si="14"/>
        <v>0</v>
      </c>
      <c r="BN269" s="59">
        <f t="shared" si="15"/>
        <v>0</v>
      </c>
      <c r="BO269" s="59">
        <f t="shared" si="16"/>
        <v>0</v>
      </c>
      <c r="BP269" s="64"/>
      <c r="BQ269" s="59">
        <f t="shared" si="17"/>
        <v>0</v>
      </c>
      <c r="BR269" s="59">
        <f t="shared" si="18"/>
        <v>0</v>
      </c>
      <c r="BS269" s="59">
        <f t="shared" si="19"/>
        <v>0</v>
      </c>
      <c r="BT269" s="59">
        <f t="shared" si="20"/>
        <v>0</v>
      </c>
    </row>
    <row r="270">
      <c r="A270" s="49"/>
      <c r="B270" s="52" t="s">
        <v>38</v>
      </c>
      <c r="C270" s="52" t="s">
        <v>244</v>
      </c>
      <c r="D270" s="53">
        <v>8.281E8</v>
      </c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/>
      <c r="AS270" s="62"/>
      <c r="AT270" s="62"/>
      <c r="AU270" s="62"/>
      <c r="AV270" s="62"/>
      <c r="AW270" s="62"/>
      <c r="AX270" s="62"/>
      <c r="AY270" s="62"/>
      <c r="AZ270" s="62"/>
      <c r="BA270" s="59">
        <f t="shared" si="3"/>
        <v>0</v>
      </c>
      <c r="BB270" s="28">
        <f t="shared" si="4"/>
        <v>828100000</v>
      </c>
      <c r="BC270" s="64"/>
      <c r="BD270" s="59">
        <f t="shared" si="5"/>
        <v>0</v>
      </c>
      <c r="BE270" s="59">
        <f t="shared" si="6"/>
        <v>0</v>
      </c>
      <c r="BF270" s="59">
        <f t="shared" si="7"/>
        <v>0</v>
      </c>
      <c r="BG270" s="59">
        <f t="shared" si="8"/>
        <v>0</v>
      </c>
      <c r="BH270" s="59">
        <f t="shared" si="9"/>
        <v>0</v>
      </c>
      <c r="BI270" s="59">
        <f t="shared" si="10"/>
        <v>0</v>
      </c>
      <c r="BJ270" s="59">
        <f t="shared" si="11"/>
        <v>0</v>
      </c>
      <c r="BK270" s="59">
        <f t="shared" si="12"/>
        <v>0</v>
      </c>
      <c r="BL270" s="59">
        <f t="shared" si="13"/>
        <v>0</v>
      </c>
      <c r="BM270" s="59">
        <f t="shared" si="14"/>
        <v>0</v>
      </c>
      <c r="BN270" s="59">
        <f t="shared" si="15"/>
        <v>0</v>
      </c>
      <c r="BO270" s="59">
        <f t="shared" si="16"/>
        <v>0</v>
      </c>
      <c r="BP270" s="64"/>
      <c r="BQ270" s="59">
        <f t="shared" si="17"/>
        <v>0</v>
      </c>
      <c r="BR270" s="59">
        <f t="shared" si="18"/>
        <v>0</v>
      </c>
      <c r="BS270" s="59">
        <f t="shared" si="19"/>
        <v>0</v>
      </c>
      <c r="BT270" s="59">
        <f t="shared" si="20"/>
        <v>0</v>
      </c>
    </row>
    <row r="271">
      <c r="A271" s="49"/>
      <c r="B271" s="52" t="s">
        <v>38</v>
      </c>
      <c r="C271" s="52" t="s">
        <v>245</v>
      </c>
      <c r="D271" s="53">
        <v>5.6668E7</v>
      </c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  <c r="AT271" s="62"/>
      <c r="AU271" s="62"/>
      <c r="AV271" s="62"/>
      <c r="AW271" s="62"/>
      <c r="AX271" s="62"/>
      <c r="AY271" s="62"/>
      <c r="AZ271" s="62"/>
      <c r="BA271" s="59">
        <f t="shared" si="3"/>
        <v>0</v>
      </c>
      <c r="BB271" s="28">
        <f t="shared" si="4"/>
        <v>56668000</v>
      </c>
      <c r="BC271" s="64"/>
      <c r="BD271" s="59">
        <f t="shared" si="5"/>
        <v>0</v>
      </c>
      <c r="BE271" s="59">
        <f t="shared" si="6"/>
        <v>0</v>
      </c>
      <c r="BF271" s="59">
        <f t="shared" si="7"/>
        <v>0</v>
      </c>
      <c r="BG271" s="59">
        <f t="shared" si="8"/>
        <v>0</v>
      </c>
      <c r="BH271" s="59">
        <f t="shared" si="9"/>
        <v>0</v>
      </c>
      <c r="BI271" s="59">
        <f t="shared" si="10"/>
        <v>0</v>
      </c>
      <c r="BJ271" s="59">
        <f t="shared" si="11"/>
        <v>0</v>
      </c>
      <c r="BK271" s="59">
        <f t="shared" si="12"/>
        <v>0</v>
      </c>
      <c r="BL271" s="59">
        <f t="shared" si="13"/>
        <v>0</v>
      </c>
      <c r="BM271" s="59">
        <f t="shared" si="14"/>
        <v>0</v>
      </c>
      <c r="BN271" s="59">
        <f t="shared" si="15"/>
        <v>0</v>
      </c>
      <c r="BO271" s="59">
        <f t="shared" si="16"/>
        <v>0</v>
      </c>
      <c r="BP271" s="64"/>
      <c r="BQ271" s="59">
        <f t="shared" si="17"/>
        <v>0</v>
      </c>
      <c r="BR271" s="59">
        <f t="shared" si="18"/>
        <v>0</v>
      </c>
      <c r="BS271" s="59">
        <f t="shared" si="19"/>
        <v>0</v>
      </c>
      <c r="BT271" s="59">
        <f t="shared" si="20"/>
        <v>0</v>
      </c>
    </row>
    <row r="272">
      <c r="A272" s="45">
        <v>523121.0</v>
      </c>
      <c r="B272" s="46" t="s">
        <v>88</v>
      </c>
      <c r="C272" s="6"/>
      <c r="D272" s="47">
        <f t="shared" ref="D272:AZ272" si="116">sum(D274)</f>
        <v>8024000</v>
      </c>
      <c r="E272" s="47">
        <f t="shared" si="116"/>
        <v>0</v>
      </c>
      <c r="F272" s="47">
        <f t="shared" si="116"/>
        <v>0</v>
      </c>
      <c r="G272" s="47">
        <f t="shared" si="116"/>
        <v>0</v>
      </c>
      <c r="H272" s="47">
        <f t="shared" si="116"/>
        <v>0</v>
      </c>
      <c r="I272" s="47">
        <f t="shared" si="116"/>
        <v>0</v>
      </c>
      <c r="J272" s="47">
        <f t="shared" si="116"/>
        <v>0</v>
      </c>
      <c r="K272" s="47">
        <f t="shared" si="116"/>
        <v>0</v>
      </c>
      <c r="L272" s="47">
        <f t="shared" si="116"/>
        <v>0</v>
      </c>
      <c r="M272" s="47">
        <f t="shared" si="116"/>
        <v>0</v>
      </c>
      <c r="N272" s="47">
        <f t="shared" si="116"/>
        <v>0</v>
      </c>
      <c r="O272" s="47">
        <f t="shared" si="116"/>
        <v>0</v>
      </c>
      <c r="P272" s="47">
        <f t="shared" si="116"/>
        <v>0</v>
      </c>
      <c r="Q272" s="47">
        <f t="shared" si="116"/>
        <v>0</v>
      </c>
      <c r="R272" s="47">
        <f t="shared" si="116"/>
        <v>0</v>
      </c>
      <c r="S272" s="47">
        <f t="shared" si="116"/>
        <v>0</v>
      </c>
      <c r="T272" s="47">
        <f t="shared" si="116"/>
        <v>0</v>
      </c>
      <c r="U272" s="47">
        <f t="shared" si="116"/>
        <v>0</v>
      </c>
      <c r="V272" s="47">
        <f t="shared" si="116"/>
        <v>0</v>
      </c>
      <c r="W272" s="47">
        <f t="shared" si="116"/>
        <v>0</v>
      </c>
      <c r="X272" s="47">
        <f t="shared" si="116"/>
        <v>0</v>
      </c>
      <c r="Y272" s="47">
        <f t="shared" si="116"/>
        <v>0</v>
      </c>
      <c r="Z272" s="47">
        <f t="shared" si="116"/>
        <v>0</v>
      </c>
      <c r="AA272" s="47">
        <f t="shared" si="116"/>
        <v>0</v>
      </c>
      <c r="AB272" s="47">
        <f t="shared" si="116"/>
        <v>0</v>
      </c>
      <c r="AC272" s="47">
        <f t="shared" si="116"/>
        <v>0</v>
      </c>
      <c r="AD272" s="47">
        <f t="shared" si="116"/>
        <v>0</v>
      </c>
      <c r="AE272" s="47">
        <f t="shared" si="116"/>
        <v>0</v>
      </c>
      <c r="AF272" s="47">
        <f t="shared" si="116"/>
        <v>0</v>
      </c>
      <c r="AG272" s="47">
        <f t="shared" si="116"/>
        <v>0</v>
      </c>
      <c r="AH272" s="47">
        <f t="shared" si="116"/>
        <v>0</v>
      </c>
      <c r="AI272" s="47">
        <f t="shared" si="116"/>
        <v>0</v>
      </c>
      <c r="AJ272" s="47">
        <f t="shared" si="116"/>
        <v>0</v>
      </c>
      <c r="AK272" s="47">
        <f t="shared" si="116"/>
        <v>0</v>
      </c>
      <c r="AL272" s="47">
        <f t="shared" si="116"/>
        <v>0</v>
      </c>
      <c r="AM272" s="47">
        <f t="shared" si="116"/>
        <v>0</v>
      </c>
      <c r="AN272" s="47">
        <f t="shared" si="116"/>
        <v>0</v>
      </c>
      <c r="AO272" s="47">
        <f t="shared" si="116"/>
        <v>0</v>
      </c>
      <c r="AP272" s="47">
        <f t="shared" si="116"/>
        <v>0</v>
      </c>
      <c r="AQ272" s="47">
        <f t="shared" si="116"/>
        <v>0</v>
      </c>
      <c r="AR272" s="47">
        <f t="shared" si="116"/>
        <v>0</v>
      </c>
      <c r="AS272" s="47">
        <f t="shared" si="116"/>
        <v>0</v>
      </c>
      <c r="AT272" s="47">
        <f t="shared" si="116"/>
        <v>0</v>
      </c>
      <c r="AU272" s="47">
        <f t="shared" si="116"/>
        <v>0</v>
      </c>
      <c r="AV272" s="47">
        <f t="shared" si="116"/>
        <v>0</v>
      </c>
      <c r="AW272" s="47">
        <f t="shared" si="116"/>
        <v>0</v>
      </c>
      <c r="AX272" s="47">
        <f t="shared" si="116"/>
        <v>0</v>
      </c>
      <c r="AY272" s="47">
        <f t="shared" si="116"/>
        <v>0</v>
      </c>
      <c r="AZ272" s="47">
        <f t="shared" si="116"/>
        <v>0</v>
      </c>
      <c r="BA272" s="59">
        <f t="shared" si="3"/>
        <v>0</v>
      </c>
      <c r="BB272" s="28">
        <f t="shared" si="4"/>
        <v>8024000</v>
      </c>
      <c r="BC272" s="61"/>
      <c r="BD272" s="59">
        <f t="shared" si="5"/>
        <v>0</v>
      </c>
      <c r="BE272" s="59">
        <f t="shared" si="6"/>
        <v>0</v>
      </c>
      <c r="BF272" s="59">
        <f t="shared" si="7"/>
        <v>0</v>
      </c>
      <c r="BG272" s="59">
        <f t="shared" si="8"/>
        <v>0</v>
      </c>
      <c r="BH272" s="59">
        <f t="shared" si="9"/>
        <v>0</v>
      </c>
      <c r="BI272" s="59">
        <f t="shared" si="10"/>
        <v>0</v>
      </c>
      <c r="BJ272" s="59">
        <f t="shared" si="11"/>
        <v>0</v>
      </c>
      <c r="BK272" s="59">
        <f t="shared" si="12"/>
        <v>0</v>
      </c>
      <c r="BL272" s="59">
        <f t="shared" si="13"/>
        <v>0</v>
      </c>
      <c r="BM272" s="59">
        <f t="shared" si="14"/>
        <v>0</v>
      </c>
      <c r="BN272" s="59">
        <f t="shared" si="15"/>
        <v>0</v>
      </c>
      <c r="BO272" s="59">
        <f t="shared" si="16"/>
        <v>0</v>
      </c>
      <c r="BP272" s="61"/>
      <c r="BQ272" s="59">
        <f t="shared" si="17"/>
        <v>0</v>
      </c>
      <c r="BR272" s="59">
        <f t="shared" si="18"/>
        <v>0</v>
      </c>
      <c r="BS272" s="59">
        <f t="shared" si="19"/>
        <v>0</v>
      </c>
      <c r="BT272" s="59">
        <f t="shared" si="20"/>
        <v>0</v>
      </c>
    </row>
    <row r="273">
      <c r="A273" s="49"/>
      <c r="B273" s="50" t="s">
        <v>37</v>
      </c>
      <c r="C273" s="6"/>
      <c r="D273" s="51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/>
      <c r="AS273" s="62"/>
      <c r="AT273" s="62"/>
      <c r="AU273" s="62"/>
      <c r="AV273" s="62"/>
      <c r="AW273" s="62"/>
      <c r="AX273" s="62"/>
      <c r="AY273" s="62"/>
      <c r="AZ273" s="62"/>
      <c r="BA273" s="59">
        <f t="shared" si="3"/>
        <v>0</v>
      </c>
      <c r="BB273" s="28">
        <f t="shared" si="4"/>
        <v>0</v>
      </c>
      <c r="BC273" s="64"/>
      <c r="BD273" s="59">
        <f t="shared" si="5"/>
        <v>0</v>
      </c>
      <c r="BE273" s="59">
        <f t="shared" si="6"/>
        <v>0</v>
      </c>
      <c r="BF273" s="59">
        <f t="shared" si="7"/>
        <v>0</v>
      </c>
      <c r="BG273" s="59">
        <f t="shared" si="8"/>
        <v>0</v>
      </c>
      <c r="BH273" s="59">
        <f t="shared" si="9"/>
        <v>0</v>
      </c>
      <c r="BI273" s="59">
        <f t="shared" si="10"/>
        <v>0</v>
      </c>
      <c r="BJ273" s="59">
        <f t="shared" si="11"/>
        <v>0</v>
      </c>
      <c r="BK273" s="59">
        <f t="shared" si="12"/>
        <v>0</v>
      </c>
      <c r="BL273" s="59">
        <f t="shared" si="13"/>
        <v>0</v>
      </c>
      <c r="BM273" s="59">
        <f t="shared" si="14"/>
        <v>0</v>
      </c>
      <c r="BN273" s="59">
        <f t="shared" si="15"/>
        <v>0</v>
      </c>
      <c r="BO273" s="59">
        <f t="shared" si="16"/>
        <v>0</v>
      </c>
      <c r="BP273" s="64"/>
      <c r="BQ273" s="59">
        <f t="shared" si="17"/>
        <v>0</v>
      </c>
      <c r="BR273" s="59">
        <f t="shared" si="18"/>
        <v>0</v>
      </c>
      <c r="BS273" s="59">
        <f t="shared" si="19"/>
        <v>0</v>
      </c>
      <c r="BT273" s="59">
        <f t="shared" si="20"/>
        <v>0</v>
      </c>
    </row>
    <row r="274">
      <c r="A274" s="49"/>
      <c r="B274" s="52" t="s">
        <v>38</v>
      </c>
      <c r="C274" s="52" t="s">
        <v>246</v>
      </c>
      <c r="D274" s="53">
        <v>8024000.0</v>
      </c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2"/>
      <c r="AZ274" s="62"/>
      <c r="BA274" s="59">
        <f t="shared" si="3"/>
        <v>0</v>
      </c>
      <c r="BB274" s="28">
        <f t="shared" si="4"/>
        <v>8024000</v>
      </c>
      <c r="BC274" s="64"/>
      <c r="BD274" s="59">
        <f t="shared" si="5"/>
        <v>0</v>
      </c>
      <c r="BE274" s="59">
        <f t="shared" si="6"/>
        <v>0</v>
      </c>
      <c r="BF274" s="59">
        <f t="shared" si="7"/>
        <v>0</v>
      </c>
      <c r="BG274" s="59">
        <f t="shared" si="8"/>
        <v>0</v>
      </c>
      <c r="BH274" s="59">
        <f t="shared" si="9"/>
        <v>0</v>
      </c>
      <c r="BI274" s="59">
        <f t="shared" si="10"/>
        <v>0</v>
      </c>
      <c r="BJ274" s="59">
        <f t="shared" si="11"/>
        <v>0</v>
      </c>
      <c r="BK274" s="59">
        <f t="shared" si="12"/>
        <v>0</v>
      </c>
      <c r="BL274" s="59">
        <f t="shared" si="13"/>
        <v>0</v>
      </c>
      <c r="BM274" s="59">
        <f t="shared" si="14"/>
        <v>0</v>
      </c>
      <c r="BN274" s="59">
        <f t="shared" si="15"/>
        <v>0</v>
      </c>
      <c r="BO274" s="59">
        <f t="shared" si="16"/>
        <v>0</v>
      </c>
      <c r="BP274" s="64"/>
      <c r="BQ274" s="59">
        <f t="shared" si="17"/>
        <v>0</v>
      </c>
      <c r="BR274" s="59">
        <f t="shared" si="18"/>
        <v>0</v>
      </c>
      <c r="BS274" s="59">
        <f t="shared" si="19"/>
        <v>0</v>
      </c>
      <c r="BT274" s="59">
        <f t="shared" si="20"/>
        <v>0</v>
      </c>
    </row>
    <row r="275">
      <c r="A275" s="41" t="s">
        <v>247</v>
      </c>
      <c r="B275" s="42" t="s">
        <v>248</v>
      </c>
      <c r="C275" s="6"/>
      <c r="D275" s="43">
        <f t="shared" ref="D275:AZ275" si="117">D276</f>
        <v>393800000</v>
      </c>
      <c r="E275" s="43">
        <f t="shared" si="117"/>
        <v>0</v>
      </c>
      <c r="F275" s="43">
        <f t="shared" si="117"/>
        <v>0</v>
      </c>
      <c r="G275" s="43">
        <f t="shared" si="117"/>
        <v>0</v>
      </c>
      <c r="H275" s="43">
        <f t="shared" si="117"/>
        <v>0</v>
      </c>
      <c r="I275" s="43">
        <f t="shared" si="117"/>
        <v>0</v>
      </c>
      <c r="J275" s="43">
        <f t="shared" si="117"/>
        <v>0</v>
      </c>
      <c r="K275" s="43">
        <f t="shared" si="117"/>
        <v>0</v>
      </c>
      <c r="L275" s="43">
        <f t="shared" si="117"/>
        <v>0</v>
      </c>
      <c r="M275" s="43">
        <f t="shared" si="117"/>
        <v>0</v>
      </c>
      <c r="N275" s="43">
        <f t="shared" si="117"/>
        <v>0</v>
      </c>
      <c r="O275" s="43">
        <f t="shared" si="117"/>
        <v>0</v>
      </c>
      <c r="P275" s="43">
        <f t="shared" si="117"/>
        <v>0</v>
      </c>
      <c r="Q275" s="43">
        <f t="shared" si="117"/>
        <v>0</v>
      </c>
      <c r="R275" s="43">
        <f t="shared" si="117"/>
        <v>0</v>
      </c>
      <c r="S275" s="43">
        <f t="shared" si="117"/>
        <v>0</v>
      </c>
      <c r="T275" s="43">
        <f t="shared" si="117"/>
        <v>0</v>
      </c>
      <c r="U275" s="43">
        <f t="shared" si="117"/>
        <v>0</v>
      </c>
      <c r="V275" s="43">
        <f t="shared" si="117"/>
        <v>0</v>
      </c>
      <c r="W275" s="43">
        <f t="shared" si="117"/>
        <v>0</v>
      </c>
      <c r="X275" s="43">
        <f t="shared" si="117"/>
        <v>0</v>
      </c>
      <c r="Y275" s="43">
        <f t="shared" si="117"/>
        <v>0</v>
      </c>
      <c r="Z275" s="43">
        <f t="shared" si="117"/>
        <v>0</v>
      </c>
      <c r="AA275" s="43">
        <f t="shared" si="117"/>
        <v>0</v>
      </c>
      <c r="AB275" s="43">
        <f t="shared" si="117"/>
        <v>0</v>
      </c>
      <c r="AC275" s="43">
        <f t="shared" si="117"/>
        <v>0</v>
      </c>
      <c r="AD275" s="43">
        <f t="shared" si="117"/>
        <v>0</v>
      </c>
      <c r="AE275" s="43">
        <f t="shared" si="117"/>
        <v>0</v>
      </c>
      <c r="AF275" s="43">
        <f t="shared" si="117"/>
        <v>0</v>
      </c>
      <c r="AG275" s="43">
        <f t="shared" si="117"/>
        <v>0</v>
      </c>
      <c r="AH275" s="43">
        <f t="shared" si="117"/>
        <v>0</v>
      </c>
      <c r="AI275" s="43">
        <f t="shared" si="117"/>
        <v>0</v>
      </c>
      <c r="AJ275" s="43">
        <f t="shared" si="117"/>
        <v>0</v>
      </c>
      <c r="AK275" s="43">
        <f t="shared" si="117"/>
        <v>0</v>
      </c>
      <c r="AL275" s="43">
        <f t="shared" si="117"/>
        <v>0</v>
      </c>
      <c r="AM275" s="43">
        <f t="shared" si="117"/>
        <v>0</v>
      </c>
      <c r="AN275" s="43">
        <f t="shared" si="117"/>
        <v>0</v>
      </c>
      <c r="AO275" s="43">
        <f t="shared" si="117"/>
        <v>0</v>
      </c>
      <c r="AP275" s="43">
        <f t="shared" si="117"/>
        <v>0</v>
      </c>
      <c r="AQ275" s="43">
        <f t="shared" si="117"/>
        <v>0</v>
      </c>
      <c r="AR275" s="43">
        <f t="shared" si="117"/>
        <v>0</v>
      </c>
      <c r="AS275" s="43">
        <f t="shared" si="117"/>
        <v>0</v>
      </c>
      <c r="AT275" s="43">
        <f t="shared" si="117"/>
        <v>0</v>
      </c>
      <c r="AU275" s="43">
        <f t="shared" si="117"/>
        <v>0</v>
      </c>
      <c r="AV275" s="43">
        <f t="shared" si="117"/>
        <v>0</v>
      </c>
      <c r="AW275" s="43">
        <f t="shared" si="117"/>
        <v>0</v>
      </c>
      <c r="AX275" s="43">
        <f t="shared" si="117"/>
        <v>0</v>
      </c>
      <c r="AY275" s="43">
        <f t="shared" si="117"/>
        <v>0</v>
      </c>
      <c r="AZ275" s="43">
        <f t="shared" si="117"/>
        <v>0</v>
      </c>
      <c r="BA275" s="59">
        <f t="shared" si="3"/>
        <v>0</v>
      </c>
      <c r="BB275" s="28">
        <f t="shared" si="4"/>
        <v>393800000</v>
      </c>
      <c r="BC275" s="29"/>
      <c r="BD275" s="59">
        <f t="shared" si="5"/>
        <v>0</v>
      </c>
      <c r="BE275" s="59">
        <f t="shared" si="6"/>
        <v>0</v>
      </c>
      <c r="BF275" s="59">
        <f t="shared" si="7"/>
        <v>0</v>
      </c>
      <c r="BG275" s="59">
        <f t="shared" si="8"/>
        <v>0</v>
      </c>
      <c r="BH275" s="59">
        <f t="shared" si="9"/>
        <v>0</v>
      </c>
      <c r="BI275" s="59">
        <f t="shared" si="10"/>
        <v>0</v>
      </c>
      <c r="BJ275" s="59">
        <f t="shared" si="11"/>
        <v>0</v>
      </c>
      <c r="BK275" s="59">
        <f t="shared" si="12"/>
        <v>0</v>
      </c>
      <c r="BL275" s="59">
        <f t="shared" si="13"/>
        <v>0</v>
      </c>
      <c r="BM275" s="59">
        <f t="shared" si="14"/>
        <v>0</v>
      </c>
      <c r="BN275" s="59">
        <f t="shared" si="15"/>
        <v>0</v>
      </c>
      <c r="BO275" s="59">
        <f t="shared" si="16"/>
        <v>0</v>
      </c>
      <c r="BP275" s="29"/>
      <c r="BQ275" s="59">
        <f t="shared" si="17"/>
        <v>0</v>
      </c>
      <c r="BR275" s="59">
        <f t="shared" si="18"/>
        <v>0</v>
      </c>
      <c r="BS275" s="59">
        <f t="shared" si="19"/>
        <v>0</v>
      </c>
      <c r="BT275" s="59">
        <f t="shared" si="20"/>
        <v>0</v>
      </c>
    </row>
    <row r="276">
      <c r="A276" s="45">
        <v>523111.0</v>
      </c>
      <c r="B276" s="46" t="s">
        <v>249</v>
      </c>
      <c r="C276" s="6"/>
      <c r="D276" s="47">
        <f t="shared" ref="D276:AZ276" si="118">sum(D278:D280)</f>
        <v>393800000</v>
      </c>
      <c r="E276" s="47">
        <f t="shared" si="118"/>
        <v>0</v>
      </c>
      <c r="F276" s="47">
        <f t="shared" si="118"/>
        <v>0</v>
      </c>
      <c r="G276" s="47">
        <f t="shared" si="118"/>
        <v>0</v>
      </c>
      <c r="H276" s="47">
        <f t="shared" si="118"/>
        <v>0</v>
      </c>
      <c r="I276" s="47">
        <f t="shared" si="118"/>
        <v>0</v>
      </c>
      <c r="J276" s="47">
        <f t="shared" si="118"/>
        <v>0</v>
      </c>
      <c r="K276" s="47">
        <f t="shared" si="118"/>
        <v>0</v>
      </c>
      <c r="L276" s="47">
        <f t="shared" si="118"/>
        <v>0</v>
      </c>
      <c r="M276" s="47">
        <f t="shared" si="118"/>
        <v>0</v>
      </c>
      <c r="N276" s="47">
        <f t="shared" si="118"/>
        <v>0</v>
      </c>
      <c r="O276" s="47">
        <f t="shared" si="118"/>
        <v>0</v>
      </c>
      <c r="P276" s="47">
        <f t="shared" si="118"/>
        <v>0</v>
      </c>
      <c r="Q276" s="47">
        <f t="shared" si="118"/>
        <v>0</v>
      </c>
      <c r="R276" s="47">
        <f t="shared" si="118"/>
        <v>0</v>
      </c>
      <c r="S276" s="47">
        <f t="shared" si="118"/>
        <v>0</v>
      </c>
      <c r="T276" s="47">
        <f t="shared" si="118"/>
        <v>0</v>
      </c>
      <c r="U276" s="47">
        <f t="shared" si="118"/>
        <v>0</v>
      </c>
      <c r="V276" s="47">
        <f t="shared" si="118"/>
        <v>0</v>
      </c>
      <c r="W276" s="47">
        <f t="shared" si="118"/>
        <v>0</v>
      </c>
      <c r="X276" s="47">
        <f t="shared" si="118"/>
        <v>0</v>
      </c>
      <c r="Y276" s="47">
        <f t="shared" si="118"/>
        <v>0</v>
      </c>
      <c r="Z276" s="47">
        <f t="shared" si="118"/>
        <v>0</v>
      </c>
      <c r="AA276" s="47">
        <f t="shared" si="118"/>
        <v>0</v>
      </c>
      <c r="AB276" s="47">
        <f t="shared" si="118"/>
        <v>0</v>
      </c>
      <c r="AC276" s="47">
        <f t="shared" si="118"/>
        <v>0</v>
      </c>
      <c r="AD276" s="47">
        <f t="shared" si="118"/>
        <v>0</v>
      </c>
      <c r="AE276" s="47">
        <f t="shared" si="118"/>
        <v>0</v>
      </c>
      <c r="AF276" s="47">
        <f t="shared" si="118"/>
        <v>0</v>
      </c>
      <c r="AG276" s="47">
        <f t="shared" si="118"/>
        <v>0</v>
      </c>
      <c r="AH276" s="47">
        <f t="shared" si="118"/>
        <v>0</v>
      </c>
      <c r="AI276" s="47">
        <f t="shared" si="118"/>
        <v>0</v>
      </c>
      <c r="AJ276" s="47">
        <f t="shared" si="118"/>
        <v>0</v>
      </c>
      <c r="AK276" s="47">
        <f t="shared" si="118"/>
        <v>0</v>
      </c>
      <c r="AL276" s="47">
        <f t="shared" si="118"/>
        <v>0</v>
      </c>
      <c r="AM276" s="47">
        <f t="shared" si="118"/>
        <v>0</v>
      </c>
      <c r="AN276" s="47">
        <f t="shared" si="118"/>
        <v>0</v>
      </c>
      <c r="AO276" s="47">
        <f t="shared" si="118"/>
        <v>0</v>
      </c>
      <c r="AP276" s="47">
        <f t="shared" si="118"/>
        <v>0</v>
      </c>
      <c r="AQ276" s="47">
        <f t="shared" si="118"/>
        <v>0</v>
      </c>
      <c r="AR276" s="47">
        <f t="shared" si="118"/>
        <v>0</v>
      </c>
      <c r="AS276" s="47">
        <f t="shared" si="118"/>
        <v>0</v>
      </c>
      <c r="AT276" s="47">
        <f t="shared" si="118"/>
        <v>0</v>
      </c>
      <c r="AU276" s="47">
        <f t="shared" si="118"/>
        <v>0</v>
      </c>
      <c r="AV276" s="47">
        <f t="shared" si="118"/>
        <v>0</v>
      </c>
      <c r="AW276" s="47">
        <f t="shared" si="118"/>
        <v>0</v>
      </c>
      <c r="AX276" s="47">
        <f t="shared" si="118"/>
        <v>0</v>
      </c>
      <c r="AY276" s="47">
        <f t="shared" si="118"/>
        <v>0</v>
      </c>
      <c r="AZ276" s="47">
        <f t="shared" si="118"/>
        <v>0</v>
      </c>
      <c r="BA276" s="59">
        <f t="shared" si="3"/>
        <v>0</v>
      </c>
      <c r="BB276" s="28">
        <f t="shared" si="4"/>
        <v>393800000</v>
      </c>
      <c r="BC276" s="61"/>
      <c r="BD276" s="59">
        <f t="shared" si="5"/>
        <v>0</v>
      </c>
      <c r="BE276" s="59">
        <f t="shared" si="6"/>
        <v>0</v>
      </c>
      <c r="BF276" s="59">
        <f t="shared" si="7"/>
        <v>0</v>
      </c>
      <c r="BG276" s="59">
        <f t="shared" si="8"/>
        <v>0</v>
      </c>
      <c r="BH276" s="59">
        <f t="shared" si="9"/>
        <v>0</v>
      </c>
      <c r="BI276" s="59">
        <f t="shared" si="10"/>
        <v>0</v>
      </c>
      <c r="BJ276" s="59">
        <f t="shared" si="11"/>
        <v>0</v>
      </c>
      <c r="BK276" s="59">
        <f t="shared" si="12"/>
        <v>0</v>
      </c>
      <c r="BL276" s="59">
        <f t="shared" si="13"/>
        <v>0</v>
      </c>
      <c r="BM276" s="59">
        <f t="shared" si="14"/>
        <v>0</v>
      </c>
      <c r="BN276" s="59">
        <f t="shared" si="15"/>
        <v>0</v>
      </c>
      <c r="BO276" s="59">
        <f t="shared" si="16"/>
        <v>0</v>
      </c>
      <c r="BP276" s="61"/>
      <c r="BQ276" s="59">
        <f t="shared" si="17"/>
        <v>0</v>
      </c>
      <c r="BR276" s="59">
        <f t="shared" si="18"/>
        <v>0</v>
      </c>
      <c r="BS276" s="59">
        <f t="shared" si="19"/>
        <v>0</v>
      </c>
      <c r="BT276" s="59">
        <f t="shared" si="20"/>
        <v>0</v>
      </c>
    </row>
    <row r="277">
      <c r="A277" s="49"/>
      <c r="B277" s="50" t="s">
        <v>37</v>
      </c>
      <c r="C277" s="6"/>
      <c r="D277" s="51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  <c r="AT277" s="62"/>
      <c r="AU277" s="62"/>
      <c r="AV277" s="62"/>
      <c r="AW277" s="62"/>
      <c r="AX277" s="62"/>
      <c r="AY277" s="62"/>
      <c r="AZ277" s="62"/>
      <c r="BA277" s="59">
        <f t="shared" si="3"/>
        <v>0</v>
      </c>
      <c r="BB277" s="28">
        <f t="shared" si="4"/>
        <v>0</v>
      </c>
      <c r="BC277" s="64"/>
      <c r="BD277" s="59">
        <f t="shared" si="5"/>
        <v>0</v>
      </c>
      <c r="BE277" s="59">
        <f t="shared" si="6"/>
        <v>0</v>
      </c>
      <c r="BF277" s="59">
        <f t="shared" si="7"/>
        <v>0</v>
      </c>
      <c r="BG277" s="59">
        <f t="shared" si="8"/>
        <v>0</v>
      </c>
      <c r="BH277" s="59">
        <f t="shared" si="9"/>
        <v>0</v>
      </c>
      <c r="BI277" s="59">
        <f t="shared" si="10"/>
        <v>0</v>
      </c>
      <c r="BJ277" s="59">
        <f t="shared" si="11"/>
        <v>0</v>
      </c>
      <c r="BK277" s="59">
        <f t="shared" si="12"/>
        <v>0</v>
      </c>
      <c r="BL277" s="59">
        <f t="shared" si="13"/>
        <v>0</v>
      </c>
      <c r="BM277" s="59">
        <f t="shared" si="14"/>
        <v>0</v>
      </c>
      <c r="BN277" s="59">
        <f t="shared" si="15"/>
        <v>0</v>
      </c>
      <c r="BO277" s="59">
        <f t="shared" si="16"/>
        <v>0</v>
      </c>
      <c r="BP277" s="64"/>
      <c r="BQ277" s="59">
        <f t="shared" si="17"/>
        <v>0</v>
      </c>
      <c r="BR277" s="59">
        <f t="shared" si="18"/>
        <v>0</v>
      </c>
      <c r="BS277" s="59">
        <f t="shared" si="19"/>
        <v>0</v>
      </c>
      <c r="BT277" s="59">
        <f t="shared" si="20"/>
        <v>0</v>
      </c>
    </row>
    <row r="278">
      <c r="A278" s="49"/>
      <c r="B278" s="52" t="s">
        <v>38</v>
      </c>
      <c r="C278" s="52" t="s">
        <v>250</v>
      </c>
      <c r="D278" s="53">
        <v>3.3076E8</v>
      </c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  <c r="AT278" s="62"/>
      <c r="AU278" s="62"/>
      <c r="AV278" s="62"/>
      <c r="AW278" s="62"/>
      <c r="AX278" s="62"/>
      <c r="AY278" s="62"/>
      <c r="AZ278" s="62"/>
      <c r="BA278" s="59">
        <f t="shared" si="3"/>
        <v>0</v>
      </c>
      <c r="BB278" s="28">
        <f t="shared" si="4"/>
        <v>330760000</v>
      </c>
      <c r="BC278" s="64"/>
      <c r="BD278" s="59">
        <f t="shared" si="5"/>
        <v>0</v>
      </c>
      <c r="BE278" s="59">
        <f t="shared" si="6"/>
        <v>0</v>
      </c>
      <c r="BF278" s="59">
        <f t="shared" si="7"/>
        <v>0</v>
      </c>
      <c r="BG278" s="59">
        <f t="shared" si="8"/>
        <v>0</v>
      </c>
      <c r="BH278" s="59">
        <f t="shared" si="9"/>
        <v>0</v>
      </c>
      <c r="BI278" s="59">
        <f t="shared" si="10"/>
        <v>0</v>
      </c>
      <c r="BJ278" s="59">
        <f t="shared" si="11"/>
        <v>0</v>
      </c>
      <c r="BK278" s="59">
        <f t="shared" si="12"/>
        <v>0</v>
      </c>
      <c r="BL278" s="59">
        <f t="shared" si="13"/>
        <v>0</v>
      </c>
      <c r="BM278" s="59">
        <f t="shared" si="14"/>
        <v>0</v>
      </c>
      <c r="BN278" s="59">
        <f t="shared" si="15"/>
        <v>0</v>
      </c>
      <c r="BO278" s="59">
        <f t="shared" si="16"/>
        <v>0</v>
      </c>
      <c r="BP278" s="64"/>
      <c r="BQ278" s="59">
        <f t="shared" si="17"/>
        <v>0</v>
      </c>
      <c r="BR278" s="59">
        <f t="shared" si="18"/>
        <v>0</v>
      </c>
      <c r="BS278" s="59">
        <f t="shared" si="19"/>
        <v>0</v>
      </c>
      <c r="BT278" s="59">
        <f t="shared" si="20"/>
        <v>0</v>
      </c>
    </row>
    <row r="279">
      <c r="A279" s="49"/>
      <c r="B279" s="52" t="s">
        <v>38</v>
      </c>
      <c r="C279" s="52" t="s">
        <v>251</v>
      </c>
      <c r="D279" s="53">
        <v>3.6652E7</v>
      </c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  <c r="AT279" s="62"/>
      <c r="AU279" s="62"/>
      <c r="AV279" s="62"/>
      <c r="AW279" s="62"/>
      <c r="AX279" s="62"/>
      <c r="AY279" s="62"/>
      <c r="AZ279" s="62"/>
      <c r="BA279" s="59">
        <f t="shared" si="3"/>
        <v>0</v>
      </c>
      <c r="BB279" s="28">
        <f t="shared" si="4"/>
        <v>36652000</v>
      </c>
      <c r="BC279" s="64"/>
      <c r="BD279" s="59">
        <f t="shared" si="5"/>
        <v>0</v>
      </c>
      <c r="BE279" s="59">
        <f t="shared" si="6"/>
        <v>0</v>
      </c>
      <c r="BF279" s="59">
        <f t="shared" si="7"/>
        <v>0</v>
      </c>
      <c r="BG279" s="59">
        <f t="shared" si="8"/>
        <v>0</v>
      </c>
      <c r="BH279" s="59">
        <f t="shared" si="9"/>
        <v>0</v>
      </c>
      <c r="BI279" s="59">
        <f t="shared" si="10"/>
        <v>0</v>
      </c>
      <c r="BJ279" s="59">
        <f t="shared" si="11"/>
        <v>0</v>
      </c>
      <c r="BK279" s="59">
        <f t="shared" si="12"/>
        <v>0</v>
      </c>
      <c r="BL279" s="59">
        <f t="shared" si="13"/>
        <v>0</v>
      </c>
      <c r="BM279" s="59">
        <f t="shared" si="14"/>
        <v>0</v>
      </c>
      <c r="BN279" s="59">
        <f t="shared" si="15"/>
        <v>0</v>
      </c>
      <c r="BO279" s="59">
        <f t="shared" si="16"/>
        <v>0</v>
      </c>
      <c r="BP279" s="64"/>
      <c r="BQ279" s="59">
        <f t="shared" si="17"/>
        <v>0</v>
      </c>
      <c r="BR279" s="59">
        <f t="shared" si="18"/>
        <v>0</v>
      </c>
      <c r="BS279" s="59">
        <f t="shared" si="19"/>
        <v>0</v>
      </c>
      <c r="BT279" s="59">
        <f t="shared" si="20"/>
        <v>0</v>
      </c>
    </row>
    <row r="280">
      <c r="A280" s="49"/>
      <c r="B280" s="52" t="s">
        <v>38</v>
      </c>
      <c r="C280" s="52" t="s">
        <v>252</v>
      </c>
      <c r="D280" s="53">
        <v>2.6388E7</v>
      </c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  <c r="AT280" s="62"/>
      <c r="AU280" s="62"/>
      <c r="AV280" s="62"/>
      <c r="AW280" s="62"/>
      <c r="AX280" s="62"/>
      <c r="AY280" s="62"/>
      <c r="AZ280" s="62"/>
      <c r="BA280" s="59">
        <f t="shared" si="3"/>
        <v>0</v>
      </c>
      <c r="BB280" s="28">
        <f t="shared" si="4"/>
        <v>26388000</v>
      </c>
      <c r="BC280" s="64"/>
      <c r="BD280" s="59">
        <f t="shared" si="5"/>
        <v>0</v>
      </c>
      <c r="BE280" s="59">
        <f t="shared" si="6"/>
        <v>0</v>
      </c>
      <c r="BF280" s="59">
        <f t="shared" si="7"/>
        <v>0</v>
      </c>
      <c r="BG280" s="59">
        <f t="shared" si="8"/>
        <v>0</v>
      </c>
      <c r="BH280" s="59">
        <f t="shared" si="9"/>
        <v>0</v>
      </c>
      <c r="BI280" s="59">
        <f t="shared" si="10"/>
        <v>0</v>
      </c>
      <c r="BJ280" s="59">
        <f t="shared" si="11"/>
        <v>0</v>
      </c>
      <c r="BK280" s="59">
        <f t="shared" si="12"/>
        <v>0</v>
      </c>
      <c r="BL280" s="59">
        <f t="shared" si="13"/>
        <v>0</v>
      </c>
      <c r="BM280" s="59">
        <f t="shared" si="14"/>
        <v>0</v>
      </c>
      <c r="BN280" s="59">
        <f t="shared" si="15"/>
        <v>0</v>
      </c>
      <c r="BO280" s="59">
        <f t="shared" si="16"/>
        <v>0</v>
      </c>
      <c r="BP280" s="64"/>
      <c r="BQ280" s="59">
        <f t="shared" si="17"/>
        <v>0</v>
      </c>
      <c r="BR280" s="59">
        <f t="shared" si="18"/>
        <v>0</v>
      </c>
      <c r="BS280" s="59">
        <f t="shared" si="19"/>
        <v>0</v>
      </c>
      <c r="BT280" s="59">
        <f t="shared" si="20"/>
        <v>0</v>
      </c>
    </row>
    <row r="281">
      <c r="A281" s="41" t="s">
        <v>253</v>
      </c>
      <c r="B281" s="42" t="s">
        <v>254</v>
      </c>
      <c r="C281" s="6"/>
      <c r="D281" s="43">
        <f t="shared" ref="D281:AZ281" si="119">sum(D282)</f>
        <v>255258000</v>
      </c>
      <c r="E281" s="43">
        <f t="shared" si="119"/>
        <v>0</v>
      </c>
      <c r="F281" s="43">
        <f t="shared" si="119"/>
        <v>0</v>
      </c>
      <c r="G281" s="43">
        <f t="shared" si="119"/>
        <v>0</v>
      </c>
      <c r="H281" s="43">
        <f t="shared" si="119"/>
        <v>0</v>
      </c>
      <c r="I281" s="43">
        <f t="shared" si="119"/>
        <v>0</v>
      </c>
      <c r="J281" s="43">
        <f t="shared" si="119"/>
        <v>0</v>
      </c>
      <c r="K281" s="43">
        <f t="shared" si="119"/>
        <v>0</v>
      </c>
      <c r="L281" s="43">
        <f t="shared" si="119"/>
        <v>0</v>
      </c>
      <c r="M281" s="43">
        <f t="shared" si="119"/>
        <v>0</v>
      </c>
      <c r="N281" s="43">
        <f t="shared" si="119"/>
        <v>0</v>
      </c>
      <c r="O281" s="43">
        <f t="shared" si="119"/>
        <v>0</v>
      </c>
      <c r="P281" s="43">
        <f t="shared" si="119"/>
        <v>0</v>
      </c>
      <c r="Q281" s="43">
        <f t="shared" si="119"/>
        <v>0</v>
      </c>
      <c r="R281" s="43">
        <f t="shared" si="119"/>
        <v>0</v>
      </c>
      <c r="S281" s="43">
        <f t="shared" si="119"/>
        <v>0</v>
      </c>
      <c r="T281" s="43">
        <f t="shared" si="119"/>
        <v>0</v>
      </c>
      <c r="U281" s="43">
        <f t="shared" si="119"/>
        <v>0</v>
      </c>
      <c r="V281" s="43">
        <f t="shared" si="119"/>
        <v>0</v>
      </c>
      <c r="W281" s="43">
        <f t="shared" si="119"/>
        <v>0</v>
      </c>
      <c r="X281" s="43">
        <f t="shared" si="119"/>
        <v>0</v>
      </c>
      <c r="Y281" s="43">
        <f t="shared" si="119"/>
        <v>0</v>
      </c>
      <c r="Z281" s="43">
        <f t="shared" si="119"/>
        <v>0</v>
      </c>
      <c r="AA281" s="43">
        <f t="shared" si="119"/>
        <v>0</v>
      </c>
      <c r="AB281" s="43">
        <f t="shared" si="119"/>
        <v>0</v>
      </c>
      <c r="AC281" s="43">
        <f t="shared" si="119"/>
        <v>0</v>
      </c>
      <c r="AD281" s="43">
        <f t="shared" si="119"/>
        <v>0</v>
      </c>
      <c r="AE281" s="43">
        <f t="shared" si="119"/>
        <v>0</v>
      </c>
      <c r="AF281" s="43">
        <f t="shared" si="119"/>
        <v>0</v>
      </c>
      <c r="AG281" s="43">
        <f t="shared" si="119"/>
        <v>0</v>
      </c>
      <c r="AH281" s="43">
        <f t="shared" si="119"/>
        <v>0</v>
      </c>
      <c r="AI281" s="43">
        <f t="shared" si="119"/>
        <v>0</v>
      </c>
      <c r="AJ281" s="43">
        <f t="shared" si="119"/>
        <v>0</v>
      </c>
      <c r="AK281" s="43">
        <f t="shared" si="119"/>
        <v>0</v>
      </c>
      <c r="AL281" s="43">
        <f t="shared" si="119"/>
        <v>0</v>
      </c>
      <c r="AM281" s="43">
        <f t="shared" si="119"/>
        <v>0</v>
      </c>
      <c r="AN281" s="43">
        <f t="shared" si="119"/>
        <v>0</v>
      </c>
      <c r="AO281" s="43">
        <f t="shared" si="119"/>
        <v>0</v>
      </c>
      <c r="AP281" s="43">
        <f t="shared" si="119"/>
        <v>0</v>
      </c>
      <c r="AQ281" s="43">
        <f t="shared" si="119"/>
        <v>0</v>
      </c>
      <c r="AR281" s="43">
        <f t="shared" si="119"/>
        <v>0</v>
      </c>
      <c r="AS281" s="43">
        <f t="shared" si="119"/>
        <v>0</v>
      </c>
      <c r="AT281" s="43">
        <f t="shared" si="119"/>
        <v>0</v>
      </c>
      <c r="AU281" s="43">
        <f t="shared" si="119"/>
        <v>0</v>
      </c>
      <c r="AV281" s="43">
        <f t="shared" si="119"/>
        <v>0</v>
      </c>
      <c r="AW281" s="43">
        <f t="shared" si="119"/>
        <v>0</v>
      </c>
      <c r="AX281" s="43">
        <f t="shared" si="119"/>
        <v>0</v>
      </c>
      <c r="AY281" s="43">
        <f t="shared" si="119"/>
        <v>0</v>
      </c>
      <c r="AZ281" s="43">
        <f t="shared" si="119"/>
        <v>0</v>
      </c>
      <c r="BA281" s="59">
        <f t="shared" si="3"/>
        <v>0</v>
      </c>
      <c r="BB281" s="28">
        <f t="shared" si="4"/>
        <v>255258000</v>
      </c>
      <c r="BC281" s="29"/>
      <c r="BD281" s="59">
        <f t="shared" si="5"/>
        <v>0</v>
      </c>
      <c r="BE281" s="59">
        <f t="shared" si="6"/>
        <v>0</v>
      </c>
      <c r="BF281" s="59">
        <f t="shared" si="7"/>
        <v>0</v>
      </c>
      <c r="BG281" s="59">
        <f t="shared" si="8"/>
        <v>0</v>
      </c>
      <c r="BH281" s="59">
        <f t="shared" si="9"/>
        <v>0</v>
      </c>
      <c r="BI281" s="59">
        <f t="shared" si="10"/>
        <v>0</v>
      </c>
      <c r="BJ281" s="59">
        <f t="shared" si="11"/>
        <v>0</v>
      </c>
      <c r="BK281" s="59">
        <f t="shared" si="12"/>
        <v>0</v>
      </c>
      <c r="BL281" s="59">
        <f t="shared" si="13"/>
        <v>0</v>
      </c>
      <c r="BM281" s="59">
        <f t="shared" si="14"/>
        <v>0</v>
      </c>
      <c r="BN281" s="59">
        <f t="shared" si="15"/>
        <v>0</v>
      </c>
      <c r="BO281" s="59">
        <f t="shared" si="16"/>
        <v>0</v>
      </c>
      <c r="BP281" s="29"/>
      <c r="BQ281" s="59">
        <f t="shared" si="17"/>
        <v>0</v>
      </c>
      <c r="BR281" s="59">
        <f t="shared" si="18"/>
        <v>0</v>
      </c>
      <c r="BS281" s="59">
        <f t="shared" si="19"/>
        <v>0</v>
      </c>
      <c r="BT281" s="59">
        <f t="shared" si="20"/>
        <v>0</v>
      </c>
    </row>
    <row r="282">
      <c r="A282" s="45">
        <v>523121.0</v>
      </c>
      <c r="B282" s="46" t="s">
        <v>88</v>
      </c>
      <c r="C282" s="6"/>
      <c r="D282" s="47">
        <f t="shared" ref="D282:AZ282" si="120">sum(D284:D288)</f>
        <v>255258000</v>
      </c>
      <c r="E282" s="47">
        <f t="shared" si="120"/>
        <v>0</v>
      </c>
      <c r="F282" s="47">
        <f t="shared" si="120"/>
        <v>0</v>
      </c>
      <c r="G282" s="47">
        <f t="shared" si="120"/>
        <v>0</v>
      </c>
      <c r="H282" s="47">
        <f t="shared" si="120"/>
        <v>0</v>
      </c>
      <c r="I282" s="47">
        <f t="shared" si="120"/>
        <v>0</v>
      </c>
      <c r="J282" s="47">
        <f t="shared" si="120"/>
        <v>0</v>
      </c>
      <c r="K282" s="47">
        <f t="shared" si="120"/>
        <v>0</v>
      </c>
      <c r="L282" s="47">
        <f t="shared" si="120"/>
        <v>0</v>
      </c>
      <c r="M282" s="47">
        <f t="shared" si="120"/>
        <v>0</v>
      </c>
      <c r="N282" s="47">
        <f t="shared" si="120"/>
        <v>0</v>
      </c>
      <c r="O282" s="47">
        <f t="shared" si="120"/>
        <v>0</v>
      </c>
      <c r="P282" s="47">
        <f t="shared" si="120"/>
        <v>0</v>
      </c>
      <c r="Q282" s="47">
        <f t="shared" si="120"/>
        <v>0</v>
      </c>
      <c r="R282" s="47">
        <f t="shared" si="120"/>
        <v>0</v>
      </c>
      <c r="S282" s="47">
        <f t="shared" si="120"/>
        <v>0</v>
      </c>
      <c r="T282" s="47">
        <f t="shared" si="120"/>
        <v>0</v>
      </c>
      <c r="U282" s="47">
        <f t="shared" si="120"/>
        <v>0</v>
      </c>
      <c r="V282" s="47">
        <f t="shared" si="120"/>
        <v>0</v>
      </c>
      <c r="W282" s="47">
        <f t="shared" si="120"/>
        <v>0</v>
      </c>
      <c r="X282" s="47">
        <f t="shared" si="120"/>
        <v>0</v>
      </c>
      <c r="Y282" s="47">
        <f t="shared" si="120"/>
        <v>0</v>
      </c>
      <c r="Z282" s="47">
        <f t="shared" si="120"/>
        <v>0</v>
      </c>
      <c r="AA282" s="47">
        <f t="shared" si="120"/>
        <v>0</v>
      </c>
      <c r="AB282" s="47">
        <f t="shared" si="120"/>
        <v>0</v>
      </c>
      <c r="AC282" s="47">
        <f t="shared" si="120"/>
        <v>0</v>
      </c>
      <c r="AD282" s="47">
        <f t="shared" si="120"/>
        <v>0</v>
      </c>
      <c r="AE282" s="47">
        <f t="shared" si="120"/>
        <v>0</v>
      </c>
      <c r="AF282" s="47">
        <f t="shared" si="120"/>
        <v>0</v>
      </c>
      <c r="AG282" s="47">
        <f t="shared" si="120"/>
        <v>0</v>
      </c>
      <c r="AH282" s="47">
        <f t="shared" si="120"/>
        <v>0</v>
      </c>
      <c r="AI282" s="47">
        <f t="shared" si="120"/>
        <v>0</v>
      </c>
      <c r="AJ282" s="47">
        <f t="shared" si="120"/>
        <v>0</v>
      </c>
      <c r="AK282" s="47">
        <f t="shared" si="120"/>
        <v>0</v>
      </c>
      <c r="AL282" s="47">
        <f t="shared" si="120"/>
        <v>0</v>
      </c>
      <c r="AM282" s="47">
        <f t="shared" si="120"/>
        <v>0</v>
      </c>
      <c r="AN282" s="47">
        <f t="shared" si="120"/>
        <v>0</v>
      </c>
      <c r="AO282" s="47">
        <f t="shared" si="120"/>
        <v>0</v>
      </c>
      <c r="AP282" s="47">
        <f t="shared" si="120"/>
        <v>0</v>
      </c>
      <c r="AQ282" s="47">
        <f t="shared" si="120"/>
        <v>0</v>
      </c>
      <c r="AR282" s="47">
        <f t="shared" si="120"/>
        <v>0</v>
      </c>
      <c r="AS282" s="47">
        <f t="shared" si="120"/>
        <v>0</v>
      </c>
      <c r="AT282" s="47">
        <f t="shared" si="120"/>
        <v>0</v>
      </c>
      <c r="AU282" s="47">
        <f t="shared" si="120"/>
        <v>0</v>
      </c>
      <c r="AV282" s="47">
        <f t="shared" si="120"/>
        <v>0</v>
      </c>
      <c r="AW282" s="47">
        <f t="shared" si="120"/>
        <v>0</v>
      </c>
      <c r="AX282" s="47">
        <f t="shared" si="120"/>
        <v>0</v>
      </c>
      <c r="AY282" s="47">
        <f t="shared" si="120"/>
        <v>0</v>
      </c>
      <c r="AZ282" s="47">
        <f t="shared" si="120"/>
        <v>0</v>
      </c>
      <c r="BA282" s="59">
        <f t="shared" si="3"/>
        <v>0</v>
      </c>
      <c r="BB282" s="28">
        <f t="shared" si="4"/>
        <v>255258000</v>
      </c>
      <c r="BC282" s="61"/>
      <c r="BD282" s="59">
        <f t="shared" si="5"/>
        <v>0</v>
      </c>
      <c r="BE282" s="59">
        <f t="shared" si="6"/>
        <v>0</v>
      </c>
      <c r="BF282" s="59">
        <f t="shared" si="7"/>
        <v>0</v>
      </c>
      <c r="BG282" s="59">
        <f t="shared" si="8"/>
        <v>0</v>
      </c>
      <c r="BH282" s="59">
        <f t="shared" si="9"/>
        <v>0</v>
      </c>
      <c r="BI282" s="59">
        <f t="shared" si="10"/>
        <v>0</v>
      </c>
      <c r="BJ282" s="59">
        <f t="shared" si="11"/>
        <v>0</v>
      </c>
      <c r="BK282" s="59">
        <f t="shared" si="12"/>
        <v>0</v>
      </c>
      <c r="BL282" s="59">
        <f t="shared" si="13"/>
        <v>0</v>
      </c>
      <c r="BM282" s="59">
        <f t="shared" si="14"/>
        <v>0</v>
      </c>
      <c r="BN282" s="59">
        <f t="shared" si="15"/>
        <v>0</v>
      </c>
      <c r="BO282" s="59">
        <f t="shared" si="16"/>
        <v>0</v>
      </c>
      <c r="BP282" s="61"/>
      <c r="BQ282" s="59">
        <f t="shared" si="17"/>
        <v>0</v>
      </c>
      <c r="BR282" s="59">
        <f t="shared" si="18"/>
        <v>0</v>
      </c>
      <c r="BS282" s="59">
        <f t="shared" si="19"/>
        <v>0</v>
      </c>
      <c r="BT282" s="59">
        <f t="shared" si="20"/>
        <v>0</v>
      </c>
    </row>
    <row r="283">
      <c r="A283" s="49"/>
      <c r="B283" s="50" t="s">
        <v>37</v>
      </c>
      <c r="C283" s="6"/>
      <c r="D283" s="51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  <c r="AY283" s="62"/>
      <c r="AZ283" s="62"/>
      <c r="BA283" s="59">
        <f t="shared" si="3"/>
        <v>0</v>
      </c>
      <c r="BB283" s="28">
        <f t="shared" si="4"/>
        <v>0</v>
      </c>
      <c r="BC283" s="64"/>
      <c r="BD283" s="59">
        <f t="shared" si="5"/>
        <v>0</v>
      </c>
      <c r="BE283" s="59">
        <f t="shared" si="6"/>
        <v>0</v>
      </c>
      <c r="BF283" s="59">
        <f t="shared" si="7"/>
        <v>0</v>
      </c>
      <c r="BG283" s="59">
        <f t="shared" si="8"/>
        <v>0</v>
      </c>
      <c r="BH283" s="59">
        <f t="shared" si="9"/>
        <v>0</v>
      </c>
      <c r="BI283" s="59">
        <f t="shared" si="10"/>
        <v>0</v>
      </c>
      <c r="BJ283" s="59">
        <f t="shared" si="11"/>
        <v>0</v>
      </c>
      <c r="BK283" s="59">
        <f t="shared" si="12"/>
        <v>0</v>
      </c>
      <c r="BL283" s="59">
        <f t="shared" si="13"/>
        <v>0</v>
      </c>
      <c r="BM283" s="59">
        <f t="shared" si="14"/>
        <v>0</v>
      </c>
      <c r="BN283" s="59">
        <f t="shared" si="15"/>
        <v>0</v>
      </c>
      <c r="BO283" s="59">
        <f t="shared" si="16"/>
        <v>0</v>
      </c>
      <c r="BP283" s="64"/>
      <c r="BQ283" s="59">
        <f t="shared" si="17"/>
        <v>0</v>
      </c>
      <c r="BR283" s="59">
        <f t="shared" si="18"/>
        <v>0</v>
      </c>
      <c r="BS283" s="59">
        <f t="shared" si="19"/>
        <v>0</v>
      </c>
      <c r="BT283" s="59">
        <f t="shared" si="20"/>
        <v>0</v>
      </c>
    </row>
    <row r="284">
      <c r="A284" s="49"/>
      <c r="B284" s="52" t="s">
        <v>38</v>
      </c>
      <c r="C284" s="52" t="s">
        <v>255</v>
      </c>
      <c r="D284" s="53">
        <v>2.975E7</v>
      </c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  <c r="AT284" s="62"/>
      <c r="AU284" s="62"/>
      <c r="AV284" s="62"/>
      <c r="AW284" s="62"/>
      <c r="AX284" s="62"/>
      <c r="AY284" s="62"/>
      <c r="AZ284" s="62"/>
      <c r="BA284" s="59">
        <f t="shared" si="3"/>
        <v>0</v>
      </c>
      <c r="BB284" s="28">
        <f t="shared" si="4"/>
        <v>29750000</v>
      </c>
      <c r="BC284" s="64"/>
      <c r="BD284" s="59">
        <f t="shared" si="5"/>
        <v>0</v>
      </c>
      <c r="BE284" s="59">
        <f t="shared" si="6"/>
        <v>0</v>
      </c>
      <c r="BF284" s="59">
        <f t="shared" si="7"/>
        <v>0</v>
      </c>
      <c r="BG284" s="59">
        <f t="shared" si="8"/>
        <v>0</v>
      </c>
      <c r="BH284" s="59">
        <f t="shared" si="9"/>
        <v>0</v>
      </c>
      <c r="BI284" s="59">
        <f t="shared" si="10"/>
        <v>0</v>
      </c>
      <c r="BJ284" s="59">
        <f t="shared" si="11"/>
        <v>0</v>
      </c>
      <c r="BK284" s="59">
        <f t="shared" si="12"/>
        <v>0</v>
      </c>
      <c r="BL284" s="59">
        <f t="shared" si="13"/>
        <v>0</v>
      </c>
      <c r="BM284" s="59">
        <f t="shared" si="14"/>
        <v>0</v>
      </c>
      <c r="BN284" s="59">
        <f t="shared" si="15"/>
        <v>0</v>
      </c>
      <c r="BO284" s="59">
        <f t="shared" si="16"/>
        <v>0</v>
      </c>
      <c r="BP284" s="64"/>
      <c r="BQ284" s="59">
        <f t="shared" si="17"/>
        <v>0</v>
      </c>
      <c r="BR284" s="59">
        <f t="shared" si="18"/>
        <v>0</v>
      </c>
      <c r="BS284" s="59">
        <f t="shared" si="19"/>
        <v>0</v>
      </c>
      <c r="BT284" s="59">
        <f t="shared" si="20"/>
        <v>0</v>
      </c>
    </row>
    <row r="285">
      <c r="A285" s="49"/>
      <c r="B285" s="52" t="s">
        <v>38</v>
      </c>
      <c r="C285" s="52" t="s">
        <v>256</v>
      </c>
      <c r="D285" s="53">
        <v>1.7E8</v>
      </c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62"/>
      <c r="AJ285" s="62"/>
      <c r="AK285" s="62"/>
      <c r="AL285" s="62"/>
      <c r="AM285" s="62"/>
      <c r="AN285" s="62"/>
      <c r="AO285" s="62"/>
      <c r="AP285" s="62"/>
      <c r="AQ285" s="62"/>
      <c r="AR285" s="62"/>
      <c r="AS285" s="62"/>
      <c r="AT285" s="62"/>
      <c r="AU285" s="62"/>
      <c r="AV285" s="62"/>
      <c r="AW285" s="62"/>
      <c r="AX285" s="62"/>
      <c r="AY285" s="62"/>
      <c r="AZ285" s="62"/>
      <c r="BA285" s="59">
        <f t="shared" si="3"/>
        <v>0</v>
      </c>
      <c r="BB285" s="28">
        <f t="shared" si="4"/>
        <v>170000000</v>
      </c>
      <c r="BC285" s="64"/>
      <c r="BD285" s="59">
        <f t="shared" si="5"/>
        <v>0</v>
      </c>
      <c r="BE285" s="59">
        <f t="shared" si="6"/>
        <v>0</v>
      </c>
      <c r="BF285" s="59">
        <f t="shared" si="7"/>
        <v>0</v>
      </c>
      <c r="BG285" s="59">
        <f t="shared" si="8"/>
        <v>0</v>
      </c>
      <c r="BH285" s="59">
        <f t="shared" si="9"/>
        <v>0</v>
      </c>
      <c r="BI285" s="59">
        <f t="shared" si="10"/>
        <v>0</v>
      </c>
      <c r="BJ285" s="59">
        <f t="shared" si="11"/>
        <v>0</v>
      </c>
      <c r="BK285" s="59">
        <f t="shared" si="12"/>
        <v>0</v>
      </c>
      <c r="BL285" s="59">
        <f t="shared" si="13"/>
        <v>0</v>
      </c>
      <c r="BM285" s="59">
        <f t="shared" si="14"/>
        <v>0</v>
      </c>
      <c r="BN285" s="59">
        <f t="shared" si="15"/>
        <v>0</v>
      </c>
      <c r="BO285" s="59">
        <f t="shared" si="16"/>
        <v>0</v>
      </c>
      <c r="BP285" s="64"/>
      <c r="BQ285" s="59">
        <f t="shared" si="17"/>
        <v>0</v>
      </c>
      <c r="BR285" s="59">
        <f t="shared" si="18"/>
        <v>0</v>
      </c>
      <c r="BS285" s="59">
        <f t="shared" si="19"/>
        <v>0</v>
      </c>
      <c r="BT285" s="59">
        <f t="shared" si="20"/>
        <v>0</v>
      </c>
    </row>
    <row r="286">
      <c r="A286" s="49"/>
      <c r="B286" s="52" t="s">
        <v>38</v>
      </c>
      <c r="C286" s="52" t="s">
        <v>257</v>
      </c>
      <c r="D286" s="53">
        <v>1.7E7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  <c r="AY286" s="62"/>
      <c r="AZ286" s="62"/>
      <c r="BA286" s="59">
        <f t="shared" si="3"/>
        <v>0</v>
      </c>
      <c r="BB286" s="28">
        <f t="shared" si="4"/>
        <v>17000000</v>
      </c>
      <c r="BC286" s="64"/>
      <c r="BD286" s="59">
        <f t="shared" si="5"/>
        <v>0</v>
      </c>
      <c r="BE286" s="59">
        <f t="shared" si="6"/>
        <v>0</v>
      </c>
      <c r="BF286" s="59">
        <f t="shared" si="7"/>
        <v>0</v>
      </c>
      <c r="BG286" s="59">
        <f t="shared" si="8"/>
        <v>0</v>
      </c>
      <c r="BH286" s="59">
        <f t="shared" si="9"/>
        <v>0</v>
      </c>
      <c r="BI286" s="59">
        <f t="shared" si="10"/>
        <v>0</v>
      </c>
      <c r="BJ286" s="59">
        <f t="shared" si="11"/>
        <v>0</v>
      </c>
      <c r="BK286" s="59">
        <f t="shared" si="12"/>
        <v>0</v>
      </c>
      <c r="BL286" s="59">
        <f t="shared" si="13"/>
        <v>0</v>
      </c>
      <c r="BM286" s="59">
        <f t="shared" si="14"/>
        <v>0</v>
      </c>
      <c r="BN286" s="59">
        <f t="shared" si="15"/>
        <v>0</v>
      </c>
      <c r="BO286" s="59">
        <f t="shared" si="16"/>
        <v>0</v>
      </c>
      <c r="BP286" s="64"/>
      <c r="BQ286" s="59">
        <f t="shared" si="17"/>
        <v>0</v>
      </c>
      <c r="BR286" s="59">
        <f t="shared" si="18"/>
        <v>0</v>
      </c>
      <c r="BS286" s="59">
        <f t="shared" si="19"/>
        <v>0</v>
      </c>
      <c r="BT286" s="59">
        <f t="shared" si="20"/>
        <v>0</v>
      </c>
    </row>
    <row r="287">
      <c r="A287" s="49"/>
      <c r="B287" s="52" t="s">
        <v>38</v>
      </c>
      <c r="C287" s="52" t="s">
        <v>258</v>
      </c>
      <c r="D287" s="53">
        <v>1.785E7</v>
      </c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  <c r="AK287" s="62"/>
      <c r="AL287" s="62"/>
      <c r="AM287" s="62"/>
      <c r="AN287" s="62"/>
      <c r="AO287" s="62"/>
      <c r="AP287" s="62"/>
      <c r="AQ287" s="62"/>
      <c r="AR287" s="62"/>
      <c r="AS287" s="62"/>
      <c r="AT287" s="62"/>
      <c r="AU287" s="62"/>
      <c r="AV287" s="62"/>
      <c r="AW287" s="62"/>
      <c r="AX287" s="62"/>
      <c r="AY287" s="62"/>
      <c r="AZ287" s="62"/>
      <c r="BA287" s="59">
        <f t="shared" si="3"/>
        <v>0</v>
      </c>
      <c r="BB287" s="28">
        <f t="shared" si="4"/>
        <v>17850000</v>
      </c>
      <c r="BC287" s="64"/>
      <c r="BD287" s="59">
        <f t="shared" si="5"/>
        <v>0</v>
      </c>
      <c r="BE287" s="59">
        <f t="shared" si="6"/>
        <v>0</v>
      </c>
      <c r="BF287" s="59">
        <f t="shared" si="7"/>
        <v>0</v>
      </c>
      <c r="BG287" s="59">
        <f t="shared" si="8"/>
        <v>0</v>
      </c>
      <c r="BH287" s="59">
        <f t="shared" si="9"/>
        <v>0</v>
      </c>
      <c r="BI287" s="59">
        <f t="shared" si="10"/>
        <v>0</v>
      </c>
      <c r="BJ287" s="59">
        <f t="shared" si="11"/>
        <v>0</v>
      </c>
      <c r="BK287" s="59">
        <f t="shared" si="12"/>
        <v>0</v>
      </c>
      <c r="BL287" s="59">
        <f t="shared" si="13"/>
        <v>0</v>
      </c>
      <c r="BM287" s="59">
        <f t="shared" si="14"/>
        <v>0</v>
      </c>
      <c r="BN287" s="59">
        <f t="shared" si="15"/>
        <v>0</v>
      </c>
      <c r="BO287" s="59">
        <f t="shared" si="16"/>
        <v>0</v>
      </c>
      <c r="BP287" s="64"/>
      <c r="BQ287" s="59">
        <f t="shared" si="17"/>
        <v>0</v>
      </c>
      <c r="BR287" s="59">
        <f t="shared" si="18"/>
        <v>0</v>
      </c>
      <c r="BS287" s="59">
        <f t="shared" si="19"/>
        <v>0</v>
      </c>
      <c r="BT287" s="59">
        <f t="shared" si="20"/>
        <v>0</v>
      </c>
    </row>
    <row r="288">
      <c r="A288" s="49"/>
      <c r="B288" s="52" t="s">
        <v>38</v>
      </c>
      <c r="C288" s="52" t="s">
        <v>259</v>
      </c>
      <c r="D288" s="53">
        <v>2.0658E7</v>
      </c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  <c r="AK288" s="62"/>
      <c r="AL288" s="62"/>
      <c r="AM288" s="62"/>
      <c r="AN288" s="62"/>
      <c r="AO288" s="62"/>
      <c r="AP288" s="62"/>
      <c r="AQ288" s="62"/>
      <c r="AR288" s="62"/>
      <c r="AS288" s="62"/>
      <c r="AT288" s="62"/>
      <c r="AU288" s="62"/>
      <c r="AV288" s="62"/>
      <c r="AW288" s="62"/>
      <c r="AX288" s="62"/>
      <c r="AY288" s="62"/>
      <c r="AZ288" s="62"/>
      <c r="BA288" s="59">
        <f t="shared" si="3"/>
        <v>0</v>
      </c>
      <c r="BB288" s="28">
        <f t="shared" si="4"/>
        <v>20658000</v>
      </c>
      <c r="BC288" s="64"/>
      <c r="BD288" s="59">
        <f t="shared" si="5"/>
        <v>0</v>
      </c>
      <c r="BE288" s="59">
        <f t="shared" si="6"/>
        <v>0</v>
      </c>
      <c r="BF288" s="59">
        <f t="shared" si="7"/>
        <v>0</v>
      </c>
      <c r="BG288" s="59">
        <f t="shared" si="8"/>
        <v>0</v>
      </c>
      <c r="BH288" s="59">
        <f t="shared" si="9"/>
        <v>0</v>
      </c>
      <c r="BI288" s="59">
        <f t="shared" si="10"/>
        <v>0</v>
      </c>
      <c r="BJ288" s="59">
        <f t="shared" si="11"/>
        <v>0</v>
      </c>
      <c r="BK288" s="59">
        <f t="shared" si="12"/>
        <v>0</v>
      </c>
      <c r="BL288" s="59">
        <f t="shared" si="13"/>
        <v>0</v>
      </c>
      <c r="BM288" s="59">
        <f t="shared" si="14"/>
        <v>0</v>
      </c>
      <c r="BN288" s="59">
        <f t="shared" si="15"/>
        <v>0</v>
      </c>
      <c r="BO288" s="59">
        <f t="shared" si="16"/>
        <v>0</v>
      </c>
      <c r="BP288" s="64"/>
      <c r="BQ288" s="59">
        <f t="shared" si="17"/>
        <v>0</v>
      </c>
      <c r="BR288" s="59">
        <f t="shared" si="18"/>
        <v>0</v>
      </c>
      <c r="BS288" s="59">
        <f t="shared" si="19"/>
        <v>0</v>
      </c>
      <c r="BT288" s="59">
        <f t="shared" si="20"/>
        <v>0</v>
      </c>
    </row>
    <row r="289">
      <c r="A289" s="41" t="s">
        <v>260</v>
      </c>
      <c r="B289" s="42" t="s">
        <v>261</v>
      </c>
      <c r="C289" s="6"/>
      <c r="D289" s="43">
        <f t="shared" ref="D289:AZ289" si="121">sum(D290)</f>
        <v>144720000</v>
      </c>
      <c r="E289" s="43">
        <f t="shared" si="121"/>
        <v>0</v>
      </c>
      <c r="F289" s="43">
        <f t="shared" si="121"/>
        <v>0</v>
      </c>
      <c r="G289" s="43">
        <f t="shared" si="121"/>
        <v>0</v>
      </c>
      <c r="H289" s="43">
        <f t="shared" si="121"/>
        <v>0</v>
      </c>
      <c r="I289" s="43">
        <f t="shared" si="121"/>
        <v>0</v>
      </c>
      <c r="J289" s="43">
        <f t="shared" si="121"/>
        <v>0</v>
      </c>
      <c r="K289" s="43">
        <f t="shared" si="121"/>
        <v>0</v>
      </c>
      <c r="L289" s="43">
        <f t="shared" si="121"/>
        <v>0</v>
      </c>
      <c r="M289" s="43">
        <f t="shared" si="121"/>
        <v>0</v>
      </c>
      <c r="N289" s="43">
        <f t="shared" si="121"/>
        <v>0</v>
      </c>
      <c r="O289" s="43">
        <f t="shared" si="121"/>
        <v>0</v>
      </c>
      <c r="P289" s="43">
        <f t="shared" si="121"/>
        <v>0</v>
      </c>
      <c r="Q289" s="43">
        <f t="shared" si="121"/>
        <v>0</v>
      </c>
      <c r="R289" s="43">
        <f t="shared" si="121"/>
        <v>0</v>
      </c>
      <c r="S289" s="43">
        <f t="shared" si="121"/>
        <v>0</v>
      </c>
      <c r="T289" s="43">
        <f t="shared" si="121"/>
        <v>0</v>
      </c>
      <c r="U289" s="43">
        <f t="shared" si="121"/>
        <v>0</v>
      </c>
      <c r="V289" s="43">
        <f t="shared" si="121"/>
        <v>0</v>
      </c>
      <c r="W289" s="43">
        <f t="shared" si="121"/>
        <v>0</v>
      </c>
      <c r="X289" s="43">
        <f t="shared" si="121"/>
        <v>0</v>
      </c>
      <c r="Y289" s="43">
        <f t="shared" si="121"/>
        <v>0</v>
      </c>
      <c r="Z289" s="43">
        <f t="shared" si="121"/>
        <v>0</v>
      </c>
      <c r="AA289" s="43">
        <f t="shared" si="121"/>
        <v>0</v>
      </c>
      <c r="AB289" s="43">
        <f t="shared" si="121"/>
        <v>0</v>
      </c>
      <c r="AC289" s="43">
        <f t="shared" si="121"/>
        <v>0</v>
      </c>
      <c r="AD289" s="43">
        <f t="shared" si="121"/>
        <v>0</v>
      </c>
      <c r="AE289" s="43">
        <f t="shared" si="121"/>
        <v>0</v>
      </c>
      <c r="AF289" s="43">
        <f t="shared" si="121"/>
        <v>0</v>
      </c>
      <c r="AG289" s="43">
        <f t="shared" si="121"/>
        <v>0</v>
      </c>
      <c r="AH289" s="43">
        <f t="shared" si="121"/>
        <v>0</v>
      </c>
      <c r="AI289" s="43">
        <f t="shared" si="121"/>
        <v>0</v>
      </c>
      <c r="AJ289" s="43">
        <f t="shared" si="121"/>
        <v>0</v>
      </c>
      <c r="AK289" s="43">
        <f t="shared" si="121"/>
        <v>0</v>
      </c>
      <c r="AL289" s="43">
        <f t="shared" si="121"/>
        <v>0</v>
      </c>
      <c r="AM289" s="43">
        <f t="shared" si="121"/>
        <v>0</v>
      </c>
      <c r="AN289" s="43">
        <f t="shared" si="121"/>
        <v>0</v>
      </c>
      <c r="AO289" s="43">
        <f t="shared" si="121"/>
        <v>0</v>
      </c>
      <c r="AP289" s="43">
        <f t="shared" si="121"/>
        <v>0</v>
      </c>
      <c r="AQ289" s="43">
        <f t="shared" si="121"/>
        <v>0</v>
      </c>
      <c r="AR289" s="43">
        <f t="shared" si="121"/>
        <v>0</v>
      </c>
      <c r="AS289" s="43">
        <f t="shared" si="121"/>
        <v>0</v>
      </c>
      <c r="AT289" s="43">
        <f t="shared" si="121"/>
        <v>0</v>
      </c>
      <c r="AU289" s="43">
        <f t="shared" si="121"/>
        <v>0</v>
      </c>
      <c r="AV289" s="43">
        <f t="shared" si="121"/>
        <v>0</v>
      </c>
      <c r="AW289" s="43">
        <f t="shared" si="121"/>
        <v>0</v>
      </c>
      <c r="AX289" s="43">
        <f t="shared" si="121"/>
        <v>0</v>
      </c>
      <c r="AY289" s="43">
        <f t="shared" si="121"/>
        <v>0</v>
      </c>
      <c r="AZ289" s="43">
        <f t="shared" si="121"/>
        <v>0</v>
      </c>
      <c r="BA289" s="59">
        <f t="shared" si="3"/>
        <v>0</v>
      </c>
      <c r="BB289" s="28">
        <f t="shared" si="4"/>
        <v>144720000</v>
      </c>
      <c r="BC289" s="29"/>
      <c r="BD289" s="59">
        <f t="shared" si="5"/>
        <v>0</v>
      </c>
      <c r="BE289" s="59">
        <f t="shared" si="6"/>
        <v>0</v>
      </c>
      <c r="BF289" s="59">
        <f t="shared" si="7"/>
        <v>0</v>
      </c>
      <c r="BG289" s="59">
        <f t="shared" si="8"/>
        <v>0</v>
      </c>
      <c r="BH289" s="59">
        <f t="shared" si="9"/>
        <v>0</v>
      </c>
      <c r="BI289" s="59">
        <f t="shared" si="10"/>
        <v>0</v>
      </c>
      <c r="BJ289" s="59">
        <f t="shared" si="11"/>
        <v>0</v>
      </c>
      <c r="BK289" s="59">
        <f t="shared" si="12"/>
        <v>0</v>
      </c>
      <c r="BL289" s="59">
        <f t="shared" si="13"/>
        <v>0</v>
      </c>
      <c r="BM289" s="59">
        <f t="shared" si="14"/>
        <v>0</v>
      </c>
      <c r="BN289" s="59">
        <f t="shared" si="15"/>
        <v>0</v>
      </c>
      <c r="BO289" s="59">
        <f t="shared" si="16"/>
        <v>0</v>
      </c>
      <c r="BP289" s="29"/>
      <c r="BQ289" s="59">
        <f t="shared" si="17"/>
        <v>0</v>
      </c>
      <c r="BR289" s="59">
        <f t="shared" si="18"/>
        <v>0</v>
      </c>
      <c r="BS289" s="59">
        <f t="shared" si="19"/>
        <v>0</v>
      </c>
      <c r="BT289" s="59">
        <f t="shared" si="20"/>
        <v>0</v>
      </c>
    </row>
    <row r="290">
      <c r="A290" s="45">
        <v>521115.0</v>
      </c>
      <c r="B290" s="46" t="s">
        <v>262</v>
      </c>
      <c r="C290" s="6"/>
      <c r="D290" s="47">
        <f t="shared" ref="D290:AZ290" si="122">sum(D292,D299,D302,D304,D306)</f>
        <v>144720000</v>
      </c>
      <c r="E290" s="47">
        <f t="shared" si="122"/>
        <v>0</v>
      </c>
      <c r="F290" s="47">
        <f t="shared" si="122"/>
        <v>0</v>
      </c>
      <c r="G290" s="47">
        <f t="shared" si="122"/>
        <v>0</v>
      </c>
      <c r="H290" s="47">
        <f t="shared" si="122"/>
        <v>0</v>
      </c>
      <c r="I290" s="47">
        <f t="shared" si="122"/>
        <v>0</v>
      </c>
      <c r="J290" s="47">
        <f t="shared" si="122"/>
        <v>0</v>
      </c>
      <c r="K290" s="47">
        <f t="shared" si="122"/>
        <v>0</v>
      </c>
      <c r="L290" s="47">
        <f t="shared" si="122"/>
        <v>0</v>
      </c>
      <c r="M290" s="47">
        <f t="shared" si="122"/>
        <v>0</v>
      </c>
      <c r="N290" s="47">
        <f t="shared" si="122"/>
        <v>0</v>
      </c>
      <c r="O290" s="47">
        <f t="shared" si="122"/>
        <v>0</v>
      </c>
      <c r="P290" s="47">
        <f t="shared" si="122"/>
        <v>0</v>
      </c>
      <c r="Q290" s="47">
        <f t="shared" si="122"/>
        <v>0</v>
      </c>
      <c r="R290" s="47">
        <f t="shared" si="122"/>
        <v>0</v>
      </c>
      <c r="S290" s="47">
        <f t="shared" si="122"/>
        <v>0</v>
      </c>
      <c r="T290" s="47">
        <f t="shared" si="122"/>
        <v>0</v>
      </c>
      <c r="U290" s="47">
        <f t="shared" si="122"/>
        <v>0</v>
      </c>
      <c r="V290" s="47">
        <f t="shared" si="122"/>
        <v>0</v>
      </c>
      <c r="W290" s="47">
        <f t="shared" si="122"/>
        <v>0</v>
      </c>
      <c r="X290" s="47">
        <f t="shared" si="122"/>
        <v>0</v>
      </c>
      <c r="Y290" s="47">
        <f t="shared" si="122"/>
        <v>0</v>
      </c>
      <c r="Z290" s="47">
        <f t="shared" si="122"/>
        <v>0</v>
      </c>
      <c r="AA290" s="47">
        <f t="shared" si="122"/>
        <v>0</v>
      </c>
      <c r="AB290" s="47">
        <f t="shared" si="122"/>
        <v>0</v>
      </c>
      <c r="AC290" s="47">
        <f t="shared" si="122"/>
        <v>0</v>
      </c>
      <c r="AD290" s="47">
        <f t="shared" si="122"/>
        <v>0</v>
      </c>
      <c r="AE290" s="47">
        <f t="shared" si="122"/>
        <v>0</v>
      </c>
      <c r="AF290" s="47">
        <f t="shared" si="122"/>
        <v>0</v>
      </c>
      <c r="AG290" s="47">
        <f t="shared" si="122"/>
        <v>0</v>
      </c>
      <c r="AH290" s="47">
        <f t="shared" si="122"/>
        <v>0</v>
      </c>
      <c r="AI290" s="47">
        <f t="shared" si="122"/>
        <v>0</v>
      </c>
      <c r="AJ290" s="47">
        <f t="shared" si="122"/>
        <v>0</v>
      </c>
      <c r="AK290" s="47">
        <f t="shared" si="122"/>
        <v>0</v>
      </c>
      <c r="AL290" s="47">
        <f t="shared" si="122"/>
        <v>0</v>
      </c>
      <c r="AM290" s="47">
        <f t="shared" si="122"/>
        <v>0</v>
      </c>
      <c r="AN290" s="47">
        <f t="shared" si="122"/>
        <v>0</v>
      </c>
      <c r="AO290" s="47">
        <f t="shared" si="122"/>
        <v>0</v>
      </c>
      <c r="AP290" s="47">
        <f t="shared" si="122"/>
        <v>0</v>
      </c>
      <c r="AQ290" s="47">
        <f t="shared" si="122"/>
        <v>0</v>
      </c>
      <c r="AR290" s="47">
        <f t="shared" si="122"/>
        <v>0</v>
      </c>
      <c r="AS290" s="47">
        <f t="shared" si="122"/>
        <v>0</v>
      </c>
      <c r="AT290" s="47">
        <f t="shared" si="122"/>
        <v>0</v>
      </c>
      <c r="AU290" s="47">
        <f t="shared" si="122"/>
        <v>0</v>
      </c>
      <c r="AV290" s="47">
        <f t="shared" si="122"/>
        <v>0</v>
      </c>
      <c r="AW290" s="47">
        <f t="shared" si="122"/>
        <v>0</v>
      </c>
      <c r="AX290" s="47">
        <f t="shared" si="122"/>
        <v>0</v>
      </c>
      <c r="AY290" s="47">
        <f t="shared" si="122"/>
        <v>0</v>
      </c>
      <c r="AZ290" s="47">
        <f t="shared" si="122"/>
        <v>0</v>
      </c>
      <c r="BA290" s="59">
        <f t="shared" si="3"/>
        <v>0</v>
      </c>
      <c r="BB290" s="28">
        <f t="shared" si="4"/>
        <v>144720000</v>
      </c>
      <c r="BC290" s="61"/>
      <c r="BD290" s="59">
        <f t="shared" si="5"/>
        <v>0</v>
      </c>
      <c r="BE290" s="59">
        <f t="shared" si="6"/>
        <v>0</v>
      </c>
      <c r="BF290" s="59">
        <f t="shared" si="7"/>
        <v>0</v>
      </c>
      <c r="BG290" s="59">
        <f t="shared" si="8"/>
        <v>0</v>
      </c>
      <c r="BH290" s="59">
        <f t="shared" si="9"/>
        <v>0</v>
      </c>
      <c r="BI290" s="59">
        <f t="shared" si="10"/>
        <v>0</v>
      </c>
      <c r="BJ290" s="59">
        <f t="shared" si="11"/>
        <v>0</v>
      </c>
      <c r="BK290" s="59">
        <f t="shared" si="12"/>
        <v>0</v>
      </c>
      <c r="BL290" s="59">
        <f t="shared" si="13"/>
        <v>0</v>
      </c>
      <c r="BM290" s="59">
        <f t="shared" si="14"/>
        <v>0</v>
      </c>
      <c r="BN290" s="59">
        <f t="shared" si="15"/>
        <v>0</v>
      </c>
      <c r="BO290" s="59">
        <f t="shared" si="16"/>
        <v>0</v>
      </c>
      <c r="BP290" s="61"/>
      <c r="BQ290" s="59">
        <f t="shared" si="17"/>
        <v>0</v>
      </c>
      <c r="BR290" s="59">
        <f t="shared" si="18"/>
        <v>0</v>
      </c>
      <c r="BS290" s="59">
        <f t="shared" si="19"/>
        <v>0</v>
      </c>
      <c r="BT290" s="59">
        <f t="shared" si="20"/>
        <v>0</v>
      </c>
    </row>
    <row r="291">
      <c r="A291" s="49"/>
      <c r="B291" s="50" t="s">
        <v>37</v>
      </c>
      <c r="C291" s="6"/>
      <c r="D291" s="51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2"/>
      <c r="AH291" s="62"/>
      <c r="AI291" s="62"/>
      <c r="AJ291" s="62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62"/>
      <c r="BA291" s="59">
        <f t="shared" si="3"/>
        <v>0</v>
      </c>
      <c r="BB291" s="28">
        <f t="shared" si="4"/>
        <v>0</v>
      </c>
      <c r="BC291" s="64"/>
      <c r="BD291" s="59">
        <f t="shared" si="5"/>
        <v>0</v>
      </c>
      <c r="BE291" s="59">
        <f t="shared" si="6"/>
        <v>0</v>
      </c>
      <c r="BF291" s="59">
        <f t="shared" si="7"/>
        <v>0</v>
      </c>
      <c r="BG291" s="59">
        <f t="shared" si="8"/>
        <v>0</v>
      </c>
      <c r="BH291" s="59">
        <f t="shared" si="9"/>
        <v>0</v>
      </c>
      <c r="BI291" s="59">
        <f t="shared" si="10"/>
        <v>0</v>
      </c>
      <c r="BJ291" s="59">
        <f t="shared" si="11"/>
        <v>0</v>
      </c>
      <c r="BK291" s="59">
        <f t="shared" si="12"/>
        <v>0</v>
      </c>
      <c r="BL291" s="59">
        <f t="shared" si="13"/>
        <v>0</v>
      </c>
      <c r="BM291" s="59">
        <f t="shared" si="14"/>
        <v>0</v>
      </c>
      <c r="BN291" s="59">
        <f t="shared" si="15"/>
        <v>0</v>
      </c>
      <c r="BO291" s="59">
        <f t="shared" si="16"/>
        <v>0</v>
      </c>
      <c r="BP291" s="64"/>
      <c r="BQ291" s="59">
        <f t="shared" si="17"/>
        <v>0</v>
      </c>
      <c r="BR291" s="59">
        <f t="shared" si="18"/>
        <v>0</v>
      </c>
      <c r="BS291" s="59">
        <f t="shared" si="19"/>
        <v>0</v>
      </c>
      <c r="BT291" s="59">
        <f t="shared" si="20"/>
        <v>0</v>
      </c>
    </row>
    <row r="292">
      <c r="A292" s="49"/>
      <c r="B292" s="52" t="s">
        <v>54</v>
      </c>
      <c r="C292" s="52" t="s">
        <v>263</v>
      </c>
      <c r="D292" s="53">
        <f t="shared" ref="D292:AZ292" si="123">sum(D293:D298)</f>
        <v>83040000</v>
      </c>
      <c r="E292" s="53">
        <f t="shared" si="123"/>
        <v>0</v>
      </c>
      <c r="F292" s="53">
        <f t="shared" si="123"/>
        <v>0</v>
      </c>
      <c r="G292" s="53">
        <f t="shared" si="123"/>
        <v>0</v>
      </c>
      <c r="H292" s="53">
        <f t="shared" si="123"/>
        <v>0</v>
      </c>
      <c r="I292" s="53">
        <f t="shared" si="123"/>
        <v>0</v>
      </c>
      <c r="J292" s="53">
        <f t="shared" si="123"/>
        <v>0</v>
      </c>
      <c r="K292" s="53">
        <f t="shared" si="123"/>
        <v>0</v>
      </c>
      <c r="L292" s="53">
        <f t="shared" si="123"/>
        <v>0</v>
      </c>
      <c r="M292" s="53">
        <f t="shared" si="123"/>
        <v>0</v>
      </c>
      <c r="N292" s="53">
        <f t="shared" si="123"/>
        <v>0</v>
      </c>
      <c r="O292" s="53">
        <f t="shared" si="123"/>
        <v>0</v>
      </c>
      <c r="P292" s="53">
        <f t="shared" si="123"/>
        <v>0</v>
      </c>
      <c r="Q292" s="53">
        <f t="shared" si="123"/>
        <v>0</v>
      </c>
      <c r="R292" s="53">
        <f t="shared" si="123"/>
        <v>0</v>
      </c>
      <c r="S292" s="53">
        <f t="shared" si="123"/>
        <v>0</v>
      </c>
      <c r="T292" s="53">
        <f t="shared" si="123"/>
        <v>0</v>
      </c>
      <c r="U292" s="53">
        <f t="shared" si="123"/>
        <v>0</v>
      </c>
      <c r="V292" s="53">
        <f t="shared" si="123"/>
        <v>0</v>
      </c>
      <c r="W292" s="53">
        <f t="shared" si="123"/>
        <v>0</v>
      </c>
      <c r="X292" s="53">
        <f t="shared" si="123"/>
        <v>0</v>
      </c>
      <c r="Y292" s="53">
        <f t="shared" si="123"/>
        <v>0</v>
      </c>
      <c r="Z292" s="53">
        <f t="shared" si="123"/>
        <v>0</v>
      </c>
      <c r="AA292" s="53">
        <f t="shared" si="123"/>
        <v>0</v>
      </c>
      <c r="AB292" s="53">
        <f t="shared" si="123"/>
        <v>0</v>
      </c>
      <c r="AC292" s="53">
        <f t="shared" si="123"/>
        <v>0</v>
      </c>
      <c r="AD292" s="53">
        <f t="shared" si="123"/>
        <v>0</v>
      </c>
      <c r="AE292" s="53">
        <f t="shared" si="123"/>
        <v>0</v>
      </c>
      <c r="AF292" s="53">
        <f t="shared" si="123"/>
        <v>0</v>
      </c>
      <c r="AG292" s="53">
        <f t="shared" si="123"/>
        <v>0</v>
      </c>
      <c r="AH292" s="53">
        <f t="shared" si="123"/>
        <v>0</v>
      </c>
      <c r="AI292" s="53">
        <f t="shared" si="123"/>
        <v>0</v>
      </c>
      <c r="AJ292" s="53">
        <f t="shared" si="123"/>
        <v>0</v>
      </c>
      <c r="AK292" s="53">
        <f t="shared" si="123"/>
        <v>0</v>
      </c>
      <c r="AL292" s="53">
        <f t="shared" si="123"/>
        <v>0</v>
      </c>
      <c r="AM292" s="53">
        <f t="shared" si="123"/>
        <v>0</v>
      </c>
      <c r="AN292" s="53">
        <f t="shared" si="123"/>
        <v>0</v>
      </c>
      <c r="AO292" s="53">
        <f t="shared" si="123"/>
        <v>0</v>
      </c>
      <c r="AP292" s="53">
        <f t="shared" si="123"/>
        <v>0</v>
      </c>
      <c r="AQ292" s="53">
        <f t="shared" si="123"/>
        <v>0</v>
      </c>
      <c r="AR292" s="53">
        <f t="shared" si="123"/>
        <v>0</v>
      </c>
      <c r="AS292" s="53">
        <f t="shared" si="123"/>
        <v>0</v>
      </c>
      <c r="AT292" s="53">
        <f t="shared" si="123"/>
        <v>0</v>
      </c>
      <c r="AU292" s="53">
        <f t="shared" si="123"/>
        <v>0</v>
      </c>
      <c r="AV292" s="53">
        <f t="shared" si="123"/>
        <v>0</v>
      </c>
      <c r="AW292" s="53">
        <f t="shared" si="123"/>
        <v>0</v>
      </c>
      <c r="AX292" s="53">
        <f t="shared" si="123"/>
        <v>0</v>
      </c>
      <c r="AY292" s="53">
        <f t="shared" si="123"/>
        <v>0</v>
      </c>
      <c r="AZ292" s="53">
        <f t="shared" si="123"/>
        <v>0</v>
      </c>
      <c r="BA292" s="59">
        <f t="shared" si="3"/>
        <v>0</v>
      </c>
      <c r="BB292" s="28">
        <f t="shared" si="4"/>
        <v>83040000</v>
      </c>
      <c r="BC292" s="64"/>
      <c r="BD292" s="59">
        <f t="shared" si="5"/>
        <v>0</v>
      </c>
      <c r="BE292" s="59">
        <f t="shared" si="6"/>
        <v>0</v>
      </c>
      <c r="BF292" s="59">
        <f t="shared" si="7"/>
        <v>0</v>
      </c>
      <c r="BG292" s="59">
        <f t="shared" si="8"/>
        <v>0</v>
      </c>
      <c r="BH292" s="59">
        <f t="shared" si="9"/>
        <v>0</v>
      </c>
      <c r="BI292" s="59">
        <f t="shared" si="10"/>
        <v>0</v>
      </c>
      <c r="BJ292" s="59">
        <f t="shared" si="11"/>
        <v>0</v>
      </c>
      <c r="BK292" s="59">
        <f t="shared" si="12"/>
        <v>0</v>
      </c>
      <c r="BL292" s="59">
        <f t="shared" si="13"/>
        <v>0</v>
      </c>
      <c r="BM292" s="59">
        <f t="shared" si="14"/>
        <v>0</v>
      </c>
      <c r="BN292" s="59">
        <f t="shared" si="15"/>
        <v>0</v>
      </c>
      <c r="BO292" s="59">
        <f t="shared" si="16"/>
        <v>0</v>
      </c>
      <c r="BP292" s="64"/>
      <c r="BQ292" s="59">
        <f t="shared" si="17"/>
        <v>0</v>
      </c>
      <c r="BR292" s="59">
        <f t="shared" si="18"/>
        <v>0</v>
      </c>
      <c r="BS292" s="59">
        <f t="shared" si="19"/>
        <v>0</v>
      </c>
      <c r="BT292" s="59">
        <f t="shared" si="20"/>
        <v>0</v>
      </c>
    </row>
    <row r="293">
      <c r="A293" s="49"/>
      <c r="B293" s="52" t="s">
        <v>38</v>
      </c>
      <c r="C293" s="52" t="s">
        <v>264</v>
      </c>
      <c r="D293" s="53">
        <v>2.16E7</v>
      </c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  <c r="AY293" s="62"/>
      <c r="AZ293" s="62"/>
      <c r="BA293" s="59">
        <f t="shared" si="3"/>
        <v>0</v>
      </c>
      <c r="BB293" s="28">
        <f t="shared" si="4"/>
        <v>21600000</v>
      </c>
      <c r="BC293" s="64"/>
      <c r="BD293" s="59">
        <f t="shared" si="5"/>
        <v>0</v>
      </c>
      <c r="BE293" s="59">
        <f t="shared" si="6"/>
        <v>0</v>
      </c>
      <c r="BF293" s="59">
        <f t="shared" si="7"/>
        <v>0</v>
      </c>
      <c r="BG293" s="59">
        <f t="shared" si="8"/>
        <v>0</v>
      </c>
      <c r="BH293" s="59">
        <f t="shared" si="9"/>
        <v>0</v>
      </c>
      <c r="BI293" s="59">
        <f t="shared" si="10"/>
        <v>0</v>
      </c>
      <c r="BJ293" s="59">
        <f t="shared" si="11"/>
        <v>0</v>
      </c>
      <c r="BK293" s="59">
        <f t="shared" si="12"/>
        <v>0</v>
      </c>
      <c r="BL293" s="59">
        <f t="shared" si="13"/>
        <v>0</v>
      </c>
      <c r="BM293" s="59">
        <f t="shared" si="14"/>
        <v>0</v>
      </c>
      <c r="BN293" s="59">
        <f t="shared" si="15"/>
        <v>0</v>
      </c>
      <c r="BO293" s="59">
        <f t="shared" si="16"/>
        <v>0</v>
      </c>
      <c r="BP293" s="64"/>
      <c r="BQ293" s="59">
        <f t="shared" si="17"/>
        <v>0</v>
      </c>
      <c r="BR293" s="59">
        <f t="shared" si="18"/>
        <v>0</v>
      </c>
      <c r="BS293" s="59">
        <f t="shared" si="19"/>
        <v>0</v>
      </c>
      <c r="BT293" s="59">
        <f t="shared" si="20"/>
        <v>0</v>
      </c>
    </row>
    <row r="294">
      <c r="A294" s="49"/>
      <c r="B294" s="52" t="s">
        <v>38</v>
      </c>
      <c r="C294" s="52" t="s">
        <v>265</v>
      </c>
      <c r="D294" s="53">
        <v>2.1E7</v>
      </c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  <c r="AT294" s="62"/>
      <c r="AU294" s="62"/>
      <c r="AV294" s="62"/>
      <c r="AW294" s="62"/>
      <c r="AX294" s="62"/>
      <c r="AY294" s="62"/>
      <c r="AZ294" s="62"/>
      <c r="BA294" s="59">
        <f t="shared" si="3"/>
        <v>0</v>
      </c>
      <c r="BB294" s="28">
        <f t="shared" si="4"/>
        <v>21000000</v>
      </c>
      <c r="BC294" s="64"/>
      <c r="BD294" s="59">
        <f t="shared" si="5"/>
        <v>0</v>
      </c>
      <c r="BE294" s="59">
        <f t="shared" si="6"/>
        <v>0</v>
      </c>
      <c r="BF294" s="59">
        <f t="shared" si="7"/>
        <v>0</v>
      </c>
      <c r="BG294" s="59">
        <f t="shared" si="8"/>
        <v>0</v>
      </c>
      <c r="BH294" s="59">
        <f t="shared" si="9"/>
        <v>0</v>
      </c>
      <c r="BI294" s="59">
        <f t="shared" si="10"/>
        <v>0</v>
      </c>
      <c r="BJ294" s="59">
        <f t="shared" si="11"/>
        <v>0</v>
      </c>
      <c r="BK294" s="59">
        <f t="shared" si="12"/>
        <v>0</v>
      </c>
      <c r="BL294" s="59">
        <f t="shared" si="13"/>
        <v>0</v>
      </c>
      <c r="BM294" s="59">
        <f t="shared" si="14"/>
        <v>0</v>
      </c>
      <c r="BN294" s="59">
        <f t="shared" si="15"/>
        <v>0</v>
      </c>
      <c r="BO294" s="59">
        <f t="shared" si="16"/>
        <v>0</v>
      </c>
      <c r="BP294" s="64"/>
      <c r="BQ294" s="59">
        <f t="shared" si="17"/>
        <v>0</v>
      </c>
      <c r="BR294" s="59">
        <f t="shared" si="18"/>
        <v>0</v>
      </c>
      <c r="BS294" s="59">
        <f t="shared" si="19"/>
        <v>0</v>
      </c>
      <c r="BT294" s="59">
        <f t="shared" si="20"/>
        <v>0</v>
      </c>
    </row>
    <row r="295">
      <c r="A295" s="49"/>
      <c r="B295" s="52" t="s">
        <v>38</v>
      </c>
      <c r="C295" s="52" t="s">
        <v>266</v>
      </c>
      <c r="D295" s="53">
        <v>9000000.0</v>
      </c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  <c r="AY295" s="62"/>
      <c r="AZ295" s="62"/>
      <c r="BA295" s="59">
        <f t="shared" si="3"/>
        <v>0</v>
      </c>
      <c r="BB295" s="28">
        <f t="shared" si="4"/>
        <v>9000000</v>
      </c>
      <c r="BC295" s="64"/>
      <c r="BD295" s="59">
        <f t="shared" si="5"/>
        <v>0</v>
      </c>
      <c r="BE295" s="59">
        <f t="shared" si="6"/>
        <v>0</v>
      </c>
      <c r="BF295" s="59">
        <f t="shared" si="7"/>
        <v>0</v>
      </c>
      <c r="BG295" s="59">
        <f t="shared" si="8"/>
        <v>0</v>
      </c>
      <c r="BH295" s="59">
        <f t="shared" si="9"/>
        <v>0</v>
      </c>
      <c r="BI295" s="59">
        <f t="shared" si="10"/>
        <v>0</v>
      </c>
      <c r="BJ295" s="59">
        <f t="shared" si="11"/>
        <v>0</v>
      </c>
      <c r="BK295" s="59">
        <f t="shared" si="12"/>
        <v>0</v>
      </c>
      <c r="BL295" s="59">
        <f t="shared" si="13"/>
        <v>0</v>
      </c>
      <c r="BM295" s="59">
        <f t="shared" si="14"/>
        <v>0</v>
      </c>
      <c r="BN295" s="59">
        <f t="shared" si="15"/>
        <v>0</v>
      </c>
      <c r="BO295" s="59">
        <f t="shared" si="16"/>
        <v>0</v>
      </c>
      <c r="BP295" s="64"/>
      <c r="BQ295" s="59">
        <f t="shared" si="17"/>
        <v>0</v>
      </c>
      <c r="BR295" s="59">
        <f t="shared" si="18"/>
        <v>0</v>
      </c>
      <c r="BS295" s="59">
        <f t="shared" si="19"/>
        <v>0</v>
      </c>
      <c r="BT295" s="59">
        <f t="shared" si="20"/>
        <v>0</v>
      </c>
    </row>
    <row r="296">
      <c r="A296" s="49"/>
      <c r="B296" s="52" t="s">
        <v>38</v>
      </c>
      <c r="C296" s="52" t="s">
        <v>267</v>
      </c>
      <c r="D296" s="53">
        <v>7920000.0</v>
      </c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  <c r="AY296" s="62"/>
      <c r="AZ296" s="62"/>
      <c r="BA296" s="59">
        <f t="shared" si="3"/>
        <v>0</v>
      </c>
      <c r="BB296" s="28">
        <f t="shared" si="4"/>
        <v>7920000</v>
      </c>
      <c r="BC296" s="64"/>
      <c r="BD296" s="59">
        <f t="shared" si="5"/>
        <v>0</v>
      </c>
      <c r="BE296" s="59">
        <f t="shared" si="6"/>
        <v>0</v>
      </c>
      <c r="BF296" s="59">
        <f t="shared" si="7"/>
        <v>0</v>
      </c>
      <c r="BG296" s="59">
        <f t="shared" si="8"/>
        <v>0</v>
      </c>
      <c r="BH296" s="59">
        <f t="shared" si="9"/>
        <v>0</v>
      </c>
      <c r="BI296" s="59">
        <f t="shared" si="10"/>
        <v>0</v>
      </c>
      <c r="BJ296" s="59">
        <f t="shared" si="11"/>
        <v>0</v>
      </c>
      <c r="BK296" s="59">
        <f t="shared" si="12"/>
        <v>0</v>
      </c>
      <c r="BL296" s="59">
        <f t="shared" si="13"/>
        <v>0</v>
      </c>
      <c r="BM296" s="59">
        <f t="shared" si="14"/>
        <v>0</v>
      </c>
      <c r="BN296" s="59">
        <f t="shared" si="15"/>
        <v>0</v>
      </c>
      <c r="BO296" s="59">
        <f t="shared" si="16"/>
        <v>0</v>
      </c>
      <c r="BP296" s="64"/>
      <c r="BQ296" s="59">
        <f t="shared" si="17"/>
        <v>0</v>
      </c>
      <c r="BR296" s="59">
        <f t="shared" si="18"/>
        <v>0</v>
      </c>
      <c r="BS296" s="59">
        <f t="shared" si="19"/>
        <v>0</v>
      </c>
      <c r="BT296" s="59">
        <f t="shared" si="20"/>
        <v>0</v>
      </c>
    </row>
    <row r="297">
      <c r="A297" s="49"/>
      <c r="B297" s="52" t="s">
        <v>38</v>
      </c>
      <c r="C297" s="52" t="s">
        <v>310</v>
      </c>
      <c r="D297" s="53">
        <v>1.764E7</v>
      </c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62"/>
      <c r="AJ297" s="62"/>
      <c r="AK297" s="62"/>
      <c r="AL297" s="62"/>
      <c r="AM297" s="62"/>
      <c r="AN297" s="62"/>
      <c r="AO297" s="62"/>
      <c r="AP297" s="62"/>
      <c r="AQ297" s="62"/>
      <c r="AR297" s="62"/>
      <c r="AS297" s="62"/>
      <c r="AT297" s="62"/>
      <c r="AU297" s="62"/>
      <c r="AV297" s="62"/>
      <c r="AW297" s="62"/>
      <c r="AX297" s="62"/>
      <c r="AY297" s="62"/>
      <c r="AZ297" s="62"/>
      <c r="BA297" s="59">
        <f t="shared" si="3"/>
        <v>0</v>
      </c>
      <c r="BB297" s="28">
        <f t="shared" si="4"/>
        <v>17640000</v>
      </c>
      <c r="BC297" s="64"/>
      <c r="BD297" s="59">
        <f t="shared" si="5"/>
        <v>0</v>
      </c>
      <c r="BE297" s="59">
        <f t="shared" si="6"/>
        <v>0</v>
      </c>
      <c r="BF297" s="59">
        <f t="shared" si="7"/>
        <v>0</v>
      </c>
      <c r="BG297" s="59">
        <f t="shared" si="8"/>
        <v>0</v>
      </c>
      <c r="BH297" s="59">
        <f t="shared" si="9"/>
        <v>0</v>
      </c>
      <c r="BI297" s="59">
        <f t="shared" si="10"/>
        <v>0</v>
      </c>
      <c r="BJ297" s="59">
        <f t="shared" si="11"/>
        <v>0</v>
      </c>
      <c r="BK297" s="59">
        <f t="shared" si="12"/>
        <v>0</v>
      </c>
      <c r="BL297" s="59">
        <f t="shared" si="13"/>
        <v>0</v>
      </c>
      <c r="BM297" s="59">
        <f t="shared" si="14"/>
        <v>0</v>
      </c>
      <c r="BN297" s="59">
        <f t="shared" si="15"/>
        <v>0</v>
      </c>
      <c r="BO297" s="59">
        <f t="shared" si="16"/>
        <v>0</v>
      </c>
      <c r="BP297" s="64"/>
      <c r="BQ297" s="59">
        <f t="shared" si="17"/>
        <v>0</v>
      </c>
      <c r="BR297" s="59">
        <f t="shared" si="18"/>
        <v>0</v>
      </c>
      <c r="BS297" s="59">
        <f t="shared" si="19"/>
        <v>0</v>
      </c>
      <c r="BT297" s="59">
        <f t="shared" si="20"/>
        <v>0</v>
      </c>
    </row>
    <row r="298">
      <c r="A298" s="49"/>
      <c r="B298" s="52" t="s">
        <v>38</v>
      </c>
      <c r="C298" s="52" t="s">
        <v>269</v>
      </c>
      <c r="D298" s="53">
        <v>5880000.0</v>
      </c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  <c r="AK298" s="62"/>
      <c r="AL298" s="62"/>
      <c r="AM298" s="62"/>
      <c r="AN298" s="62"/>
      <c r="AO298" s="62"/>
      <c r="AP298" s="62"/>
      <c r="AQ298" s="62"/>
      <c r="AR298" s="62"/>
      <c r="AS298" s="62"/>
      <c r="AT298" s="62"/>
      <c r="AU298" s="62"/>
      <c r="AV298" s="62"/>
      <c r="AW298" s="62"/>
      <c r="AX298" s="62"/>
      <c r="AY298" s="62"/>
      <c r="AZ298" s="62"/>
      <c r="BA298" s="59">
        <f t="shared" si="3"/>
        <v>0</v>
      </c>
      <c r="BB298" s="28">
        <f t="shared" si="4"/>
        <v>5880000</v>
      </c>
      <c r="BC298" s="64"/>
      <c r="BD298" s="59">
        <f t="shared" si="5"/>
        <v>0</v>
      </c>
      <c r="BE298" s="59">
        <f t="shared" si="6"/>
        <v>0</v>
      </c>
      <c r="BF298" s="59">
        <f t="shared" si="7"/>
        <v>0</v>
      </c>
      <c r="BG298" s="59">
        <f t="shared" si="8"/>
        <v>0</v>
      </c>
      <c r="BH298" s="59">
        <f t="shared" si="9"/>
        <v>0</v>
      </c>
      <c r="BI298" s="59">
        <f t="shared" si="10"/>
        <v>0</v>
      </c>
      <c r="BJ298" s="59">
        <f t="shared" si="11"/>
        <v>0</v>
      </c>
      <c r="BK298" s="59">
        <f t="shared" si="12"/>
        <v>0</v>
      </c>
      <c r="BL298" s="59">
        <f t="shared" si="13"/>
        <v>0</v>
      </c>
      <c r="BM298" s="59">
        <f t="shared" si="14"/>
        <v>0</v>
      </c>
      <c r="BN298" s="59">
        <f t="shared" si="15"/>
        <v>0</v>
      </c>
      <c r="BO298" s="59">
        <f t="shared" si="16"/>
        <v>0</v>
      </c>
      <c r="BP298" s="64"/>
      <c r="BQ298" s="59">
        <f t="shared" si="17"/>
        <v>0</v>
      </c>
      <c r="BR298" s="59">
        <f t="shared" si="18"/>
        <v>0</v>
      </c>
      <c r="BS298" s="59">
        <f t="shared" si="19"/>
        <v>0</v>
      </c>
      <c r="BT298" s="59">
        <f t="shared" si="20"/>
        <v>0</v>
      </c>
    </row>
    <row r="299">
      <c r="A299" s="49"/>
      <c r="B299" s="52" t="s">
        <v>54</v>
      </c>
      <c r="C299" s="52" t="s">
        <v>263</v>
      </c>
      <c r="D299" s="53">
        <f t="shared" ref="D299:AZ299" si="124">sum(D300:D301)</f>
        <v>20280000</v>
      </c>
      <c r="E299" s="53">
        <f t="shared" si="124"/>
        <v>0</v>
      </c>
      <c r="F299" s="53">
        <f t="shared" si="124"/>
        <v>0</v>
      </c>
      <c r="G299" s="53">
        <f t="shared" si="124"/>
        <v>0</v>
      </c>
      <c r="H299" s="53">
        <f t="shared" si="124"/>
        <v>0</v>
      </c>
      <c r="I299" s="53">
        <f t="shared" si="124"/>
        <v>0</v>
      </c>
      <c r="J299" s="53">
        <f t="shared" si="124"/>
        <v>0</v>
      </c>
      <c r="K299" s="53">
        <f t="shared" si="124"/>
        <v>0</v>
      </c>
      <c r="L299" s="53">
        <f t="shared" si="124"/>
        <v>0</v>
      </c>
      <c r="M299" s="53">
        <f t="shared" si="124"/>
        <v>0</v>
      </c>
      <c r="N299" s="53">
        <f t="shared" si="124"/>
        <v>0</v>
      </c>
      <c r="O299" s="53">
        <f t="shared" si="124"/>
        <v>0</v>
      </c>
      <c r="P299" s="53">
        <f t="shared" si="124"/>
        <v>0</v>
      </c>
      <c r="Q299" s="53">
        <f t="shared" si="124"/>
        <v>0</v>
      </c>
      <c r="R299" s="53">
        <f t="shared" si="124"/>
        <v>0</v>
      </c>
      <c r="S299" s="53">
        <f t="shared" si="124"/>
        <v>0</v>
      </c>
      <c r="T299" s="53">
        <f t="shared" si="124"/>
        <v>0</v>
      </c>
      <c r="U299" s="53">
        <f t="shared" si="124"/>
        <v>0</v>
      </c>
      <c r="V299" s="53">
        <f t="shared" si="124"/>
        <v>0</v>
      </c>
      <c r="W299" s="53">
        <f t="shared" si="124"/>
        <v>0</v>
      </c>
      <c r="X299" s="53">
        <f t="shared" si="124"/>
        <v>0</v>
      </c>
      <c r="Y299" s="53">
        <f t="shared" si="124"/>
        <v>0</v>
      </c>
      <c r="Z299" s="53">
        <f t="shared" si="124"/>
        <v>0</v>
      </c>
      <c r="AA299" s="53">
        <f t="shared" si="124"/>
        <v>0</v>
      </c>
      <c r="AB299" s="53">
        <f t="shared" si="124"/>
        <v>0</v>
      </c>
      <c r="AC299" s="53">
        <f t="shared" si="124"/>
        <v>0</v>
      </c>
      <c r="AD299" s="53">
        <f t="shared" si="124"/>
        <v>0</v>
      </c>
      <c r="AE299" s="53">
        <f t="shared" si="124"/>
        <v>0</v>
      </c>
      <c r="AF299" s="53">
        <f t="shared" si="124"/>
        <v>0</v>
      </c>
      <c r="AG299" s="53">
        <f t="shared" si="124"/>
        <v>0</v>
      </c>
      <c r="AH299" s="53">
        <f t="shared" si="124"/>
        <v>0</v>
      </c>
      <c r="AI299" s="53">
        <f t="shared" si="124"/>
        <v>0</v>
      </c>
      <c r="AJ299" s="53">
        <f t="shared" si="124"/>
        <v>0</v>
      </c>
      <c r="AK299" s="53">
        <f t="shared" si="124"/>
        <v>0</v>
      </c>
      <c r="AL299" s="53">
        <f t="shared" si="124"/>
        <v>0</v>
      </c>
      <c r="AM299" s="53">
        <f t="shared" si="124"/>
        <v>0</v>
      </c>
      <c r="AN299" s="53">
        <f t="shared" si="124"/>
        <v>0</v>
      </c>
      <c r="AO299" s="53">
        <f t="shared" si="124"/>
        <v>0</v>
      </c>
      <c r="AP299" s="53">
        <f t="shared" si="124"/>
        <v>0</v>
      </c>
      <c r="AQ299" s="53">
        <f t="shared" si="124"/>
        <v>0</v>
      </c>
      <c r="AR299" s="53">
        <f t="shared" si="124"/>
        <v>0</v>
      </c>
      <c r="AS299" s="53">
        <f t="shared" si="124"/>
        <v>0</v>
      </c>
      <c r="AT299" s="53">
        <f t="shared" si="124"/>
        <v>0</v>
      </c>
      <c r="AU299" s="53">
        <f t="shared" si="124"/>
        <v>0</v>
      </c>
      <c r="AV299" s="53">
        <f t="shared" si="124"/>
        <v>0</v>
      </c>
      <c r="AW299" s="53">
        <f t="shared" si="124"/>
        <v>0</v>
      </c>
      <c r="AX299" s="53">
        <f t="shared" si="124"/>
        <v>0</v>
      </c>
      <c r="AY299" s="53">
        <f t="shared" si="124"/>
        <v>0</v>
      </c>
      <c r="AZ299" s="53">
        <f t="shared" si="124"/>
        <v>0</v>
      </c>
      <c r="BA299" s="59">
        <f t="shared" si="3"/>
        <v>0</v>
      </c>
      <c r="BB299" s="28">
        <f t="shared" si="4"/>
        <v>20280000</v>
      </c>
      <c r="BC299" s="64"/>
      <c r="BD299" s="59">
        <f t="shared" si="5"/>
        <v>0</v>
      </c>
      <c r="BE299" s="59">
        <f t="shared" si="6"/>
        <v>0</v>
      </c>
      <c r="BF299" s="59">
        <f t="shared" si="7"/>
        <v>0</v>
      </c>
      <c r="BG299" s="59">
        <f t="shared" si="8"/>
        <v>0</v>
      </c>
      <c r="BH299" s="59">
        <f t="shared" si="9"/>
        <v>0</v>
      </c>
      <c r="BI299" s="59">
        <f t="shared" si="10"/>
        <v>0</v>
      </c>
      <c r="BJ299" s="59">
        <f t="shared" si="11"/>
        <v>0</v>
      </c>
      <c r="BK299" s="59">
        <f t="shared" si="12"/>
        <v>0</v>
      </c>
      <c r="BL299" s="59">
        <f t="shared" si="13"/>
        <v>0</v>
      </c>
      <c r="BM299" s="59">
        <f t="shared" si="14"/>
        <v>0</v>
      </c>
      <c r="BN299" s="59">
        <f t="shared" si="15"/>
        <v>0</v>
      </c>
      <c r="BO299" s="59">
        <f t="shared" si="16"/>
        <v>0</v>
      </c>
      <c r="BP299" s="64"/>
      <c r="BQ299" s="59">
        <f t="shared" si="17"/>
        <v>0</v>
      </c>
      <c r="BR299" s="59">
        <f t="shared" si="18"/>
        <v>0</v>
      </c>
      <c r="BS299" s="59">
        <f t="shared" si="19"/>
        <v>0</v>
      </c>
      <c r="BT299" s="59">
        <f t="shared" si="20"/>
        <v>0</v>
      </c>
    </row>
    <row r="300">
      <c r="A300" s="49"/>
      <c r="B300" s="52" t="s">
        <v>38</v>
      </c>
      <c r="C300" s="52" t="s">
        <v>270</v>
      </c>
      <c r="D300" s="53">
        <v>1.116E7</v>
      </c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62"/>
      <c r="AJ300" s="62"/>
      <c r="AK300" s="62"/>
      <c r="AL300" s="62"/>
      <c r="AM300" s="62"/>
      <c r="AN300" s="62"/>
      <c r="AO300" s="62"/>
      <c r="AP300" s="62"/>
      <c r="AQ300" s="62"/>
      <c r="AR300" s="62"/>
      <c r="AS300" s="62"/>
      <c r="AT300" s="62"/>
      <c r="AU300" s="62"/>
      <c r="AV300" s="62"/>
      <c r="AW300" s="62"/>
      <c r="AX300" s="62"/>
      <c r="AY300" s="62"/>
      <c r="AZ300" s="62"/>
      <c r="BA300" s="59">
        <f t="shared" si="3"/>
        <v>0</v>
      </c>
      <c r="BB300" s="28">
        <f t="shared" si="4"/>
        <v>11160000</v>
      </c>
      <c r="BC300" s="64"/>
      <c r="BD300" s="59">
        <f t="shared" si="5"/>
        <v>0</v>
      </c>
      <c r="BE300" s="59">
        <f t="shared" si="6"/>
        <v>0</v>
      </c>
      <c r="BF300" s="59">
        <f t="shared" si="7"/>
        <v>0</v>
      </c>
      <c r="BG300" s="59">
        <f t="shared" si="8"/>
        <v>0</v>
      </c>
      <c r="BH300" s="59">
        <f t="shared" si="9"/>
        <v>0</v>
      </c>
      <c r="BI300" s="59">
        <f t="shared" si="10"/>
        <v>0</v>
      </c>
      <c r="BJ300" s="59">
        <f t="shared" si="11"/>
        <v>0</v>
      </c>
      <c r="BK300" s="59">
        <f t="shared" si="12"/>
        <v>0</v>
      </c>
      <c r="BL300" s="59">
        <f t="shared" si="13"/>
        <v>0</v>
      </c>
      <c r="BM300" s="59">
        <f t="shared" si="14"/>
        <v>0</v>
      </c>
      <c r="BN300" s="59">
        <f t="shared" si="15"/>
        <v>0</v>
      </c>
      <c r="BO300" s="59">
        <f t="shared" si="16"/>
        <v>0</v>
      </c>
      <c r="BP300" s="64"/>
      <c r="BQ300" s="59">
        <f t="shared" si="17"/>
        <v>0</v>
      </c>
      <c r="BR300" s="59">
        <f t="shared" si="18"/>
        <v>0</v>
      </c>
      <c r="BS300" s="59">
        <f t="shared" si="19"/>
        <v>0</v>
      </c>
      <c r="BT300" s="59">
        <f t="shared" si="20"/>
        <v>0</v>
      </c>
    </row>
    <row r="301">
      <c r="A301" s="49"/>
      <c r="B301" s="52" t="s">
        <v>38</v>
      </c>
      <c r="C301" s="52" t="s">
        <v>271</v>
      </c>
      <c r="D301" s="53">
        <v>9120000.0</v>
      </c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59">
        <f t="shared" si="3"/>
        <v>0</v>
      </c>
      <c r="BB301" s="28">
        <f t="shared" si="4"/>
        <v>9120000</v>
      </c>
      <c r="BC301" s="64"/>
      <c r="BD301" s="59">
        <f t="shared" si="5"/>
        <v>0</v>
      </c>
      <c r="BE301" s="59">
        <f t="shared" si="6"/>
        <v>0</v>
      </c>
      <c r="BF301" s="59">
        <f t="shared" si="7"/>
        <v>0</v>
      </c>
      <c r="BG301" s="59">
        <f t="shared" si="8"/>
        <v>0</v>
      </c>
      <c r="BH301" s="59">
        <f t="shared" si="9"/>
        <v>0</v>
      </c>
      <c r="BI301" s="59">
        <f t="shared" si="10"/>
        <v>0</v>
      </c>
      <c r="BJ301" s="59">
        <f t="shared" si="11"/>
        <v>0</v>
      </c>
      <c r="BK301" s="59">
        <f t="shared" si="12"/>
        <v>0</v>
      </c>
      <c r="BL301" s="59">
        <f t="shared" si="13"/>
        <v>0</v>
      </c>
      <c r="BM301" s="59">
        <f t="shared" si="14"/>
        <v>0</v>
      </c>
      <c r="BN301" s="59">
        <f t="shared" si="15"/>
        <v>0</v>
      </c>
      <c r="BO301" s="59">
        <f t="shared" si="16"/>
        <v>0</v>
      </c>
      <c r="BP301" s="64"/>
      <c r="BQ301" s="59">
        <f t="shared" si="17"/>
        <v>0</v>
      </c>
      <c r="BR301" s="59">
        <f t="shared" si="18"/>
        <v>0</v>
      </c>
      <c r="BS301" s="59">
        <f t="shared" si="19"/>
        <v>0</v>
      </c>
      <c r="BT301" s="59">
        <f t="shared" si="20"/>
        <v>0</v>
      </c>
    </row>
    <row r="302">
      <c r="A302" s="49"/>
      <c r="B302" s="52" t="s">
        <v>54</v>
      </c>
      <c r="C302" s="52" t="s">
        <v>273</v>
      </c>
      <c r="D302" s="53">
        <f t="shared" ref="D302:AZ302" si="125">sum(D303)</f>
        <v>27360000</v>
      </c>
      <c r="E302" s="53">
        <f t="shared" si="125"/>
        <v>0</v>
      </c>
      <c r="F302" s="53">
        <f t="shared" si="125"/>
        <v>0</v>
      </c>
      <c r="G302" s="53">
        <f t="shared" si="125"/>
        <v>0</v>
      </c>
      <c r="H302" s="53">
        <f t="shared" si="125"/>
        <v>0</v>
      </c>
      <c r="I302" s="53">
        <f t="shared" si="125"/>
        <v>0</v>
      </c>
      <c r="J302" s="53">
        <f t="shared" si="125"/>
        <v>0</v>
      </c>
      <c r="K302" s="53">
        <f t="shared" si="125"/>
        <v>0</v>
      </c>
      <c r="L302" s="53">
        <f t="shared" si="125"/>
        <v>0</v>
      </c>
      <c r="M302" s="53">
        <f t="shared" si="125"/>
        <v>0</v>
      </c>
      <c r="N302" s="53">
        <f t="shared" si="125"/>
        <v>0</v>
      </c>
      <c r="O302" s="53">
        <f t="shared" si="125"/>
        <v>0</v>
      </c>
      <c r="P302" s="53">
        <f t="shared" si="125"/>
        <v>0</v>
      </c>
      <c r="Q302" s="53">
        <f t="shared" si="125"/>
        <v>0</v>
      </c>
      <c r="R302" s="53">
        <f t="shared" si="125"/>
        <v>0</v>
      </c>
      <c r="S302" s="53">
        <f t="shared" si="125"/>
        <v>0</v>
      </c>
      <c r="T302" s="53">
        <f t="shared" si="125"/>
        <v>0</v>
      </c>
      <c r="U302" s="53">
        <f t="shared" si="125"/>
        <v>0</v>
      </c>
      <c r="V302" s="53">
        <f t="shared" si="125"/>
        <v>0</v>
      </c>
      <c r="W302" s="53">
        <f t="shared" si="125"/>
        <v>0</v>
      </c>
      <c r="X302" s="53">
        <f t="shared" si="125"/>
        <v>0</v>
      </c>
      <c r="Y302" s="53">
        <f t="shared" si="125"/>
        <v>0</v>
      </c>
      <c r="Z302" s="53">
        <f t="shared" si="125"/>
        <v>0</v>
      </c>
      <c r="AA302" s="53">
        <f t="shared" si="125"/>
        <v>0</v>
      </c>
      <c r="AB302" s="53">
        <f t="shared" si="125"/>
        <v>0</v>
      </c>
      <c r="AC302" s="53">
        <f t="shared" si="125"/>
        <v>0</v>
      </c>
      <c r="AD302" s="53">
        <f t="shared" si="125"/>
        <v>0</v>
      </c>
      <c r="AE302" s="53">
        <f t="shared" si="125"/>
        <v>0</v>
      </c>
      <c r="AF302" s="53">
        <f t="shared" si="125"/>
        <v>0</v>
      </c>
      <c r="AG302" s="53">
        <f t="shared" si="125"/>
        <v>0</v>
      </c>
      <c r="AH302" s="53">
        <f t="shared" si="125"/>
        <v>0</v>
      </c>
      <c r="AI302" s="53">
        <f t="shared" si="125"/>
        <v>0</v>
      </c>
      <c r="AJ302" s="53">
        <f t="shared" si="125"/>
        <v>0</v>
      </c>
      <c r="AK302" s="53">
        <f t="shared" si="125"/>
        <v>0</v>
      </c>
      <c r="AL302" s="53">
        <f t="shared" si="125"/>
        <v>0</v>
      </c>
      <c r="AM302" s="53">
        <f t="shared" si="125"/>
        <v>0</v>
      </c>
      <c r="AN302" s="53">
        <f t="shared" si="125"/>
        <v>0</v>
      </c>
      <c r="AO302" s="53">
        <f t="shared" si="125"/>
        <v>0</v>
      </c>
      <c r="AP302" s="53">
        <f t="shared" si="125"/>
        <v>0</v>
      </c>
      <c r="AQ302" s="53">
        <f t="shared" si="125"/>
        <v>0</v>
      </c>
      <c r="AR302" s="53">
        <f t="shared" si="125"/>
        <v>0</v>
      </c>
      <c r="AS302" s="53">
        <f t="shared" si="125"/>
        <v>0</v>
      </c>
      <c r="AT302" s="53">
        <f t="shared" si="125"/>
        <v>0</v>
      </c>
      <c r="AU302" s="53">
        <f t="shared" si="125"/>
        <v>0</v>
      </c>
      <c r="AV302" s="53">
        <f t="shared" si="125"/>
        <v>0</v>
      </c>
      <c r="AW302" s="53">
        <f t="shared" si="125"/>
        <v>0</v>
      </c>
      <c r="AX302" s="53">
        <f t="shared" si="125"/>
        <v>0</v>
      </c>
      <c r="AY302" s="53">
        <f t="shared" si="125"/>
        <v>0</v>
      </c>
      <c r="AZ302" s="53">
        <f t="shared" si="125"/>
        <v>0</v>
      </c>
      <c r="BA302" s="59">
        <f t="shared" si="3"/>
        <v>0</v>
      </c>
      <c r="BB302" s="28">
        <f t="shared" si="4"/>
        <v>27360000</v>
      </c>
      <c r="BC302" s="64"/>
      <c r="BD302" s="59">
        <f t="shared" si="5"/>
        <v>0</v>
      </c>
      <c r="BE302" s="59">
        <f t="shared" si="6"/>
        <v>0</v>
      </c>
      <c r="BF302" s="59">
        <f t="shared" si="7"/>
        <v>0</v>
      </c>
      <c r="BG302" s="59">
        <f t="shared" si="8"/>
        <v>0</v>
      </c>
      <c r="BH302" s="59">
        <f t="shared" si="9"/>
        <v>0</v>
      </c>
      <c r="BI302" s="59">
        <f t="shared" si="10"/>
        <v>0</v>
      </c>
      <c r="BJ302" s="59">
        <f t="shared" si="11"/>
        <v>0</v>
      </c>
      <c r="BK302" s="59">
        <f t="shared" si="12"/>
        <v>0</v>
      </c>
      <c r="BL302" s="59">
        <f t="shared" si="13"/>
        <v>0</v>
      </c>
      <c r="BM302" s="59">
        <f t="shared" si="14"/>
        <v>0</v>
      </c>
      <c r="BN302" s="59">
        <f t="shared" si="15"/>
        <v>0</v>
      </c>
      <c r="BO302" s="59">
        <f t="shared" si="16"/>
        <v>0</v>
      </c>
      <c r="BP302" s="64"/>
      <c r="BQ302" s="59">
        <f t="shared" si="17"/>
        <v>0</v>
      </c>
      <c r="BR302" s="59">
        <f t="shared" si="18"/>
        <v>0</v>
      </c>
      <c r="BS302" s="59">
        <f t="shared" si="19"/>
        <v>0</v>
      </c>
      <c r="BT302" s="59">
        <f t="shared" si="20"/>
        <v>0</v>
      </c>
    </row>
    <row r="303">
      <c r="A303" s="49"/>
      <c r="B303" s="52" t="s">
        <v>38</v>
      </c>
      <c r="C303" s="52" t="s">
        <v>274</v>
      </c>
      <c r="D303" s="53">
        <v>2.736E7</v>
      </c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  <c r="AK303" s="62"/>
      <c r="AL303" s="62"/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  <c r="AX303" s="62"/>
      <c r="AY303" s="62"/>
      <c r="AZ303" s="62"/>
      <c r="BA303" s="59">
        <f t="shared" si="3"/>
        <v>0</v>
      </c>
      <c r="BB303" s="28">
        <f t="shared" si="4"/>
        <v>27360000</v>
      </c>
      <c r="BC303" s="64"/>
      <c r="BD303" s="59">
        <f t="shared" si="5"/>
        <v>0</v>
      </c>
      <c r="BE303" s="59">
        <f t="shared" si="6"/>
        <v>0</v>
      </c>
      <c r="BF303" s="59">
        <f t="shared" si="7"/>
        <v>0</v>
      </c>
      <c r="BG303" s="59">
        <f t="shared" si="8"/>
        <v>0</v>
      </c>
      <c r="BH303" s="59">
        <f t="shared" si="9"/>
        <v>0</v>
      </c>
      <c r="BI303" s="59">
        <f t="shared" si="10"/>
        <v>0</v>
      </c>
      <c r="BJ303" s="59">
        <f t="shared" si="11"/>
        <v>0</v>
      </c>
      <c r="BK303" s="59">
        <f t="shared" si="12"/>
        <v>0</v>
      </c>
      <c r="BL303" s="59">
        <f t="shared" si="13"/>
        <v>0</v>
      </c>
      <c r="BM303" s="59">
        <f t="shared" si="14"/>
        <v>0</v>
      </c>
      <c r="BN303" s="59">
        <f t="shared" si="15"/>
        <v>0</v>
      </c>
      <c r="BO303" s="59">
        <f t="shared" si="16"/>
        <v>0</v>
      </c>
      <c r="BP303" s="64"/>
      <c r="BQ303" s="59">
        <f t="shared" si="17"/>
        <v>0</v>
      </c>
      <c r="BR303" s="59">
        <f t="shared" si="18"/>
        <v>0</v>
      </c>
      <c r="BS303" s="59">
        <f t="shared" si="19"/>
        <v>0</v>
      </c>
      <c r="BT303" s="59">
        <f t="shared" si="20"/>
        <v>0</v>
      </c>
    </row>
    <row r="304">
      <c r="A304" s="49"/>
      <c r="B304" s="52" t="s">
        <v>54</v>
      </c>
      <c r="C304" s="52" t="s">
        <v>275</v>
      </c>
      <c r="D304" s="53">
        <f t="shared" ref="D304:AZ304" si="126">sum(D305)</f>
        <v>8640000</v>
      </c>
      <c r="E304" s="53">
        <f t="shared" si="126"/>
        <v>0</v>
      </c>
      <c r="F304" s="53">
        <f t="shared" si="126"/>
        <v>0</v>
      </c>
      <c r="G304" s="53">
        <f t="shared" si="126"/>
        <v>0</v>
      </c>
      <c r="H304" s="53">
        <f t="shared" si="126"/>
        <v>0</v>
      </c>
      <c r="I304" s="53">
        <f t="shared" si="126"/>
        <v>0</v>
      </c>
      <c r="J304" s="53">
        <f t="shared" si="126"/>
        <v>0</v>
      </c>
      <c r="K304" s="53">
        <f t="shared" si="126"/>
        <v>0</v>
      </c>
      <c r="L304" s="53">
        <f t="shared" si="126"/>
        <v>0</v>
      </c>
      <c r="M304" s="53">
        <f t="shared" si="126"/>
        <v>0</v>
      </c>
      <c r="N304" s="53">
        <f t="shared" si="126"/>
        <v>0</v>
      </c>
      <c r="O304" s="53">
        <f t="shared" si="126"/>
        <v>0</v>
      </c>
      <c r="P304" s="53">
        <f t="shared" si="126"/>
        <v>0</v>
      </c>
      <c r="Q304" s="53">
        <f t="shared" si="126"/>
        <v>0</v>
      </c>
      <c r="R304" s="53">
        <f t="shared" si="126"/>
        <v>0</v>
      </c>
      <c r="S304" s="53">
        <f t="shared" si="126"/>
        <v>0</v>
      </c>
      <c r="T304" s="53">
        <f t="shared" si="126"/>
        <v>0</v>
      </c>
      <c r="U304" s="53">
        <f t="shared" si="126"/>
        <v>0</v>
      </c>
      <c r="V304" s="53">
        <f t="shared" si="126"/>
        <v>0</v>
      </c>
      <c r="W304" s="53">
        <f t="shared" si="126"/>
        <v>0</v>
      </c>
      <c r="X304" s="53">
        <f t="shared" si="126"/>
        <v>0</v>
      </c>
      <c r="Y304" s="53">
        <f t="shared" si="126"/>
        <v>0</v>
      </c>
      <c r="Z304" s="53">
        <f t="shared" si="126"/>
        <v>0</v>
      </c>
      <c r="AA304" s="53">
        <f t="shared" si="126"/>
        <v>0</v>
      </c>
      <c r="AB304" s="53">
        <f t="shared" si="126"/>
        <v>0</v>
      </c>
      <c r="AC304" s="53">
        <f t="shared" si="126"/>
        <v>0</v>
      </c>
      <c r="AD304" s="53">
        <f t="shared" si="126"/>
        <v>0</v>
      </c>
      <c r="AE304" s="53">
        <f t="shared" si="126"/>
        <v>0</v>
      </c>
      <c r="AF304" s="53">
        <f t="shared" si="126"/>
        <v>0</v>
      </c>
      <c r="AG304" s="53">
        <f t="shared" si="126"/>
        <v>0</v>
      </c>
      <c r="AH304" s="53">
        <f t="shared" si="126"/>
        <v>0</v>
      </c>
      <c r="AI304" s="53">
        <f t="shared" si="126"/>
        <v>0</v>
      </c>
      <c r="AJ304" s="53">
        <f t="shared" si="126"/>
        <v>0</v>
      </c>
      <c r="AK304" s="53">
        <f t="shared" si="126"/>
        <v>0</v>
      </c>
      <c r="AL304" s="53">
        <f t="shared" si="126"/>
        <v>0</v>
      </c>
      <c r="AM304" s="53">
        <f t="shared" si="126"/>
        <v>0</v>
      </c>
      <c r="AN304" s="53">
        <f t="shared" si="126"/>
        <v>0</v>
      </c>
      <c r="AO304" s="53">
        <f t="shared" si="126"/>
        <v>0</v>
      </c>
      <c r="AP304" s="53">
        <f t="shared" si="126"/>
        <v>0</v>
      </c>
      <c r="AQ304" s="53">
        <f t="shared" si="126"/>
        <v>0</v>
      </c>
      <c r="AR304" s="53">
        <f t="shared" si="126"/>
        <v>0</v>
      </c>
      <c r="AS304" s="53">
        <f t="shared" si="126"/>
        <v>0</v>
      </c>
      <c r="AT304" s="53">
        <f t="shared" si="126"/>
        <v>0</v>
      </c>
      <c r="AU304" s="53">
        <f t="shared" si="126"/>
        <v>0</v>
      </c>
      <c r="AV304" s="53">
        <f t="shared" si="126"/>
        <v>0</v>
      </c>
      <c r="AW304" s="53">
        <f t="shared" si="126"/>
        <v>0</v>
      </c>
      <c r="AX304" s="53">
        <f t="shared" si="126"/>
        <v>0</v>
      </c>
      <c r="AY304" s="53">
        <f t="shared" si="126"/>
        <v>0</v>
      </c>
      <c r="AZ304" s="53">
        <f t="shared" si="126"/>
        <v>0</v>
      </c>
      <c r="BA304" s="59">
        <f t="shared" si="3"/>
        <v>0</v>
      </c>
      <c r="BB304" s="28">
        <f t="shared" si="4"/>
        <v>8640000</v>
      </c>
      <c r="BC304" s="64"/>
      <c r="BD304" s="59">
        <f t="shared" si="5"/>
        <v>0</v>
      </c>
      <c r="BE304" s="59">
        <f t="shared" si="6"/>
        <v>0</v>
      </c>
      <c r="BF304" s="59">
        <f t="shared" si="7"/>
        <v>0</v>
      </c>
      <c r="BG304" s="59">
        <f t="shared" si="8"/>
        <v>0</v>
      </c>
      <c r="BH304" s="59">
        <f t="shared" si="9"/>
        <v>0</v>
      </c>
      <c r="BI304" s="59">
        <f t="shared" si="10"/>
        <v>0</v>
      </c>
      <c r="BJ304" s="59">
        <f t="shared" si="11"/>
        <v>0</v>
      </c>
      <c r="BK304" s="59">
        <f t="shared" si="12"/>
        <v>0</v>
      </c>
      <c r="BL304" s="59">
        <f t="shared" si="13"/>
        <v>0</v>
      </c>
      <c r="BM304" s="59">
        <f t="shared" si="14"/>
        <v>0</v>
      </c>
      <c r="BN304" s="59">
        <f t="shared" si="15"/>
        <v>0</v>
      </c>
      <c r="BO304" s="59">
        <f t="shared" si="16"/>
        <v>0</v>
      </c>
      <c r="BP304" s="64"/>
      <c r="BQ304" s="59">
        <f t="shared" si="17"/>
        <v>0</v>
      </c>
      <c r="BR304" s="59">
        <f t="shared" si="18"/>
        <v>0</v>
      </c>
      <c r="BS304" s="59">
        <f t="shared" si="19"/>
        <v>0</v>
      </c>
      <c r="BT304" s="59">
        <f t="shared" si="20"/>
        <v>0</v>
      </c>
    </row>
    <row r="305">
      <c r="A305" s="49"/>
      <c r="B305" s="52" t="s">
        <v>38</v>
      </c>
      <c r="C305" s="52" t="s">
        <v>276</v>
      </c>
      <c r="D305" s="53">
        <v>8640000.0</v>
      </c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  <c r="AK305" s="62"/>
      <c r="AL305" s="62"/>
      <c r="AM305" s="62"/>
      <c r="AN305" s="62"/>
      <c r="AO305" s="62"/>
      <c r="AP305" s="62"/>
      <c r="AQ305" s="62"/>
      <c r="AR305" s="62"/>
      <c r="AS305" s="62"/>
      <c r="AT305" s="62"/>
      <c r="AU305" s="62"/>
      <c r="AV305" s="62"/>
      <c r="AW305" s="62"/>
      <c r="AX305" s="62"/>
      <c r="AY305" s="62"/>
      <c r="AZ305" s="62"/>
      <c r="BA305" s="59">
        <f t="shared" si="3"/>
        <v>0</v>
      </c>
      <c r="BB305" s="28">
        <f t="shared" si="4"/>
        <v>8640000</v>
      </c>
      <c r="BC305" s="64"/>
      <c r="BD305" s="59">
        <f t="shared" si="5"/>
        <v>0</v>
      </c>
      <c r="BE305" s="59">
        <f t="shared" si="6"/>
        <v>0</v>
      </c>
      <c r="BF305" s="59">
        <f t="shared" si="7"/>
        <v>0</v>
      </c>
      <c r="BG305" s="59">
        <f t="shared" si="8"/>
        <v>0</v>
      </c>
      <c r="BH305" s="59">
        <f t="shared" si="9"/>
        <v>0</v>
      </c>
      <c r="BI305" s="59">
        <f t="shared" si="10"/>
        <v>0</v>
      </c>
      <c r="BJ305" s="59">
        <f t="shared" si="11"/>
        <v>0</v>
      </c>
      <c r="BK305" s="59">
        <f t="shared" si="12"/>
        <v>0</v>
      </c>
      <c r="BL305" s="59">
        <f t="shared" si="13"/>
        <v>0</v>
      </c>
      <c r="BM305" s="59">
        <f t="shared" si="14"/>
        <v>0</v>
      </c>
      <c r="BN305" s="59">
        <f t="shared" si="15"/>
        <v>0</v>
      </c>
      <c r="BO305" s="59">
        <f t="shared" si="16"/>
        <v>0</v>
      </c>
      <c r="BP305" s="64"/>
      <c r="BQ305" s="59">
        <f t="shared" si="17"/>
        <v>0</v>
      </c>
      <c r="BR305" s="59">
        <f t="shared" si="18"/>
        <v>0</v>
      </c>
      <c r="BS305" s="59">
        <f t="shared" si="19"/>
        <v>0</v>
      </c>
      <c r="BT305" s="59">
        <f t="shared" si="20"/>
        <v>0</v>
      </c>
    </row>
    <row r="306">
      <c r="A306" s="49"/>
      <c r="B306" s="52" t="s">
        <v>54</v>
      </c>
      <c r="C306" s="52" t="s">
        <v>277</v>
      </c>
      <c r="D306" s="53">
        <f t="shared" ref="D306:AZ306" si="127">sum(D307:D308)</f>
        <v>5400000</v>
      </c>
      <c r="E306" s="53">
        <f t="shared" si="127"/>
        <v>0</v>
      </c>
      <c r="F306" s="53">
        <f t="shared" si="127"/>
        <v>0</v>
      </c>
      <c r="G306" s="53">
        <f t="shared" si="127"/>
        <v>0</v>
      </c>
      <c r="H306" s="53">
        <f t="shared" si="127"/>
        <v>0</v>
      </c>
      <c r="I306" s="53">
        <f t="shared" si="127"/>
        <v>0</v>
      </c>
      <c r="J306" s="53">
        <f t="shared" si="127"/>
        <v>0</v>
      </c>
      <c r="K306" s="53">
        <f t="shared" si="127"/>
        <v>0</v>
      </c>
      <c r="L306" s="53">
        <f t="shared" si="127"/>
        <v>0</v>
      </c>
      <c r="M306" s="53">
        <f t="shared" si="127"/>
        <v>0</v>
      </c>
      <c r="N306" s="53">
        <f t="shared" si="127"/>
        <v>0</v>
      </c>
      <c r="O306" s="53">
        <f t="shared" si="127"/>
        <v>0</v>
      </c>
      <c r="P306" s="53">
        <f t="shared" si="127"/>
        <v>0</v>
      </c>
      <c r="Q306" s="53">
        <f t="shared" si="127"/>
        <v>0</v>
      </c>
      <c r="R306" s="53">
        <f t="shared" si="127"/>
        <v>0</v>
      </c>
      <c r="S306" s="53">
        <f t="shared" si="127"/>
        <v>0</v>
      </c>
      <c r="T306" s="53">
        <f t="shared" si="127"/>
        <v>0</v>
      </c>
      <c r="U306" s="53">
        <f t="shared" si="127"/>
        <v>0</v>
      </c>
      <c r="V306" s="53">
        <f t="shared" si="127"/>
        <v>0</v>
      </c>
      <c r="W306" s="53">
        <f t="shared" si="127"/>
        <v>0</v>
      </c>
      <c r="X306" s="53">
        <f t="shared" si="127"/>
        <v>0</v>
      </c>
      <c r="Y306" s="53">
        <f t="shared" si="127"/>
        <v>0</v>
      </c>
      <c r="Z306" s="53">
        <f t="shared" si="127"/>
        <v>0</v>
      </c>
      <c r="AA306" s="53">
        <f t="shared" si="127"/>
        <v>0</v>
      </c>
      <c r="AB306" s="53">
        <f t="shared" si="127"/>
        <v>0</v>
      </c>
      <c r="AC306" s="53">
        <f t="shared" si="127"/>
        <v>0</v>
      </c>
      <c r="AD306" s="53">
        <f t="shared" si="127"/>
        <v>0</v>
      </c>
      <c r="AE306" s="53">
        <f t="shared" si="127"/>
        <v>0</v>
      </c>
      <c r="AF306" s="53">
        <f t="shared" si="127"/>
        <v>0</v>
      </c>
      <c r="AG306" s="53">
        <f t="shared" si="127"/>
        <v>0</v>
      </c>
      <c r="AH306" s="53">
        <f t="shared" si="127"/>
        <v>0</v>
      </c>
      <c r="AI306" s="53">
        <f t="shared" si="127"/>
        <v>0</v>
      </c>
      <c r="AJ306" s="53">
        <f t="shared" si="127"/>
        <v>0</v>
      </c>
      <c r="AK306" s="53">
        <f t="shared" si="127"/>
        <v>0</v>
      </c>
      <c r="AL306" s="53">
        <f t="shared" si="127"/>
        <v>0</v>
      </c>
      <c r="AM306" s="53">
        <f t="shared" si="127"/>
        <v>0</v>
      </c>
      <c r="AN306" s="53">
        <f t="shared" si="127"/>
        <v>0</v>
      </c>
      <c r="AO306" s="53">
        <f t="shared" si="127"/>
        <v>0</v>
      </c>
      <c r="AP306" s="53">
        <f t="shared" si="127"/>
        <v>0</v>
      </c>
      <c r="AQ306" s="53">
        <f t="shared" si="127"/>
        <v>0</v>
      </c>
      <c r="AR306" s="53">
        <f t="shared" si="127"/>
        <v>0</v>
      </c>
      <c r="AS306" s="53">
        <f t="shared" si="127"/>
        <v>0</v>
      </c>
      <c r="AT306" s="53">
        <f t="shared" si="127"/>
        <v>0</v>
      </c>
      <c r="AU306" s="53">
        <f t="shared" si="127"/>
        <v>0</v>
      </c>
      <c r="AV306" s="53">
        <f t="shared" si="127"/>
        <v>0</v>
      </c>
      <c r="AW306" s="53">
        <f t="shared" si="127"/>
        <v>0</v>
      </c>
      <c r="AX306" s="53">
        <f t="shared" si="127"/>
        <v>0</v>
      </c>
      <c r="AY306" s="53">
        <f t="shared" si="127"/>
        <v>0</v>
      </c>
      <c r="AZ306" s="53">
        <f t="shared" si="127"/>
        <v>0</v>
      </c>
      <c r="BA306" s="59">
        <f t="shared" si="3"/>
        <v>0</v>
      </c>
      <c r="BB306" s="28">
        <f t="shared" si="4"/>
        <v>5400000</v>
      </c>
      <c r="BC306" s="64"/>
      <c r="BD306" s="59">
        <f t="shared" si="5"/>
        <v>0</v>
      </c>
      <c r="BE306" s="59">
        <f t="shared" si="6"/>
        <v>0</v>
      </c>
      <c r="BF306" s="59">
        <f t="shared" si="7"/>
        <v>0</v>
      </c>
      <c r="BG306" s="59">
        <f t="shared" si="8"/>
        <v>0</v>
      </c>
      <c r="BH306" s="59">
        <f t="shared" si="9"/>
        <v>0</v>
      </c>
      <c r="BI306" s="59">
        <f t="shared" si="10"/>
        <v>0</v>
      </c>
      <c r="BJ306" s="59">
        <f t="shared" si="11"/>
        <v>0</v>
      </c>
      <c r="BK306" s="59">
        <f t="shared" si="12"/>
        <v>0</v>
      </c>
      <c r="BL306" s="59">
        <f t="shared" si="13"/>
        <v>0</v>
      </c>
      <c r="BM306" s="59">
        <f t="shared" si="14"/>
        <v>0</v>
      </c>
      <c r="BN306" s="59">
        <f t="shared" si="15"/>
        <v>0</v>
      </c>
      <c r="BO306" s="59">
        <f t="shared" si="16"/>
        <v>0</v>
      </c>
      <c r="BP306" s="64"/>
      <c r="BQ306" s="59">
        <f t="shared" si="17"/>
        <v>0</v>
      </c>
      <c r="BR306" s="59">
        <f t="shared" si="18"/>
        <v>0</v>
      </c>
      <c r="BS306" s="59">
        <f t="shared" si="19"/>
        <v>0</v>
      </c>
      <c r="BT306" s="59">
        <f t="shared" si="20"/>
        <v>0</v>
      </c>
    </row>
    <row r="307">
      <c r="A307" s="49"/>
      <c r="B307" s="52" t="s">
        <v>38</v>
      </c>
      <c r="C307" s="52" t="s">
        <v>278</v>
      </c>
      <c r="D307" s="53">
        <v>1800000.0</v>
      </c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  <c r="AE307" s="62"/>
      <c r="AF307" s="62"/>
      <c r="AG307" s="62"/>
      <c r="AH307" s="62"/>
      <c r="AI307" s="62"/>
      <c r="AJ307" s="62"/>
      <c r="AK307" s="62"/>
      <c r="AL307" s="62"/>
      <c r="AM307" s="62"/>
      <c r="AN307" s="62"/>
      <c r="AO307" s="62"/>
      <c r="AP307" s="62"/>
      <c r="AQ307" s="62"/>
      <c r="AR307" s="62"/>
      <c r="AS307" s="62"/>
      <c r="AT307" s="62"/>
      <c r="AU307" s="62"/>
      <c r="AV307" s="62"/>
      <c r="AW307" s="62"/>
      <c r="AX307" s="62"/>
      <c r="AY307" s="62"/>
      <c r="AZ307" s="62"/>
      <c r="BA307" s="59">
        <f t="shared" si="3"/>
        <v>0</v>
      </c>
      <c r="BB307" s="28">
        <f t="shared" si="4"/>
        <v>1800000</v>
      </c>
      <c r="BC307" s="64"/>
      <c r="BD307" s="59">
        <f t="shared" si="5"/>
        <v>0</v>
      </c>
      <c r="BE307" s="59">
        <f t="shared" si="6"/>
        <v>0</v>
      </c>
      <c r="BF307" s="59">
        <f t="shared" si="7"/>
        <v>0</v>
      </c>
      <c r="BG307" s="59">
        <f t="shared" si="8"/>
        <v>0</v>
      </c>
      <c r="BH307" s="59">
        <f t="shared" si="9"/>
        <v>0</v>
      </c>
      <c r="BI307" s="59">
        <f t="shared" si="10"/>
        <v>0</v>
      </c>
      <c r="BJ307" s="59">
        <f t="shared" si="11"/>
        <v>0</v>
      </c>
      <c r="BK307" s="59">
        <f t="shared" si="12"/>
        <v>0</v>
      </c>
      <c r="BL307" s="59">
        <f t="shared" si="13"/>
        <v>0</v>
      </c>
      <c r="BM307" s="59">
        <f t="shared" si="14"/>
        <v>0</v>
      </c>
      <c r="BN307" s="59">
        <f t="shared" si="15"/>
        <v>0</v>
      </c>
      <c r="BO307" s="59">
        <f t="shared" si="16"/>
        <v>0</v>
      </c>
      <c r="BP307" s="64"/>
      <c r="BQ307" s="59">
        <f t="shared" si="17"/>
        <v>0</v>
      </c>
      <c r="BR307" s="59">
        <f t="shared" si="18"/>
        <v>0</v>
      </c>
      <c r="BS307" s="59">
        <f t="shared" si="19"/>
        <v>0</v>
      </c>
      <c r="BT307" s="59">
        <f t="shared" si="20"/>
        <v>0</v>
      </c>
    </row>
    <row r="308">
      <c r="A308" s="49"/>
      <c r="B308" s="52" t="s">
        <v>38</v>
      </c>
      <c r="C308" s="52" t="s">
        <v>279</v>
      </c>
      <c r="D308" s="53">
        <v>3600000.0</v>
      </c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  <c r="AX308" s="62"/>
      <c r="AY308" s="62"/>
      <c r="AZ308" s="62"/>
      <c r="BA308" s="59">
        <f t="shared" si="3"/>
        <v>0</v>
      </c>
      <c r="BB308" s="28">
        <f t="shared" si="4"/>
        <v>3600000</v>
      </c>
      <c r="BC308" s="64"/>
      <c r="BD308" s="59">
        <f t="shared" si="5"/>
        <v>0</v>
      </c>
      <c r="BE308" s="59">
        <f t="shared" si="6"/>
        <v>0</v>
      </c>
      <c r="BF308" s="59">
        <f t="shared" si="7"/>
        <v>0</v>
      </c>
      <c r="BG308" s="59">
        <f t="shared" si="8"/>
        <v>0</v>
      </c>
      <c r="BH308" s="59">
        <f t="shared" si="9"/>
        <v>0</v>
      </c>
      <c r="BI308" s="59">
        <f t="shared" si="10"/>
        <v>0</v>
      </c>
      <c r="BJ308" s="59">
        <f t="shared" si="11"/>
        <v>0</v>
      </c>
      <c r="BK308" s="59">
        <f t="shared" si="12"/>
        <v>0</v>
      </c>
      <c r="BL308" s="59">
        <f t="shared" si="13"/>
        <v>0</v>
      </c>
      <c r="BM308" s="59">
        <f t="shared" si="14"/>
        <v>0</v>
      </c>
      <c r="BN308" s="59">
        <f t="shared" si="15"/>
        <v>0</v>
      </c>
      <c r="BO308" s="59">
        <f t="shared" si="16"/>
        <v>0</v>
      </c>
      <c r="BP308" s="64"/>
      <c r="BQ308" s="59">
        <f t="shared" si="17"/>
        <v>0</v>
      </c>
      <c r="BR308" s="59">
        <f t="shared" si="18"/>
        <v>0</v>
      </c>
      <c r="BS308" s="59">
        <f t="shared" si="19"/>
        <v>0</v>
      </c>
      <c r="BT308" s="59">
        <f t="shared" si="20"/>
        <v>0</v>
      </c>
    </row>
    <row r="309">
      <c r="A309" s="41" t="s">
        <v>280</v>
      </c>
      <c r="B309" s="42" t="s">
        <v>281</v>
      </c>
      <c r="C309" s="6"/>
      <c r="D309" s="43">
        <f t="shared" ref="D309:AZ309" si="128">sum(D310)</f>
        <v>120530000</v>
      </c>
      <c r="E309" s="43">
        <f t="shared" si="128"/>
        <v>0</v>
      </c>
      <c r="F309" s="43">
        <f t="shared" si="128"/>
        <v>0</v>
      </c>
      <c r="G309" s="43">
        <f t="shared" si="128"/>
        <v>0</v>
      </c>
      <c r="H309" s="43">
        <f t="shared" si="128"/>
        <v>0</v>
      </c>
      <c r="I309" s="43">
        <f t="shared" si="128"/>
        <v>0</v>
      </c>
      <c r="J309" s="43">
        <f t="shared" si="128"/>
        <v>0</v>
      </c>
      <c r="K309" s="43">
        <f t="shared" si="128"/>
        <v>0</v>
      </c>
      <c r="L309" s="43">
        <f t="shared" si="128"/>
        <v>0</v>
      </c>
      <c r="M309" s="43">
        <f t="shared" si="128"/>
        <v>0</v>
      </c>
      <c r="N309" s="43">
        <f t="shared" si="128"/>
        <v>0</v>
      </c>
      <c r="O309" s="43">
        <f t="shared" si="128"/>
        <v>0</v>
      </c>
      <c r="P309" s="43">
        <f t="shared" si="128"/>
        <v>0</v>
      </c>
      <c r="Q309" s="43">
        <f t="shared" si="128"/>
        <v>0</v>
      </c>
      <c r="R309" s="43">
        <f t="shared" si="128"/>
        <v>0</v>
      </c>
      <c r="S309" s="43">
        <f t="shared" si="128"/>
        <v>0</v>
      </c>
      <c r="T309" s="43">
        <f t="shared" si="128"/>
        <v>0</v>
      </c>
      <c r="U309" s="43">
        <f t="shared" si="128"/>
        <v>0</v>
      </c>
      <c r="V309" s="43">
        <f t="shared" si="128"/>
        <v>0</v>
      </c>
      <c r="W309" s="43">
        <f t="shared" si="128"/>
        <v>0</v>
      </c>
      <c r="X309" s="43">
        <f t="shared" si="128"/>
        <v>0</v>
      </c>
      <c r="Y309" s="43">
        <f t="shared" si="128"/>
        <v>0</v>
      </c>
      <c r="Z309" s="43">
        <f t="shared" si="128"/>
        <v>0</v>
      </c>
      <c r="AA309" s="43">
        <f t="shared" si="128"/>
        <v>0</v>
      </c>
      <c r="AB309" s="43">
        <f t="shared" si="128"/>
        <v>0</v>
      </c>
      <c r="AC309" s="43">
        <f t="shared" si="128"/>
        <v>0</v>
      </c>
      <c r="AD309" s="43">
        <f t="shared" si="128"/>
        <v>0</v>
      </c>
      <c r="AE309" s="43">
        <f t="shared" si="128"/>
        <v>0</v>
      </c>
      <c r="AF309" s="43">
        <f t="shared" si="128"/>
        <v>0</v>
      </c>
      <c r="AG309" s="43">
        <f t="shared" si="128"/>
        <v>0</v>
      </c>
      <c r="AH309" s="43">
        <f t="shared" si="128"/>
        <v>0</v>
      </c>
      <c r="AI309" s="43">
        <f t="shared" si="128"/>
        <v>0</v>
      </c>
      <c r="AJ309" s="43">
        <f t="shared" si="128"/>
        <v>0</v>
      </c>
      <c r="AK309" s="43">
        <f t="shared" si="128"/>
        <v>0</v>
      </c>
      <c r="AL309" s="43">
        <f t="shared" si="128"/>
        <v>0</v>
      </c>
      <c r="AM309" s="43">
        <f t="shared" si="128"/>
        <v>0</v>
      </c>
      <c r="AN309" s="43">
        <f t="shared" si="128"/>
        <v>0</v>
      </c>
      <c r="AO309" s="43">
        <f t="shared" si="128"/>
        <v>0</v>
      </c>
      <c r="AP309" s="43">
        <f t="shared" si="128"/>
        <v>0</v>
      </c>
      <c r="AQ309" s="43">
        <f t="shared" si="128"/>
        <v>0</v>
      </c>
      <c r="AR309" s="43">
        <f t="shared" si="128"/>
        <v>0</v>
      </c>
      <c r="AS309" s="43">
        <f t="shared" si="128"/>
        <v>0</v>
      </c>
      <c r="AT309" s="43">
        <f t="shared" si="128"/>
        <v>0</v>
      </c>
      <c r="AU309" s="43">
        <f t="shared" si="128"/>
        <v>0</v>
      </c>
      <c r="AV309" s="43">
        <f t="shared" si="128"/>
        <v>0</v>
      </c>
      <c r="AW309" s="43">
        <f t="shared" si="128"/>
        <v>0</v>
      </c>
      <c r="AX309" s="43">
        <f t="shared" si="128"/>
        <v>0</v>
      </c>
      <c r="AY309" s="43">
        <f t="shared" si="128"/>
        <v>0</v>
      </c>
      <c r="AZ309" s="43">
        <f t="shared" si="128"/>
        <v>0</v>
      </c>
      <c r="BA309" s="59">
        <f t="shared" si="3"/>
        <v>0</v>
      </c>
      <c r="BB309" s="28">
        <f t="shared" si="4"/>
        <v>120530000</v>
      </c>
      <c r="BC309" s="29"/>
      <c r="BD309" s="59">
        <f t="shared" si="5"/>
        <v>0</v>
      </c>
      <c r="BE309" s="59">
        <f t="shared" si="6"/>
        <v>0</v>
      </c>
      <c r="BF309" s="59">
        <f t="shared" si="7"/>
        <v>0</v>
      </c>
      <c r="BG309" s="59">
        <f t="shared" si="8"/>
        <v>0</v>
      </c>
      <c r="BH309" s="59">
        <f t="shared" si="9"/>
        <v>0</v>
      </c>
      <c r="BI309" s="59">
        <f t="shared" si="10"/>
        <v>0</v>
      </c>
      <c r="BJ309" s="59">
        <f t="shared" si="11"/>
        <v>0</v>
      </c>
      <c r="BK309" s="59">
        <f t="shared" si="12"/>
        <v>0</v>
      </c>
      <c r="BL309" s="59">
        <f t="shared" si="13"/>
        <v>0</v>
      </c>
      <c r="BM309" s="59">
        <f t="shared" si="14"/>
        <v>0</v>
      </c>
      <c r="BN309" s="59">
        <f t="shared" si="15"/>
        <v>0</v>
      </c>
      <c r="BO309" s="59">
        <f t="shared" si="16"/>
        <v>0</v>
      </c>
      <c r="BP309" s="29"/>
      <c r="BQ309" s="59">
        <f t="shared" si="17"/>
        <v>0</v>
      </c>
      <c r="BR309" s="59">
        <f t="shared" si="18"/>
        <v>0</v>
      </c>
      <c r="BS309" s="59">
        <f t="shared" si="19"/>
        <v>0</v>
      </c>
      <c r="BT309" s="59">
        <f t="shared" si="20"/>
        <v>0</v>
      </c>
    </row>
    <row r="310">
      <c r="A310" s="45">
        <v>523121.0</v>
      </c>
      <c r="B310" s="46" t="s">
        <v>88</v>
      </c>
      <c r="C310" s="6"/>
      <c r="D310" s="47">
        <f t="shared" ref="D310:AZ310" si="129">sum(D312:D316)</f>
        <v>120530000</v>
      </c>
      <c r="E310" s="47">
        <f t="shared" si="129"/>
        <v>0</v>
      </c>
      <c r="F310" s="47">
        <f t="shared" si="129"/>
        <v>0</v>
      </c>
      <c r="G310" s="47">
        <f t="shared" si="129"/>
        <v>0</v>
      </c>
      <c r="H310" s="47">
        <f t="shared" si="129"/>
        <v>0</v>
      </c>
      <c r="I310" s="47">
        <f t="shared" si="129"/>
        <v>0</v>
      </c>
      <c r="J310" s="47">
        <f t="shared" si="129"/>
        <v>0</v>
      </c>
      <c r="K310" s="47">
        <f t="shared" si="129"/>
        <v>0</v>
      </c>
      <c r="L310" s="47">
        <f t="shared" si="129"/>
        <v>0</v>
      </c>
      <c r="M310" s="47">
        <f t="shared" si="129"/>
        <v>0</v>
      </c>
      <c r="N310" s="47">
        <f t="shared" si="129"/>
        <v>0</v>
      </c>
      <c r="O310" s="47">
        <f t="shared" si="129"/>
        <v>0</v>
      </c>
      <c r="P310" s="47">
        <f t="shared" si="129"/>
        <v>0</v>
      </c>
      <c r="Q310" s="47">
        <f t="shared" si="129"/>
        <v>0</v>
      </c>
      <c r="R310" s="47">
        <f t="shared" si="129"/>
        <v>0</v>
      </c>
      <c r="S310" s="47">
        <f t="shared" si="129"/>
        <v>0</v>
      </c>
      <c r="T310" s="47">
        <f t="shared" si="129"/>
        <v>0</v>
      </c>
      <c r="U310" s="47">
        <f t="shared" si="129"/>
        <v>0</v>
      </c>
      <c r="V310" s="47">
        <f t="shared" si="129"/>
        <v>0</v>
      </c>
      <c r="W310" s="47">
        <f t="shared" si="129"/>
        <v>0</v>
      </c>
      <c r="X310" s="47">
        <f t="shared" si="129"/>
        <v>0</v>
      </c>
      <c r="Y310" s="47">
        <f t="shared" si="129"/>
        <v>0</v>
      </c>
      <c r="Z310" s="47">
        <f t="shared" si="129"/>
        <v>0</v>
      </c>
      <c r="AA310" s="47">
        <f t="shared" si="129"/>
        <v>0</v>
      </c>
      <c r="AB310" s="47">
        <f t="shared" si="129"/>
        <v>0</v>
      </c>
      <c r="AC310" s="47">
        <f t="shared" si="129"/>
        <v>0</v>
      </c>
      <c r="AD310" s="47">
        <f t="shared" si="129"/>
        <v>0</v>
      </c>
      <c r="AE310" s="47">
        <f t="shared" si="129"/>
        <v>0</v>
      </c>
      <c r="AF310" s="47">
        <f t="shared" si="129"/>
        <v>0</v>
      </c>
      <c r="AG310" s="47">
        <f t="shared" si="129"/>
        <v>0</v>
      </c>
      <c r="AH310" s="47">
        <f t="shared" si="129"/>
        <v>0</v>
      </c>
      <c r="AI310" s="47">
        <f t="shared" si="129"/>
        <v>0</v>
      </c>
      <c r="AJ310" s="47">
        <f t="shared" si="129"/>
        <v>0</v>
      </c>
      <c r="AK310" s="47">
        <f t="shared" si="129"/>
        <v>0</v>
      </c>
      <c r="AL310" s="47">
        <f t="shared" si="129"/>
        <v>0</v>
      </c>
      <c r="AM310" s="47">
        <f t="shared" si="129"/>
        <v>0</v>
      </c>
      <c r="AN310" s="47">
        <f t="shared" si="129"/>
        <v>0</v>
      </c>
      <c r="AO310" s="47">
        <f t="shared" si="129"/>
        <v>0</v>
      </c>
      <c r="AP310" s="47">
        <f t="shared" si="129"/>
        <v>0</v>
      </c>
      <c r="AQ310" s="47">
        <f t="shared" si="129"/>
        <v>0</v>
      </c>
      <c r="AR310" s="47">
        <f t="shared" si="129"/>
        <v>0</v>
      </c>
      <c r="AS310" s="47">
        <f t="shared" si="129"/>
        <v>0</v>
      </c>
      <c r="AT310" s="47">
        <f t="shared" si="129"/>
        <v>0</v>
      </c>
      <c r="AU310" s="47">
        <f t="shared" si="129"/>
        <v>0</v>
      </c>
      <c r="AV310" s="47">
        <f t="shared" si="129"/>
        <v>0</v>
      </c>
      <c r="AW310" s="47">
        <f t="shared" si="129"/>
        <v>0</v>
      </c>
      <c r="AX310" s="47">
        <f t="shared" si="129"/>
        <v>0</v>
      </c>
      <c r="AY310" s="47">
        <f t="shared" si="129"/>
        <v>0</v>
      </c>
      <c r="AZ310" s="47">
        <f t="shared" si="129"/>
        <v>0</v>
      </c>
      <c r="BA310" s="59">
        <f t="shared" si="3"/>
        <v>0</v>
      </c>
      <c r="BB310" s="28">
        <f t="shared" si="4"/>
        <v>120530000</v>
      </c>
      <c r="BC310" s="61"/>
      <c r="BD310" s="59">
        <f t="shared" si="5"/>
        <v>0</v>
      </c>
      <c r="BE310" s="59">
        <f t="shared" si="6"/>
        <v>0</v>
      </c>
      <c r="BF310" s="59">
        <f t="shared" si="7"/>
        <v>0</v>
      </c>
      <c r="BG310" s="59">
        <f t="shared" si="8"/>
        <v>0</v>
      </c>
      <c r="BH310" s="59">
        <f t="shared" si="9"/>
        <v>0</v>
      </c>
      <c r="BI310" s="59">
        <f t="shared" si="10"/>
        <v>0</v>
      </c>
      <c r="BJ310" s="59">
        <f t="shared" si="11"/>
        <v>0</v>
      </c>
      <c r="BK310" s="59">
        <f t="shared" si="12"/>
        <v>0</v>
      </c>
      <c r="BL310" s="59">
        <f t="shared" si="13"/>
        <v>0</v>
      </c>
      <c r="BM310" s="59">
        <f t="shared" si="14"/>
        <v>0</v>
      </c>
      <c r="BN310" s="59">
        <f t="shared" si="15"/>
        <v>0</v>
      </c>
      <c r="BO310" s="59">
        <f t="shared" si="16"/>
        <v>0</v>
      </c>
      <c r="BP310" s="61"/>
      <c r="BQ310" s="59">
        <f t="shared" si="17"/>
        <v>0</v>
      </c>
      <c r="BR310" s="59">
        <f t="shared" si="18"/>
        <v>0</v>
      </c>
      <c r="BS310" s="59">
        <f t="shared" si="19"/>
        <v>0</v>
      </c>
      <c r="BT310" s="59">
        <f t="shared" si="20"/>
        <v>0</v>
      </c>
    </row>
    <row r="311">
      <c r="A311" s="49"/>
      <c r="B311" s="50" t="s">
        <v>37</v>
      </c>
      <c r="C311" s="6"/>
      <c r="D311" s="51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  <c r="AX311" s="62"/>
      <c r="AY311" s="62"/>
      <c r="AZ311" s="62"/>
      <c r="BA311" s="59">
        <f t="shared" si="3"/>
        <v>0</v>
      </c>
      <c r="BB311" s="28">
        <f t="shared" si="4"/>
        <v>0</v>
      </c>
      <c r="BC311" s="64"/>
      <c r="BD311" s="59">
        <f t="shared" si="5"/>
        <v>0</v>
      </c>
      <c r="BE311" s="59">
        <f t="shared" si="6"/>
        <v>0</v>
      </c>
      <c r="BF311" s="59">
        <f t="shared" si="7"/>
        <v>0</v>
      </c>
      <c r="BG311" s="59">
        <f t="shared" si="8"/>
        <v>0</v>
      </c>
      <c r="BH311" s="59">
        <f t="shared" si="9"/>
        <v>0</v>
      </c>
      <c r="BI311" s="59">
        <f t="shared" si="10"/>
        <v>0</v>
      </c>
      <c r="BJ311" s="59">
        <f t="shared" si="11"/>
        <v>0</v>
      </c>
      <c r="BK311" s="59">
        <f t="shared" si="12"/>
        <v>0</v>
      </c>
      <c r="BL311" s="59">
        <f t="shared" si="13"/>
        <v>0</v>
      </c>
      <c r="BM311" s="59">
        <f t="shared" si="14"/>
        <v>0</v>
      </c>
      <c r="BN311" s="59">
        <f t="shared" si="15"/>
        <v>0</v>
      </c>
      <c r="BO311" s="59">
        <f t="shared" si="16"/>
        <v>0</v>
      </c>
      <c r="BP311" s="64"/>
      <c r="BQ311" s="59">
        <f t="shared" si="17"/>
        <v>0</v>
      </c>
      <c r="BR311" s="59">
        <f t="shared" si="18"/>
        <v>0</v>
      </c>
      <c r="BS311" s="59">
        <f t="shared" si="19"/>
        <v>0</v>
      </c>
      <c r="BT311" s="59">
        <f t="shared" si="20"/>
        <v>0</v>
      </c>
    </row>
    <row r="312">
      <c r="A312" s="49"/>
      <c r="B312" s="52" t="s">
        <v>38</v>
      </c>
      <c r="C312" s="52" t="s">
        <v>282</v>
      </c>
      <c r="D312" s="53">
        <v>7650000.0</v>
      </c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  <c r="AY312" s="62"/>
      <c r="AZ312" s="62"/>
      <c r="BA312" s="59">
        <f t="shared" si="3"/>
        <v>0</v>
      </c>
      <c r="BB312" s="28">
        <f t="shared" si="4"/>
        <v>7650000</v>
      </c>
      <c r="BC312" s="64"/>
      <c r="BD312" s="59">
        <f t="shared" si="5"/>
        <v>0</v>
      </c>
      <c r="BE312" s="59">
        <f t="shared" si="6"/>
        <v>0</v>
      </c>
      <c r="BF312" s="59">
        <f t="shared" si="7"/>
        <v>0</v>
      </c>
      <c r="BG312" s="59">
        <f t="shared" si="8"/>
        <v>0</v>
      </c>
      <c r="BH312" s="59">
        <f t="shared" si="9"/>
        <v>0</v>
      </c>
      <c r="BI312" s="59">
        <f t="shared" si="10"/>
        <v>0</v>
      </c>
      <c r="BJ312" s="59">
        <f t="shared" si="11"/>
        <v>0</v>
      </c>
      <c r="BK312" s="59">
        <f t="shared" si="12"/>
        <v>0</v>
      </c>
      <c r="BL312" s="59">
        <f t="shared" si="13"/>
        <v>0</v>
      </c>
      <c r="BM312" s="59">
        <f t="shared" si="14"/>
        <v>0</v>
      </c>
      <c r="BN312" s="59">
        <f t="shared" si="15"/>
        <v>0</v>
      </c>
      <c r="BO312" s="59">
        <f t="shared" si="16"/>
        <v>0</v>
      </c>
      <c r="BP312" s="64"/>
      <c r="BQ312" s="59">
        <f t="shared" si="17"/>
        <v>0</v>
      </c>
      <c r="BR312" s="59">
        <f t="shared" si="18"/>
        <v>0</v>
      </c>
      <c r="BS312" s="59">
        <f t="shared" si="19"/>
        <v>0</v>
      </c>
      <c r="BT312" s="59">
        <f t="shared" si="20"/>
        <v>0</v>
      </c>
    </row>
    <row r="313">
      <c r="A313" s="49"/>
      <c r="B313" s="52" t="s">
        <v>38</v>
      </c>
      <c r="C313" s="52" t="s">
        <v>283</v>
      </c>
      <c r="D313" s="53">
        <v>6800000.0</v>
      </c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  <c r="AY313" s="62"/>
      <c r="AZ313" s="62"/>
      <c r="BA313" s="59">
        <f t="shared" si="3"/>
        <v>0</v>
      </c>
      <c r="BB313" s="28">
        <f t="shared" si="4"/>
        <v>6800000</v>
      </c>
      <c r="BC313" s="64"/>
      <c r="BD313" s="59">
        <f t="shared" si="5"/>
        <v>0</v>
      </c>
      <c r="BE313" s="59">
        <f t="shared" si="6"/>
        <v>0</v>
      </c>
      <c r="BF313" s="59">
        <f t="shared" si="7"/>
        <v>0</v>
      </c>
      <c r="BG313" s="59">
        <f t="shared" si="8"/>
        <v>0</v>
      </c>
      <c r="BH313" s="59">
        <f t="shared" si="9"/>
        <v>0</v>
      </c>
      <c r="BI313" s="59">
        <f t="shared" si="10"/>
        <v>0</v>
      </c>
      <c r="BJ313" s="59">
        <f t="shared" si="11"/>
        <v>0</v>
      </c>
      <c r="BK313" s="59">
        <f t="shared" si="12"/>
        <v>0</v>
      </c>
      <c r="BL313" s="59">
        <f t="shared" si="13"/>
        <v>0</v>
      </c>
      <c r="BM313" s="59">
        <f t="shared" si="14"/>
        <v>0</v>
      </c>
      <c r="BN313" s="59">
        <f t="shared" si="15"/>
        <v>0</v>
      </c>
      <c r="BO313" s="59">
        <f t="shared" si="16"/>
        <v>0</v>
      </c>
      <c r="BP313" s="64"/>
      <c r="BQ313" s="59">
        <f t="shared" si="17"/>
        <v>0</v>
      </c>
      <c r="BR313" s="59">
        <f t="shared" si="18"/>
        <v>0</v>
      </c>
      <c r="BS313" s="59">
        <f t="shared" si="19"/>
        <v>0</v>
      </c>
      <c r="BT313" s="59">
        <f t="shared" si="20"/>
        <v>0</v>
      </c>
    </row>
    <row r="314">
      <c r="A314" s="49"/>
      <c r="B314" s="52" t="s">
        <v>38</v>
      </c>
      <c r="C314" s="52" t="s">
        <v>284</v>
      </c>
      <c r="D314" s="53">
        <v>3.74E7</v>
      </c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  <c r="AE314" s="62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2"/>
      <c r="AZ314" s="62"/>
      <c r="BA314" s="59">
        <f t="shared" si="3"/>
        <v>0</v>
      </c>
      <c r="BB314" s="28">
        <f t="shared" si="4"/>
        <v>37400000</v>
      </c>
      <c r="BC314" s="64"/>
      <c r="BD314" s="59">
        <f t="shared" si="5"/>
        <v>0</v>
      </c>
      <c r="BE314" s="59">
        <f t="shared" si="6"/>
        <v>0</v>
      </c>
      <c r="BF314" s="59">
        <f t="shared" si="7"/>
        <v>0</v>
      </c>
      <c r="BG314" s="59">
        <f t="shared" si="8"/>
        <v>0</v>
      </c>
      <c r="BH314" s="59">
        <f t="shared" si="9"/>
        <v>0</v>
      </c>
      <c r="BI314" s="59">
        <f t="shared" si="10"/>
        <v>0</v>
      </c>
      <c r="BJ314" s="59">
        <f t="shared" si="11"/>
        <v>0</v>
      </c>
      <c r="BK314" s="59">
        <f t="shared" si="12"/>
        <v>0</v>
      </c>
      <c r="BL314" s="59">
        <f t="shared" si="13"/>
        <v>0</v>
      </c>
      <c r="BM314" s="59">
        <f t="shared" si="14"/>
        <v>0</v>
      </c>
      <c r="BN314" s="59">
        <f t="shared" si="15"/>
        <v>0</v>
      </c>
      <c r="BO314" s="59">
        <f t="shared" si="16"/>
        <v>0</v>
      </c>
      <c r="BP314" s="64"/>
      <c r="BQ314" s="59">
        <f t="shared" si="17"/>
        <v>0</v>
      </c>
      <c r="BR314" s="59">
        <f t="shared" si="18"/>
        <v>0</v>
      </c>
      <c r="BS314" s="59">
        <f t="shared" si="19"/>
        <v>0</v>
      </c>
      <c r="BT314" s="59">
        <f t="shared" si="20"/>
        <v>0</v>
      </c>
    </row>
    <row r="315">
      <c r="A315" s="49"/>
      <c r="B315" s="52" t="s">
        <v>38</v>
      </c>
      <c r="C315" s="52" t="s">
        <v>285</v>
      </c>
      <c r="D315" s="53">
        <v>5.1E7</v>
      </c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  <c r="AE315" s="62"/>
      <c r="AF315" s="62"/>
      <c r="AG315" s="62"/>
      <c r="AH315" s="62"/>
      <c r="AI315" s="62"/>
      <c r="AJ315" s="62"/>
      <c r="AK315" s="62"/>
      <c r="AL315" s="62"/>
      <c r="AM315" s="62"/>
      <c r="AN315" s="62"/>
      <c r="AO315" s="62"/>
      <c r="AP315" s="62"/>
      <c r="AQ315" s="62"/>
      <c r="AR315" s="62"/>
      <c r="AS315" s="62"/>
      <c r="AT315" s="62"/>
      <c r="AU315" s="62"/>
      <c r="AV315" s="62"/>
      <c r="AW315" s="62"/>
      <c r="AX315" s="62"/>
      <c r="AY315" s="62"/>
      <c r="AZ315" s="62"/>
      <c r="BA315" s="59">
        <f t="shared" si="3"/>
        <v>0</v>
      </c>
      <c r="BB315" s="28">
        <f t="shared" si="4"/>
        <v>51000000</v>
      </c>
      <c r="BC315" s="64"/>
      <c r="BD315" s="59">
        <f t="shared" si="5"/>
        <v>0</v>
      </c>
      <c r="BE315" s="59">
        <f t="shared" si="6"/>
        <v>0</v>
      </c>
      <c r="BF315" s="59">
        <f t="shared" si="7"/>
        <v>0</v>
      </c>
      <c r="BG315" s="59">
        <f t="shared" si="8"/>
        <v>0</v>
      </c>
      <c r="BH315" s="59">
        <f t="shared" si="9"/>
        <v>0</v>
      </c>
      <c r="BI315" s="59">
        <f t="shared" si="10"/>
        <v>0</v>
      </c>
      <c r="BJ315" s="59">
        <f t="shared" si="11"/>
        <v>0</v>
      </c>
      <c r="BK315" s="59">
        <f t="shared" si="12"/>
        <v>0</v>
      </c>
      <c r="BL315" s="59">
        <f t="shared" si="13"/>
        <v>0</v>
      </c>
      <c r="BM315" s="59">
        <f t="shared" si="14"/>
        <v>0</v>
      </c>
      <c r="BN315" s="59">
        <f t="shared" si="15"/>
        <v>0</v>
      </c>
      <c r="BO315" s="59">
        <f t="shared" si="16"/>
        <v>0</v>
      </c>
      <c r="BP315" s="64"/>
      <c r="BQ315" s="59">
        <f t="shared" si="17"/>
        <v>0</v>
      </c>
      <c r="BR315" s="59">
        <f t="shared" si="18"/>
        <v>0</v>
      </c>
      <c r="BS315" s="59">
        <f t="shared" si="19"/>
        <v>0</v>
      </c>
      <c r="BT315" s="59">
        <f t="shared" si="20"/>
        <v>0</v>
      </c>
    </row>
    <row r="316">
      <c r="A316" s="49"/>
      <c r="B316" s="52" t="s">
        <v>38</v>
      </c>
      <c r="C316" s="52" t="s">
        <v>286</v>
      </c>
      <c r="D316" s="53">
        <v>1.768E7</v>
      </c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  <c r="AQ316" s="62"/>
      <c r="AR316" s="62"/>
      <c r="AS316" s="62"/>
      <c r="AT316" s="62"/>
      <c r="AU316" s="62"/>
      <c r="AV316" s="62"/>
      <c r="AW316" s="62"/>
      <c r="AX316" s="62"/>
      <c r="AY316" s="62"/>
      <c r="AZ316" s="62"/>
      <c r="BA316" s="59">
        <f t="shared" si="3"/>
        <v>0</v>
      </c>
      <c r="BB316" s="28">
        <f t="shared" si="4"/>
        <v>17680000</v>
      </c>
      <c r="BC316" s="64"/>
      <c r="BD316" s="59">
        <f t="shared" si="5"/>
        <v>0</v>
      </c>
      <c r="BE316" s="59">
        <f t="shared" si="6"/>
        <v>0</v>
      </c>
      <c r="BF316" s="59">
        <f t="shared" si="7"/>
        <v>0</v>
      </c>
      <c r="BG316" s="59">
        <f t="shared" si="8"/>
        <v>0</v>
      </c>
      <c r="BH316" s="59">
        <f t="shared" si="9"/>
        <v>0</v>
      </c>
      <c r="BI316" s="59">
        <f t="shared" si="10"/>
        <v>0</v>
      </c>
      <c r="BJ316" s="59">
        <f t="shared" si="11"/>
        <v>0</v>
      </c>
      <c r="BK316" s="59">
        <f t="shared" si="12"/>
        <v>0</v>
      </c>
      <c r="BL316" s="59">
        <f t="shared" si="13"/>
        <v>0</v>
      </c>
      <c r="BM316" s="59">
        <f t="shared" si="14"/>
        <v>0</v>
      </c>
      <c r="BN316" s="59">
        <f t="shared" si="15"/>
        <v>0</v>
      </c>
      <c r="BO316" s="59">
        <f t="shared" si="16"/>
        <v>0</v>
      </c>
      <c r="BP316" s="64"/>
      <c r="BQ316" s="59">
        <f t="shared" si="17"/>
        <v>0</v>
      </c>
      <c r="BR316" s="59">
        <f t="shared" si="18"/>
        <v>0</v>
      </c>
      <c r="BS316" s="59">
        <f t="shared" si="19"/>
        <v>0</v>
      </c>
      <c r="BT316" s="59">
        <f t="shared" si="20"/>
        <v>0</v>
      </c>
    </row>
    <row r="317">
      <c r="A317" s="41" t="s">
        <v>287</v>
      </c>
      <c r="B317" s="42" t="s">
        <v>288</v>
      </c>
      <c r="C317" s="6"/>
      <c r="D317" s="43">
        <f t="shared" ref="D317:AZ317" si="130">sum(D318)</f>
        <v>20563000</v>
      </c>
      <c r="E317" s="43">
        <f t="shared" si="130"/>
        <v>0</v>
      </c>
      <c r="F317" s="43">
        <f t="shared" si="130"/>
        <v>0</v>
      </c>
      <c r="G317" s="43">
        <f t="shared" si="130"/>
        <v>0</v>
      </c>
      <c r="H317" s="43">
        <f t="shared" si="130"/>
        <v>0</v>
      </c>
      <c r="I317" s="43">
        <f t="shared" si="130"/>
        <v>0</v>
      </c>
      <c r="J317" s="43">
        <f t="shared" si="130"/>
        <v>0</v>
      </c>
      <c r="K317" s="43">
        <f t="shared" si="130"/>
        <v>0</v>
      </c>
      <c r="L317" s="43">
        <f t="shared" si="130"/>
        <v>0</v>
      </c>
      <c r="M317" s="43">
        <f t="shared" si="130"/>
        <v>0</v>
      </c>
      <c r="N317" s="43">
        <f t="shared" si="130"/>
        <v>0</v>
      </c>
      <c r="O317" s="43">
        <f t="shared" si="130"/>
        <v>0</v>
      </c>
      <c r="P317" s="43">
        <f t="shared" si="130"/>
        <v>0</v>
      </c>
      <c r="Q317" s="43">
        <f t="shared" si="130"/>
        <v>0</v>
      </c>
      <c r="R317" s="43">
        <f t="shared" si="130"/>
        <v>0</v>
      </c>
      <c r="S317" s="43">
        <f t="shared" si="130"/>
        <v>0</v>
      </c>
      <c r="T317" s="43">
        <f t="shared" si="130"/>
        <v>0</v>
      </c>
      <c r="U317" s="43">
        <f t="shared" si="130"/>
        <v>0</v>
      </c>
      <c r="V317" s="43">
        <f t="shared" si="130"/>
        <v>0</v>
      </c>
      <c r="W317" s="43">
        <f t="shared" si="130"/>
        <v>0</v>
      </c>
      <c r="X317" s="43">
        <f t="shared" si="130"/>
        <v>0</v>
      </c>
      <c r="Y317" s="43">
        <f t="shared" si="130"/>
        <v>0</v>
      </c>
      <c r="Z317" s="43">
        <f t="shared" si="130"/>
        <v>0</v>
      </c>
      <c r="AA317" s="43">
        <f t="shared" si="130"/>
        <v>0</v>
      </c>
      <c r="AB317" s="43">
        <f t="shared" si="130"/>
        <v>0</v>
      </c>
      <c r="AC317" s="43">
        <f t="shared" si="130"/>
        <v>0</v>
      </c>
      <c r="AD317" s="43">
        <f t="shared" si="130"/>
        <v>0</v>
      </c>
      <c r="AE317" s="43">
        <f t="shared" si="130"/>
        <v>0</v>
      </c>
      <c r="AF317" s="43">
        <f t="shared" si="130"/>
        <v>0</v>
      </c>
      <c r="AG317" s="43">
        <f t="shared" si="130"/>
        <v>0</v>
      </c>
      <c r="AH317" s="43">
        <f t="shared" si="130"/>
        <v>0</v>
      </c>
      <c r="AI317" s="43">
        <f t="shared" si="130"/>
        <v>0</v>
      </c>
      <c r="AJ317" s="43">
        <f t="shared" si="130"/>
        <v>0</v>
      </c>
      <c r="AK317" s="43">
        <f t="shared" si="130"/>
        <v>0</v>
      </c>
      <c r="AL317" s="43">
        <f t="shared" si="130"/>
        <v>0</v>
      </c>
      <c r="AM317" s="43">
        <f t="shared" si="130"/>
        <v>0</v>
      </c>
      <c r="AN317" s="43">
        <f t="shared" si="130"/>
        <v>0</v>
      </c>
      <c r="AO317" s="43">
        <f t="shared" si="130"/>
        <v>0</v>
      </c>
      <c r="AP317" s="43">
        <f t="shared" si="130"/>
        <v>0</v>
      </c>
      <c r="AQ317" s="43">
        <f t="shared" si="130"/>
        <v>0</v>
      </c>
      <c r="AR317" s="43">
        <f t="shared" si="130"/>
        <v>0</v>
      </c>
      <c r="AS317" s="43">
        <f t="shared" si="130"/>
        <v>0</v>
      </c>
      <c r="AT317" s="43">
        <f t="shared" si="130"/>
        <v>0</v>
      </c>
      <c r="AU317" s="43">
        <f t="shared" si="130"/>
        <v>0</v>
      </c>
      <c r="AV317" s="43">
        <f t="shared" si="130"/>
        <v>0</v>
      </c>
      <c r="AW317" s="43">
        <f t="shared" si="130"/>
        <v>0</v>
      </c>
      <c r="AX317" s="43">
        <f t="shared" si="130"/>
        <v>0</v>
      </c>
      <c r="AY317" s="43">
        <f t="shared" si="130"/>
        <v>0</v>
      </c>
      <c r="AZ317" s="43">
        <f t="shared" si="130"/>
        <v>0</v>
      </c>
      <c r="BA317" s="59">
        <f t="shared" si="3"/>
        <v>0</v>
      </c>
      <c r="BB317" s="28">
        <f t="shared" si="4"/>
        <v>20563000</v>
      </c>
      <c r="BC317" s="29"/>
      <c r="BD317" s="59">
        <f t="shared" si="5"/>
        <v>0</v>
      </c>
      <c r="BE317" s="59">
        <f t="shared" si="6"/>
        <v>0</v>
      </c>
      <c r="BF317" s="59">
        <f t="shared" si="7"/>
        <v>0</v>
      </c>
      <c r="BG317" s="59">
        <f t="shared" si="8"/>
        <v>0</v>
      </c>
      <c r="BH317" s="59">
        <f t="shared" si="9"/>
        <v>0</v>
      </c>
      <c r="BI317" s="59">
        <f t="shared" si="10"/>
        <v>0</v>
      </c>
      <c r="BJ317" s="59">
        <f t="shared" si="11"/>
        <v>0</v>
      </c>
      <c r="BK317" s="59">
        <f t="shared" si="12"/>
        <v>0</v>
      </c>
      <c r="BL317" s="59">
        <f t="shared" si="13"/>
        <v>0</v>
      </c>
      <c r="BM317" s="59">
        <f t="shared" si="14"/>
        <v>0</v>
      </c>
      <c r="BN317" s="59">
        <f t="shared" si="15"/>
        <v>0</v>
      </c>
      <c r="BO317" s="59">
        <f t="shared" si="16"/>
        <v>0</v>
      </c>
      <c r="BP317" s="29"/>
      <c r="BQ317" s="59">
        <f t="shared" si="17"/>
        <v>0</v>
      </c>
      <c r="BR317" s="59">
        <f t="shared" si="18"/>
        <v>0</v>
      </c>
      <c r="BS317" s="59">
        <f t="shared" si="19"/>
        <v>0</v>
      </c>
      <c r="BT317" s="59">
        <f t="shared" si="20"/>
        <v>0</v>
      </c>
    </row>
    <row r="318">
      <c r="A318" s="45">
        <v>523121.0</v>
      </c>
      <c r="B318" s="46" t="s">
        <v>88</v>
      </c>
      <c r="C318" s="6"/>
      <c r="D318" s="47">
        <f t="shared" ref="D318:AZ318" si="131">sum(D320)</f>
        <v>20563000</v>
      </c>
      <c r="E318" s="47">
        <f t="shared" si="131"/>
        <v>0</v>
      </c>
      <c r="F318" s="47">
        <f t="shared" si="131"/>
        <v>0</v>
      </c>
      <c r="G318" s="47">
        <f t="shared" si="131"/>
        <v>0</v>
      </c>
      <c r="H318" s="47">
        <f t="shared" si="131"/>
        <v>0</v>
      </c>
      <c r="I318" s="47">
        <f t="shared" si="131"/>
        <v>0</v>
      </c>
      <c r="J318" s="47">
        <f t="shared" si="131"/>
        <v>0</v>
      </c>
      <c r="K318" s="47">
        <f t="shared" si="131"/>
        <v>0</v>
      </c>
      <c r="L318" s="47">
        <f t="shared" si="131"/>
        <v>0</v>
      </c>
      <c r="M318" s="47">
        <f t="shared" si="131"/>
        <v>0</v>
      </c>
      <c r="N318" s="47">
        <f t="shared" si="131"/>
        <v>0</v>
      </c>
      <c r="O318" s="47">
        <f t="shared" si="131"/>
        <v>0</v>
      </c>
      <c r="P318" s="47">
        <f t="shared" si="131"/>
        <v>0</v>
      </c>
      <c r="Q318" s="47">
        <f t="shared" si="131"/>
        <v>0</v>
      </c>
      <c r="R318" s="47">
        <f t="shared" si="131"/>
        <v>0</v>
      </c>
      <c r="S318" s="47">
        <f t="shared" si="131"/>
        <v>0</v>
      </c>
      <c r="T318" s="47">
        <f t="shared" si="131"/>
        <v>0</v>
      </c>
      <c r="U318" s="47">
        <f t="shared" si="131"/>
        <v>0</v>
      </c>
      <c r="V318" s="47">
        <f t="shared" si="131"/>
        <v>0</v>
      </c>
      <c r="W318" s="47">
        <f t="shared" si="131"/>
        <v>0</v>
      </c>
      <c r="X318" s="47">
        <f t="shared" si="131"/>
        <v>0</v>
      </c>
      <c r="Y318" s="47">
        <f t="shared" si="131"/>
        <v>0</v>
      </c>
      <c r="Z318" s="47">
        <f t="shared" si="131"/>
        <v>0</v>
      </c>
      <c r="AA318" s="47">
        <f t="shared" si="131"/>
        <v>0</v>
      </c>
      <c r="AB318" s="47">
        <f t="shared" si="131"/>
        <v>0</v>
      </c>
      <c r="AC318" s="47">
        <f t="shared" si="131"/>
        <v>0</v>
      </c>
      <c r="AD318" s="47">
        <f t="shared" si="131"/>
        <v>0</v>
      </c>
      <c r="AE318" s="47">
        <f t="shared" si="131"/>
        <v>0</v>
      </c>
      <c r="AF318" s="47">
        <f t="shared" si="131"/>
        <v>0</v>
      </c>
      <c r="AG318" s="47">
        <f t="shared" si="131"/>
        <v>0</v>
      </c>
      <c r="AH318" s="47">
        <f t="shared" si="131"/>
        <v>0</v>
      </c>
      <c r="AI318" s="47">
        <f t="shared" si="131"/>
        <v>0</v>
      </c>
      <c r="AJ318" s="47">
        <f t="shared" si="131"/>
        <v>0</v>
      </c>
      <c r="AK318" s="47">
        <f t="shared" si="131"/>
        <v>0</v>
      </c>
      <c r="AL318" s="47">
        <f t="shared" si="131"/>
        <v>0</v>
      </c>
      <c r="AM318" s="47">
        <f t="shared" si="131"/>
        <v>0</v>
      </c>
      <c r="AN318" s="47">
        <f t="shared" si="131"/>
        <v>0</v>
      </c>
      <c r="AO318" s="47">
        <f t="shared" si="131"/>
        <v>0</v>
      </c>
      <c r="AP318" s="47">
        <f t="shared" si="131"/>
        <v>0</v>
      </c>
      <c r="AQ318" s="47">
        <f t="shared" si="131"/>
        <v>0</v>
      </c>
      <c r="AR318" s="47">
        <f t="shared" si="131"/>
        <v>0</v>
      </c>
      <c r="AS318" s="47">
        <f t="shared" si="131"/>
        <v>0</v>
      </c>
      <c r="AT318" s="47">
        <f t="shared" si="131"/>
        <v>0</v>
      </c>
      <c r="AU318" s="47">
        <f t="shared" si="131"/>
        <v>0</v>
      </c>
      <c r="AV318" s="47">
        <f t="shared" si="131"/>
        <v>0</v>
      </c>
      <c r="AW318" s="47">
        <f t="shared" si="131"/>
        <v>0</v>
      </c>
      <c r="AX318" s="47">
        <f t="shared" si="131"/>
        <v>0</v>
      </c>
      <c r="AY318" s="47">
        <f t="shared" si="131"/>
        <v>0</v>
      </c>
      <c r="AZ318" s="47">
        <f t="shared" si="131"/>
        <v>0</v>
      </c>
      <c r="BA318" s="59">
        <f t="shared" si="3"/>
        <v>0</v>
      </c>
      <c r="BB318" s="28">
        <f t="shared" si="4"/>
        <v>20563000</v>
      </c>
      <c r="BC318" s="61"/>
      <c r="BD318" s="59">
        <f t="shared" si="5"/>
        <v>0</v>
      </c>
      <c r="BE318" s="59">
        <f t="shared" si="6"/>
        <v>0</v>
      </c>
      <c r="BF318" s="59">
        <f t="shared" si="7"/>
        <v>0</v>
      </c>
      <c r="BG318" s="59">
        <f t="shared" si="8"/>
        <v>0</v>
      </c>
      <c r="BH318" s="59">
        <f t="shared" si="9"/>
        <v>0</v>
      </c>
      <c r="BI318" s="59">
        <f t="shared" si="10"/>
        <v>0</v>
      </c>
      <c r="BJ318" s="59">
        <f t="shared" si="11"/>
        <v>0</v>
      </c>
      <c r="BK318" s="59">
        <f t="shared" si="12"/>
        <v>0</v>
      </c>
      <c r="BL318" s="59">
        <f t="shared" si="13"/>
        <v>0</v>
      </c>
      <c r="BM318" s="59">
        <f t="shared" si="14"/>
        <v>0</v>
      </c>
      <c r="BN318" s="59">
        <f t="shared" si="15"/>
        <v>0</v>
      </c>
      <c r="BO318" s="59">
        <f t="shared" si="16"/>
        <v>0</v>
      </c>
      <c r="BP318" s="61"/>
      <c r="BQ318" s="59">
        <f t="shared" si="17"/>
        <v>0</v>
      </c>
      <c r="BR318" s="59">
        <f t="shared" si="18"/>
        <v>0</v>
      </c>
      <c r="BS318" s="59">
        <f t="shared" si="19"/>
        <v>0</v>
      </c>
      <c r="BT318" s="59">
        <f t="shared" si="20"/>
        <v>0</v>
      </c>
    </row>
    <row r="319">
      <c r="A319" s="49"/>
      <c r="B319" s="50" t="s">
        <v>37</v>
      </c>
      <c r="C319" s="6"/>
      <c r="D319" s="51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62"/>
      <c r="AJ319" s="62"/>
      <c r="AK319" s="62"/>
      <c r="AL319" s="62"/>
      <c r="AM319" s="62"/>
      <c r="AN319" s="62"/>
      <c r="AO319" s="62"/>
      <c r="AP319" s="62"/>
      <c r="AQ319" s="62"/>
      <c r="AR319" s="62"/>
      <c r="AS319" s="62"/>
      <c r="AT319" s="62"/>
      <c r="AU319" s="62"/>
      <c r="AV319" s="62"/>
      <c r="AW319" s="62"/>
      <c r="AX319" s="62"/>
      <c r="AY319" s="62"/>
      <c r="AZ319" s="62"/>
      <c r="BA319" s="59">
        <f t="shared" si="3"/>
        <v>0</v>
      </c>
      <c r="BB319" s="28">
        <f t="shared" si="4"/>
        <v>0</v>
      </c>
      <c r="BC319" s="64"/>
      <c r="BD319" s="59">
        <f t="shared" si="5"/>
        <v>0</v>
      </c>
      <c r="BE319" s="59">
        <f t="shared" si="6"/>
        <v>0</v>
      </c>
      <c r="BF319" s="59">
        <f t="shared" si="7"/>
        <v>0</v>
      </c>
      <c r="BG319" s="59">
        <f t="shared" si="8"/>
        <v>0</v>
      </c>
      <c r="BH319" s="59">
        <f t="shared" si="9"/>
        <v>0</v>
      </c>
      <c r="BI319" s="59">
        <f t="shared" si="10"/>
        <v>0</v>
      </c>
      <c r="BJ319" s="59">
        <f t="shared" si="11"/>
        <v>0</v>
      </c>
      <c r="BK319" s="59">
        <f t="shared" si="12"/>
        <v>0</v>
      </c>
      <c r="BL319" s="59">
        <f t="shared" si="13"/>
        <v>0</v>
      </c>
      <c r="BM319" s="59">
        <f t="shared" si="14"/>
        <v>0</v>
      </c>
      <c r="BN319" s="59">
        <f t="shared" si="15"/>
        <v>0</v>
      </c>
      <c r="BO319" s="59">
        <f t="shared" si="16"/>
        <v>0</v>
      </c>
      <c r="BP319" s="64"/>
      <c r="BQ319" s="59">
        <f t="shared" si="17"/>
        <v>0</v>
      </c>
      <c r="BR319" s="59">
        <f t="shared" si="18"/>
        <v>0</v>
      </c>
      <c r="BS319" s="59">
        <f t="shared" si="19"/>
        <v>0</v>
      </c>
      <c r="BT319" s="59">
        <f t="shared" si="20"/>
        <v>0</v>
      </c>
    </row>
    <row r="320">
      <c r="A320" s="49"/>
      <c r="B320" s="52" t="s">
        <v>38</v>
      </c>
      <c r="C320" s="52" t="s">
        <v>289</v>
      </c>
      <c r="D320" s="53">
        <v>2.0563E7</v>
      </c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2"/>
      <c r="AZ320" s="62"/>
      <c r="BA320" s="59">
        <f t="shared" si="3"/>
        <v>0</v>
      </c>
      <c r="BB320" s="28">
        <f t="shared" si="4"/>
        <v>20563000</v>
      </c>
      <c r="BC320" s="64"/>
      <c r="BD320" s="59">
        <f t="shared" si="5"/>
        <v>0</v>
      </c>
      <c r="BE320" s="59">
        <f t="shared" si="6"/>
        <v>0</v>
      </c>
      <c r="BF320" s="59">
        <f t="shared" si="7"/>
        <v>0</v>
      </c>
      <c r="BG320" s="59">
        <f t="shared" si="8"/>
        <v>0</v>
      </c>
      <c r="BH320" s="59">
        <f t="shared" si="9"/>
        <v>0</v>
      </c>
      <c r="BI320" s="59">
        <f t="shared" si="10"/>
        <v>0</v>
      </c>
      <c r="BJ320" s="59">
        <f t="shared" si="11"/>
        <v>0</v>
      </c>
      <c r="BK320" s="59">
        <f t="shared" si="12"/>
        <v>0</v>
      </c>
      <c r="BL320" s="59">
        <f t="shared" si="13"/>
        <v>0</v>
      </c>
      <c r="BM320" s="59">
        <f t="shared" si="14"/>
        <v>0</v>
      </c>
      <c r="BN320" s="59">
        <f t="shared" si="15"/>
        <v>0</v>
      </c>
      <c r="BO320" s="59">
        <f t="shared" si="16"/>
        <v>0</v>
      </c>
      <c r="BP320" s="64"/>
      <c r="BQ320" s="59">
        <f t="shared" si="17"/>
        <v>0</v>
      </c>
      <c r="BR320" s="59">
        <f t="shared" si="18"/>
        <v>0</v>
      </c>
      <c r="BS320" s="59">
        <f t="shared" si="19"/>
        <v>0</v>
      </c>
      <c r="BT320" s="59">
        <f t="shared" si="20"/>
        <v>0</v>
      </c>
    </row>
    <row r="321">
      <c r="A321" s="41" t="s">
        <v>290</v>
      </c>
      <c r="B321" s="42" t="s">
        <v>291</v>
      </c>
      <c r="C321" s="6"/>
      <c r="D321" s="43">
        <f t="shared" ref="D321:AZ321" si="132">sum(D322)</f>
        <v>4320000</v>
      </c>
      <c r="E321" s="43">
        <f t="shared" si="132"/>
        <v>0</v>
      </c>
      <c r="F321" s="43">
        <f t="shared" si="132"/>
        <v>0</v>
      </c>
      <c r="G321" s="43">
        <f t="shared" si="132"/>
        <v>0</v>
      </c>
      <c r="H321" s="43">
        <f t="shared" si="132"/>
        <v>0</v>
      </c>
      <c r="I321" s="43">
        <f t="shared" si="132"/>
        <v>0</v>
      </c>
      <c r="J321" s="43">
        <f t="shared" si="132"/>
        <v>0</v>
      </c>
      <c r="K321" s="43">
        <f t="shared" si="132"/>
        <v>0</v>
      </c>
      <c r="L321" s="43">
        <f t="shared" si="132"/>
        <v>0</v>
      </c>
      <c r="M321" s="43">
        <f t="shared" si="132"/>
        <v>0</v>
      </c>
      <c r="N321" s="43">
        <f t="shared" si="132"/>
        <v>0</v>
      </c>
      <c r="O321" s="43">
        <f t="shared" si="132"/>
        <v>0</v>
      </c>
      <c r="P321" s="43">
        <f t="shared" si="132"/>
        <v>0</v>
      </c>
      <c r="Q321" s="43">
        <f t="shared" si="132"/>
        <v>0</v>
      </c>
      <c r="R321" s="43">
        <f t="shared" si="132"/>
        <v>0</v>
      </c>
      <c r="S321" s="43">
        <f t="shared" si="132"/>
        <v>0</v>
      </c>
      <c r="T321" s="43">
        <f t="shared" si="132"/>
        <v>0</v>
      </c>
      <c r="U321" s="43">
        <f t="shared" si="132"/>
        <v>0</v>
      </c>
      <c r="V321" s="43">
        <f t="shared" si="132"/>
        <v>0</v>
      </c>
      <c r="W321" s="43">
        <f t="shared" si="132"/>
        <v>0</v>
      </c>
      <c r="X321" s="43">
        <f t="shared" si="132"/>
        <v>0</v>
      </c>
      <c r="Y321" s="43">
        <f t="shared" si="132"/>
        <v>0</v>
      </c>
      <c r="Z321" s="43">
        <f t="shared" si="132"/>
        <v>0</v>
      </c>
      <c r="AA321" s="43">
        <f t="shared" si="132"/>
        <v>0</v>
      </c>
      <c r="AB321" s="43">
        <f t="shared" si="132"/>
        <v>0</v>
      </c>
      <c r="AC321" s="43">
        <f t="shared" si="132"/>
        <v>0</v>
      </c>
      <c r="AD321" s="43">
        <f t="shared" si="132"/>
        <v>0</v>
      </c>
      <c r="AE321" s="43">
        <f t="shared" si="132"/>
        <v>0</v>
      </c>
      <c r="AF321" s="43">
        <f t="shared" si="132"/>
        <v>0</v>
      </c>
      <c r="AG321" s="43">
        <f t="shared" si="132"/>
        <v>0</v>
      </c>
      <c r="AH321" s="43">
        <f t="shared" si="132"/>
        <v>0</v>
      </c>
      <c r="AI321" s="43">
        <f t="shared" si="132"/>
        <v>0</v>
      </c>
      <c r="AJ321" s="43">
        <f t="shared" si="132"/>
        <v>0</v>
      </c>
      <c r="AK321" s="43">
        <f t="shared" si="132"/>
        <v>0</v>
      </c>
      <c r="AL321" s="43">
        <f t="shared" si="132"/>
        <v>0</v>
      </c>
      <c r="AM321" s="43">
        <f t="shared" si="132"/>
        <v>0</v>
      </c>
      <c r="AN321" s="43">
        <f t="shared" si="132"/>
        <v>0</v>
      </c>
      <c r="AO321" s="43">
        <f t="shared" si="132"/>
        <v>0</v>
      </c>
      <c r="AP321" s="43">
        <f t="shared" si="132"/>
        <v>0</v>
      </c>
      <c r="AQ321" s="43">
        <f t="shared" si="132"/>
        <v>0</v>
      </c>
      <c r="AR321" s="43">
        <f t="shared" si="132"/>
        <v>0</v>
      </c>
      <c r="AS321" s="43">
        <f t="shared" si="132"/>
        <v>0</v>
      </c>
      <c r="AT321" s="43">
        <f t="shared" si="132"/>
        <v>0</v>
      </c>
      <c r="AU321" s="43">
        <f t="shared" si="132"/>
        <v>0</v>
      </c>
      <c r="AV321" s="43">
        <f t="shared" si="132"/>
        <v>0</v>
      </c>
      <c r="AW321" s="43">
        <f t="shared" si="132"/>
        <v>0</v>
      </c>
      <c r="AX321" s="43">
        <f t="shared" si="132"/>
        <v>0</v>
      </c>
      <c r="AY321" s="43">
        <f t="shared" si="132"/>
        <v>0</v>
      </c>
      <c r="AZ321" s="43">
        <f t="shared" si="132"/>
        <v>0</v>
      </c>
      <c r="BA321" s="59">
        <f t="shared" si="3"/>
        <v>0</v>
      </c>
      <c r="BB321" s="28">
        <f t="shared" si="4"/>
        <v>4320000</v>
      </c>
      <c r="BC321" s="29"/>
      <c r="BD321" s="59">
        <f t="shared" si="5"/>
        <v>0</v>
      </c>
      <c r="BE321" s="59">
        <f t="shared" si="6"/>
        <v>0</v>
      </c>
      <c r="BF321" s="59">
        <f t="shared" si="7"/>
        <v>0</v>
      </c>
      <c r="BG321" s="59">
        <f t="shared" si="8"/>
        <v>0</v>
      </c>
      <c r="BH321" s="59">
        <f t="shared" si="9"/>
        <v>0</v>
      </c>
      <c r="BI321" s="59">
        <f t="shared" si="10"/>
        <v>0</v>
      </c>
      <c r="BJ321" s="59">
        <f t="shared" si="11"/>
        <v>0</v>
      </c>
      <c r="BK321" s="59">
        <f t="shared" si="12"/>
        <v>0</v>
      </c>
      <c r="BL321" s="59">
        <f t="shared" si="13"/>
        <v>0</v>
      </c>
      <c r="BM321" s="59">
        <f t="shared" si="14"/>
        <v>0</v>
      </c>
      <c r="BN321" s="59">
        <f t="shared" si="15"/>
        <v>0</v>
      </c>
      <c r="BO321" s="59">
        <f t="shared" si="16"/>
        <v>0</v>
      </c>
      <c r="BP321" s="29"/>
      <c r="BQ321" s="59">
        <f t="shared" si="17"/>
        <v>0</v>
      </c>
      <c r="BR321" s="59">
        <f t="shared" si="18"/>
        <v>0</v>
      </c>
      <c r="BS321" s="59">
        <f t="shared" si="19"/>
        <v>0</v>
      </c>
      <c r="BT321" s="59">
        <f t="shared" si="20"/>
        <v>0</v>
      </c>
    </row>
    <row r="322">
      <c r="A322" s="45">
        <v>521115.0</v>
      </c>
      <c r="B322" s="46" t="s">
        <v>262</v>
      </c>
      <c r="C322" s="6"/>
      <c r="D322" s="47">
        <f t="shared" ref="D322:AZ322" si="133">sum(D324)</f>
        <v>4320000</v>
      </c>
      <c r="E322" s="47">
        <f t="shared" si="133"/>
        <v>0</v>
      </c>
      <c r="F322" s="47">
        <f t="shared" si="133"/>
        <v>0</v>
      </c>
      <c r="G322" s="47">
        <f t="shared" si="133"/>
        <v>0</v>
      </c>
      <c r="H322" s="47">
        <f t="shared" si="133"/>
        <v>0</v>
      </c>
      <c r="I322" s="47">
        <f t="shared" si="133"/>
        <v>0</v>
      </c>
      <c r="J322" s="47">
        <f t="shared" si="133"/>
        <v>0</v>
      </c>
      <c r="K322" s="47">
        <f t="shared" si="133"/>
        <v>0</v>
      </c>
      <c r="L322" s="47">
        <f t="shared" si="133"/>
        <v>0</v>
      </c>
      <c r="M322" s="47">
        <f t="shared" si="133"/>
        <v>0</v>
      </c>
      <c r="N322" s="47">
        <f t="shared" si="133"/>
        <v>0</v>
      </c>
      <c r="O322" s="47">
        <f t="shared" si="133"/>
        <v>0</v>
      </c>
      <c r="P322" s="47">
        <f t="shared" si="133"/>
        <v>0</v>
      </c>
      <c r="Q322" s="47">
        <f t="shared" si="133"/>
        <v>0</v>
      </c>
      <c r="R322" s="47">
        <f t="shared" si="133"/>
        <v>0</v>
      </c>
      <c r="S322" s="47">
        <f t="shared" si="133"/>
        <v>0</v>
      </c>
      <c r="T322" s="47">
        <f t="shared" si="133"/>
        <v>0</v>
      </c>
      <c r="U322" s="47">
        <f t="shared" si="133"/>
        <v>0</v>
      </c>
      <c r="V322" s="47">
        <f t="shared" si="133"/>
        <v>0</v>
      </c>
      <c r="W322" s="47">
        <f t="shared" si="133"/>
        <v>0</v>
      </c>
      <c r="X322" s="47">
        <f t="shared" si="133"/>
        <v>0</v>
      </c>
      <c r="Y322" s="47">
        <f t="shared" si="133"/>
        <v>0</v>
      </c>
      <c r="Z322" s="47">
        <f t="shared" si="133"/>
        <v>0</v>
      </c>
      <c r="AA322" s="47">
        <f t="shared" si="133"/>
        <v>0</v>
      </c>
      <c r="AB322" s="47">
        <f t="shared" si="133"/>
        <v>0</v>
      </c>
      <c r="AC322" s="47">
        <f t="shared" si="133"/>
        <v>0</v>
      </c>
      <c r="AD322" s="47">
        <f t="shared" si="133"/>
        <v>0</v>
      </c>
      <c r="AE322" s="47">
        <f t="shared" si="133"/>
        <v>0</v>
      </c>
      <c r="AF322" s="47">
        <f t="shared" si="133"/>
        <v>0</v>
      </c>
      <c r="AG322" s="47">
        <f t="shared" si="133"/>
        <v>0</v>
      </c>
      <c r="AH322" s="47">
        <f t="shared" si="133"/>
        <v>0</v>
      </c>
      <c r="AI322" s="47">
        <f t="shared" si="133"/>
        <v>0</v>
      </c>
      <c r="AJ322" s="47">
        <f t="shared" si="133"/>
        <v>0</v>
      </c>
      <c r="AK322" s="47">
        <f t="shared" si="133"/>
        <v>0</v>
      </c>
      <c r="AL322" s="47">
        <f t="shared" si="133"/>
        <v>0</v>
      </c>
      <c r="AM322" s="47">
        <f t="shared" si="133"/>
        <v>0</v>
      </c>
      <c r="AN322" s="47">
        <f t="shared" si="133"/>
        <v>0</v>
      </c>
      <c r="AO322" s="47">
        <f t="shared" si="133"/>
        <v>0</v>
      </c>
      <c r="AP322" s="47">
        <f t="shared" si="133"/>
        <v>0</v>
      </c>
      <c r="AQ322" s="47">
        <f t="shared" si="133"/>
        <v>0</v>
      </c>
      <c r="AR322" s="47">
        <f t="shared" si="133"/>
        <v>0</v>
      </c>
      <c r="AS322" s="47">
        <f t="shared" si="133"/>
        <v>0</v>
      </c>
      <c r="AT322" s="47">
        <f t="shared" si="133"/>
        <v>0</v>
      </c>
      <c r="AU322" s="47">
        <f t="shared" si="133"/>
        <v>0</v>
      </c>
      <c r="AV322" s="47">
        <f t="shared" si="133"/>
        <v>0</v>
      </c>
      <c r="AW322" s="47">
        <f t="shared" si="133"/>
        <v>0</v>
      </c>
      <c r="AX322" s="47">
        <f t="shared" si="133"/>
        <v>0</v>
      </c>
      <c r="AY322" s="47">
        <f t="shared" si="133"/>
        <v>0</v>
      </c>
      <c r="AZ322" s="47">
        <f t="shared" si="133"/>
        <v>0</v>
      </c>
      <c r="BA322" s="59">
        <f t="shared" si="3"/>
        <v>0</v>
      </c>
      <c r="BB322" s="28">
        <f t="shared" si="4"/>
        <v>4320000</v>
      </c>
      <c r="BC322" s="61"/>
      <c r="BD322" s="59">
        <f t="shared" si="5"/>
        <v>0</v>
      </c>
      <c r="BE322" s="59">
        <f t="shared" si="6"/>
        <v>0</v>
      </c>
      <c r="BF322" s="59">
        <f t="shared" si="7"/>
        <v>0</v>
      </c>
      <c r="BG322" s="59">
        <f t="shared" si="8"/>
        <v>0</v>
      </c>
      <c r="BH322" s="59">
        <f t="shared" si="9"/>
        <v>0</v>
      </c>
      <c r="BI322" s="59">
        <f t="shared" si="10"/>
        <v>0</v>
      </c>
      <c r="BJ322" s="59">
        <f t="shared" si="11"/>
        <v>0</v>
      </c>
      <c r="BK322" s="59">
        <f t="shared" si="12"/>
        <v>0</v>
      </c>
      <c r="BL322" s="59">
        <f t="shared" si="13"/>
        <v>0</v>
      </c>
      <c r="BM322" s="59">
        <f t="shared" si="14"/>
        <v>0</v>
      </c>
      <c r="BN322" s="59">
        <f t="shared" si="15"/>
        <v>0</v>
      </c>
      <c r="BO322" s="59">
        <f t="shared" si="16"/>
        <v>0</v>
      </c>
      <c r="BP322" s="61"/>
      <c r="BQ322" s="59">
        <f t="shared" si="17"/>
        <v>0</v>
      </c>
      <c r="BR322" s="59">
        <f t="shared" si="18"/>
        <v>0</v>
      </c>
      <c r="BS322" s="59">
        <f t="shared" si="19"/>
        <v>0</v>
      </c>
      <c r="BT322" s="59">
        <f t="shared" si="20"/>
        <v>0</v>
      </c>
    </row>
    <row r="323">
      <c r="A323" s="49"/>
      <c r="B323" s="50" t="s">
        <v>37</v>
      </c>
      <c r="C323" s="6"/>
      <c r="D323" s="51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2"/>
      <c r="AY323" s="62"/>
      <c r="AZ323" s="62"/>
      <c r="BA323" s="59">
        <f t="shared" si="3"/>
        <v>0</v>
      </c>
      <c r="BB323" s="28">
        <f t="shared" si="4"/>
        <v>0</v>
      </c>
      <c r="BC323" s="64"/>
      <c r="BD323" s="59">
        <f t="shared" si="5"/>
        <v>0</v>
      </c>
      <c r="BE323" s="59">
        <f t="shared" si="6"/>
        <v>0</v>
      </c>
      <c r="BF323" s="59">
        <f t="shared" si="7"/>
        <v>0</v>
      </c>
      <c r="BG323" s="59">
        <f t="shared" si="8"/>
        <v>0</v>
      </c>
      <c r="BH323" s="59">
        <f t="shared" si="9"/>
        <v>0</v>
      </c>
      <c r="BI323" s="59">
        <f t="shared" si="10"/>
        <v>0</v>
      </c>
      <c r="BJ323" s="59">
        <f t="shared" si="11"/>
        <v>0</v>
      </c>
      <c r="BK323" s="59">
        <f t="shared" si="12"/>
        <v>0</v>
      </c>
      <c r="BL323" s="59">
        <f t="shared" si="13"/>
        <v>0</v>
      </c>
      <c r="BM323" s="59">
        <f t="shared" si="14"/>
        <v>0</v>
      </c>
      <c r="BN323" s="59">
        <f t="shared" si="15"/>
        <v>0</v>
      </c>
      <c r="BO323" s="59">
        <f t="shared" si="16"/>
        <v>0</v>
      </c>
      <c r="BP323" s="64"/>
      <c r="BQ323" s="59">
        <f t="shared" si="17"/>
        <v>0</v>
      </c>
      <c r="BR323" s="59">
        <f t="shared" si="18"/>
        <v>0</v>
      </c>
      <c r="BS323" s="59">
        <f t="shared" si="19"/>
        <v>0</v>
      </c>
      <c r="BT323" s="59">
        <f t="shared" si="20"/>
        <v>0</v>
      </c>
    </row>
    <row r="324">
      <c r="A324" s="49"/>
      <c r="B324" s="52" t="s">
        <v>38</v>
      </c>
      <c r="C324" s="52" t="s">
        <v>292</v>
      </c>
      <c r="D324" s="53">
        <v>4320000.0</v>
      </c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  <c r="AE324" s="62"/>
      <c r="AF324" s="62"/>
      <c r="AG324" s="62"/>
      <c r="AH324" s="62"/>
      <c r="AI324" s="62"/>
      <c r="AJ324" s="62"/>
      <c r="AK324" s="62"/>
      <c r="AL324" s="62"/>
      <c r="AM324" s="62"/>
      <c r="AN324" s="62"/>
      <c r="AO324" s="62"/>
      <c r="AP324" s="62"/>
      <c r="AQ324" s="62"/>
      <c r="AR324" s="62"/>
      <c r="AS324" s="62"/>
      <c r="AT324" s="62"/>
      <c r="AU324" s="62"/>
      <c r="AV324" s="62"/>
      <c r="AW324" s="62"/>
      <c r="AX324" s="62"/>
      <c r="AY324" s="62"/>
      <c r="AZ324" s="62"/>
      <c r="BA324" s="59">
        <f t="shared" si="3"/>
        <v>0</v>
      </c>
      <c r="BB324" s="28">
        <f t="shared" si="4"/>
        <v>4320000</v>
      </c>
      <c r="BC324" s="64"/>
      <c r="BD324" s="59">
        <f t="shared" si="5"/>
        <v>0</v>
      </c>
      <c r="BE324" s="59">
        <f t="shared" si="6"/>
        <v>0</v>
      </c>
      <c r="BF324" s="59">
        <f t="shared" si="7"/>
        <v>0</v>
      </c>
      <c r="BG324" s="59">
        <f t="shared" si="8"/>
        <v>0</v>
      </c>
      <c r="BH324" s="59">
        <f t="shared" si="9"/>
        <v>0</v>
      </c>
      <c r="BI324" s="59">
        <f t="shared" si="10"/>
        <v>0</v>
      </c>
      <c r="BJ324" s="59">
        <f t="shared" si="11"/>
        <v>0</v>
      </c>
      <c r="BK324" s="59">
        <f t="shared" si="12"/>
        <v>0</v>
      </c>
      <c r="BL324" s="59">
        <f t="shared" si="13"/>
        <v>0</v>
      </c>
      <c r="BM324" s="59">
        <f t="shared" si="14"/>
        <v>0</v>
      </c>
      <c r="BN324" s="59">
        <f t="shared" si="15"/>
        <v>0</v>
      </c>
      <c r="BO324" s="59">
        <f t="shared" si="16"/>
        <v>0</v>
      </c>
      <c r="BP324" s="64"/>
      <c r="BQ324" s="59">
        <f t="shared" si="17"/>
        <v>0</v>
      </c>
      <c r="BR324" s="59">
        <f t="shared" si="18"/>
        <v>0</v>
      </c>
      <c r="BS324" s="59">
        <f t="shared" si="19"/>
        <v>0</v>
      </c>
      <c r="BT324" s="59">
        <f t="shared" si="20"/>
        <v>0</v>
      </c>
    </row>
    <row r="325">
      <c r="A325" s="41" t="s">
        <v>19</v>
      </c>
      <c r="B325" s="42" t="s">
        <v>293</v>
      </c>
      <c r="C325" s="6"/>
      <c r="D325" s="43">
        <f t="shared" ref="D325:AZ325" si="134">sum(D326)</f>
        <v>57525000</v>
      </c>
      <c r="E325" s="43">
        <f t="shared" si="134"/>
        <v>0</v>
      </c>
      <c r="F325" s="43">
        <f t="shared" si="134"/>
        <v>0</v>
      </c>
      <c r="G325" s="43">
        <f t="shared" si="134"/>
        <v>0</v>
      </c>
      <c r="H325" s="43">
        <f t="shared" si="134"/>
        <v>0</v>
      </c>
      <c r="I325" s="43">
        <f t="shared" si="134"/>
        <v>0</v>
      </c>
      <c r="J325" s="43">
        <f t="shared" si="134"/>
        <v>0</v>
      </c>
      <c r="K325" s="43">
        <f t="shared" si="134"/>
        <v>0</v>
      </c>
      <c r="L325" s="43">
        <f t="shared" si="134"/>
        <v>0</v>
      </c>
      <c r="M325" s="43">
        <f t="shared" si="134"/>
        <v>0</v>
      </c>
      <c r="N325" s="43">
        <f t="shared" si="134"/>
        <v>0</v>
      </c>
      <c r="O325" s="43">
        <f t="shared" si="134"/>
        <v>0</v>
      </c>
      <c r="P325" s="43">
        <f t="shared" si="134"/>
        <v>0</v>
      </c>
      <c r="Q325" s="43">
        <f t="shared" si="134"/>
        <v>0</v>
      </c>
      <c r="R325" s="43">
        <f t="shared" si="134"/>
        <v>0</v>
      </c>
      <c r="S325" s="43">
        <f t="shared" si="134"/>
        <v>0</v>
      </c>
      <c r="T325" s="43">
        <f t="shared" si="134"/>
        <v>0</v>
      </c>
      <c r="U325" s="43">
        <f t="shared" si="134"/>
        <v>0</v>
      </c>
      <c r="V325" s="43">
        <f t="shared" si="134"/>
        <v>0</v>
      </c>
      <c r="W325" s="43">
        <f t="shared" si="134"/>
        <v>0</v>
      </c>
      <c r="X325" s="43">
        <f t="shared" si="134"/>
        <v>0</v>
      </c>
      <c r="Y325" s="43">
        <f t="shared" si="134"/>
        <v>0</v>
      </c>
      <c r="Z325" s="43">
        <f t="shared" si="134"/>
        <v>0</v>
      </c>
      <c r="AA325" s="43">
        <f t="shared" si="134"/>
        <v>0</v>
      </c>
      <c r="AB325" s="43">
        <f t="shared" si="134"/>
        <v>0</v>
      </c>
      <c r="AC325" s="43">
        <f t="shared" si="134"/>
        <v>0</v>
      </c>
      <c r="AD325" s="43">
        <f t="shared" si="134"/>
        <v>0</v>
      </c>
      <c r="AE325" s="43">
        <f t="shared" si="134"/>
        <v>0</v>
      </c>
      <c r="AF325" s="43">
        <f t="shared" si="134"/>
        <v>0</v>
      </c>
      <c r="AG325" s="43">
        <f t="shared" si="134"/>
        <v>0</v>
      </c>
      <c r="AH325" s="43">
        <f t="shared" si="134"/>
        <v>0</v>
      </c>
      <c r="AI325" s="43">
        <f t="shared" si="134"/>
        <v>0</v>
      </c>
      <c r="AJ325" s="43">
        <f t="shared" si="134"/>
        <v>0</v>
      </c>
      <c r="AK325" s="43">
        <f t="shared" si="134"/>
        <v>0</v>
      </c>
      <c r="AL325" s="43">
        <f t="shared" si="134"/>
        <v>0</v>
      </c>
      <c r="AM325" s="43">
        <f t="shared" si="134"/>
        <v>0</v>
      </c>
      <c r="AN325" s="43">
        <f t="shared" si="134"/>
        <v>0</v>
      </c>
      <c r="AO325" s="43">
        <f t="shared" si="134"/>
        <v>0</v>
      </c>
      <c r="AP325" s="43">
        <f t="shared" si="134"/>
        <v>0</v>
      </c>
      <c r="AQ325" s="43">
        <f t="shared" si="134"/>
        <v>0</v>
      </c>
      <c r="AR325" s="43">
        <f t="shared" si="134"/>
        <v>0</v>
      </c>
      <c r="AS325" s="43">
        <f t="shared" si="134"/>
        <v>0</v>
      </c>
      <c r="AT325" s="43">
        <f t="shared" si="134"/>
        <v>0</v>
      </c>
      <c r="AU325" s="43">
        <f t="shared" si="134"/>
        <v>0</v>
      </c>
      <c r="AV325" s="43">
        <f t="shared" si="134"/>
        <v>0</v>
      </c>
      <c r="AW325" s="43">
        <f t="shared" si="134"/>
        <v>0</v>
      </c>
      <c r="AX325" s="43">
        <f t="shared" si="134"/>
        <v>0</v>
      </c>
      <c r="AY325" s="43">
        <f t="shared" si="134"/>
        <v>0</v>
      </c>
      <c r="AZ325" s="43">
        <f t="shared" si="134"/>
        <v>0</v>
      </c>
      <c r="BA325" s="59">
        <f t="shared" si="3"/>
        <v>0</v>
      </c>
      <c r="BB325" s="28">
        <f t="shared" si="4"/>
        <v>57525000</v>
      </c>
      <c r="BC325" s="29"/>
      <c r="BD325" s="59">
        <f t="shared" si="5"/>
        <v>0</v>
      </c>
      <c r="BE325" s="59">
        <f t="shared" si="6"/>
        <v>0</v>
      </c>
      <c r="BF325" s="59">
        <f t="shared" si="7"/>
        <v>0</v>
      </c>
      <c r="BG325" s="59">
        <f t="shared" si="8"/>
        <v>0</v>
      </c>
      <c r="BH325" s="59">
        <f t="shared" si="9"/>
        <v>0</v>
      </c>
      <c r="BI325" s="59">
        <f t="shared" si="10"/>
        <v>0</v>
      </c>
      <c r="BJ325" s="59">
        <f t="shared" si="11"/>
        <v>0</v>
      </c>
      <c r="BK325" s="59">
        <f t="shared" si="12"/>
        <v>0</v>
      </c>
      <c r="BL325" s="59">
        <f t="shared" si="13"/>
        <v>0</v>
      </c>
      <c r="BM325" s="59">
        <f t="shared" si="14"/>
        <v>0</v>
      </c>
      <c r="BN325" s="59">
        <f t="shared" si="15"/>
        <v>0</v>
      </c>
      <c r="BO325" s="59">
        <f t="shared" si="16"/>
        <v>0</v>
      </c>
      <c r="BP325" s="29"/>
      <c r="BQ325" s="59">
        <f t="shared" si="17"/>
        <v>0</v>
      </c>
      <c r="BR325" s="59">
        <f t="shared" si="18"/>
        <v>0</v>
      </c>
      <c r="BS325" s="59">
        <f t="shared" si="19"/>
        <v>0</v>
      </c>
      <c r="BT325" s="59">
        <f t="shared" si="20"/>
        <v>0</v>
      </c>
    </row>
    <row r="326">
      <c r="A326" s="45">
        <v>522191.0</v>
      </c>
      <c r="B326" s="46" t="s">
        <v>36</v>
      </c>
      <c r="C326" s="6"/>
      <c r="D326" s="47">
        <f t="shared" ref="D326:AZ326" si="135">sum(D328)</f>
        <v>57525000</v>
      </c>
      <c r="E326" s="47">
        <f t="shared" si="135"/>
        <v>0</v>
      </c>
      <c r="F326" s="47">
        <f t="shared" si="135"/>
        <v>0</v>
      </c>
      <c r="G326" s="47">
        <f t="shared" si="135"/>
        <v>0</v>
      </c>
      <c r="H326" s="47">
        <f t="shared" si="135"/>
        <v>0</v>
      </c>
      <c r="I326" s="47">
        <f t="shared" si="135"/>
        <v>0</v>
      </c>
      <c r="J326" s="47">
        <f t="shared" si="135"/>
        <v>0</v>
      </c>
      <c r="K326" s="47">
        <f t="shared" si="135"/>
        <v>0</v>
      </c>
      <c r="L326" s="47">
        <f t="shared" si="135"/>
        <v>0</v>
      </c>
      <c r="M326" s="47">
        <f t="shared" si="135"/>
        <v>0</v>
      </c>
      <c r="N326" s="47">
        <f t="shared" si="135"/>
        <v>0</v>
      </c>
      <c r="O326" s="47">
        <f t="shared" si="135"/>
        <v>0</v>
      </c>
      <c r="P326" s="47">
        <f t="shared" si="135"/>
        <v>0</v>
      </c>
      <c r="Q326" s="47">
        <f t="shared" si="135"/>
        <v>0</v>
      </c>
      <c r="R326" s="47">
        <f t="shared" si="135"/>
        <v>0</v>
      </c>
      <c r="S326" s="47">
        <f t="shared" si="135"/>
        <v>0</v>
      </c>
      <c r="T326" s="47">
        <f t="shared" si="135"/>
        <v>0</v>
      </c>
      <c r="U326" s="47">
        <f t="shared" si="135"/>
        <v>0</v>
      </c>
      <c r="V326" s="47">
        <f t="shared" si="135"/>
        <v>0</v>
      </c>
      <c r="W326" s="47">
        <f t="shared" si="135"/>
        <v>0</v>
      </c>
      <c r="X326" s="47">
        <f t="shared" si="135"/>
        <v>0</v>
      </c>
      <c r="Y326" s="47">
        <f t="shared" si="135"/>
        <v>0</v>
      </c>
      <c r="Z326" s="47">
        <f t="shared" si="135"/>
        <v>0</v>
      </c>
      <c r="AA326" s="47">
        <f t="shared" si="135"/>
        <v>0</v>
      </c>
      <c r="AB326" s="47">
        <f t="shared" si="135"/>
        <v>0</v>
      </c>
      <c r="AC326" s="47">
        <f t="shared" si="135"/>
        <v>0</v>
      </c>
      <c r="AD326" s="47">
        <f t="shared" si="135"/>
        <v>0</v>
      </c>
      <c r="AE326" s="47">
        <f t="shared" si="135"/>
        <v>0</v>
      </c>
      <c r="AF326" s="47">
        <f t="shared" si="135"/>
        <v>0</v>
      </c>
      <c r="AG326" s="47">
        <f t="shared" si="135"/>
        <v>0</v>
      </c>
      <c r="AH326" s="47">
        <f t="shared" si="135"/>
        <v>0</v>
      </c>
      <c r="AI326" s="47">
        <f t="shared" si="135"/>
        <v>0</v>
      </c>
      <c r="AJ326" s="47">
        <f t="shared" si="135"/>
        <v>0</v>
      </c>
      <c r="AK326" s="47">
        <f t="shared" si="135"/>
        <v>0</v>
      </c>
      <c r="AL326" s="47">
        <f t="shared" si="135"/>
        <v>0</v>
      </c>
      <c r="AM326" s="47">
        <f t="shared" si="135"/>
        <v>0</v>
      </c>
      <c r="AN326" s="47">
        <f t="shared" si="135"/>
        <v>0</v>
      </c>
      <c r="AO326" s="47">
        <f t="shared" si="135"/>
        <v>0</v>
      </c>
      <c r="AP326" s="47">
        <f t="shared" si="135"/>
        <v>0</v>
      </c>
      <c r="AQ326" s="47">
        <f t="shared" si="135"/>
        <v>0</v>
      </c>
      <c r="AR326" s="47">
        <f t="shared" si="135"/>
        <v>0</v>
      </c>
      <c r="AS326" s="47">
        <f t="shared" si="135"/>
        <v>0</v>
      </c>
      <c r="AT326" s="47">
        <f t="shared" si="135"/>
        <v>0</v>
      </c>
      <c r="AU326" s="47">
        <f t="shared" si="135"/>
        <v>0</v>
      </c>
      <c r="AV326" s="47">
        <f t="shared" si="135"/>
        <v>0</v>
      </c>
      <c r="AW326" s="47">
        <f t="shared" si="135"/>
        <v>0</v>
      </c>
      <c r="AX326" s="47">
        <f t="shared" si="135"/>
        <v>0</v>
      </c>
      <c r="AY326" s="47">
        <f t="shared" si="135"/>
        <v>0</v>
      </c>
      <c r="AZ326" s="47">
        <f t="shared" si="135"/>
        <v>0</v>
      </c>
      <c r="BA326" s="59">
        <f t="shared" si="3"/>
        <v>0</v>
      </c>
      <c r="BB326" s="28">
        <f t="shared" si="4"/>
        <v>57525000</v>
      </c>
      <c r="BC326" s="61"/>
      <c r="BD326" s="59">
        <f t="shared" si="5"/>
        <v>0</v>
      </c>
      <c r="BE326" s="59">
        <f t="shared" si="6"/>
        <v>0</v>
      </c>
      <c r="BF326" s="59">
        <f t="shared" si="7"/>
        <v>0</v>
      </c>
      <c r="BG326" s="59">
        <f t="shared" si="8"/>
        <v>0</v>
      </c>
      <c r="BH326" s="59">
        <f t="shared" si="9"/>
        <v>0</v>
      </c>
      <c r="BI326" s="59">
        <f t="shared" si="10"/>
        <v>0</v>
      </c>
      <c r="BJ326" s="59">
        <f t="shared" si="11"/>
        <v>0</v>
      </c>
      <c r="BK326" s="59">
        <f t="shared" si="12"/>
        <v>0</v>
      </c>
      <c r="BL326" s="59">
        <f t="shared" si="13"/>
        <v>0</v>
      </c>
      <c r="BM326" s="59">
        <f t="shared" si="14"/>
        <v>0</v>
      </c>
      <c r="BN326" s="59">
        <f t="shared" si="15"/>
        <v>0</v>
      </c>
      <c r="BO326" s="59">
        <f t="shared" si="16"/>
        <v>0</v>
      </c>
      <c r="BP326" s="61"/>
      <c r="BQ326" s="59">
        <f t="shared" si="17"/>
        <v>0</v>
      </c>
      <c r="BR326" s="59">
        <f t="shared" si="18"/>
        <v>0</v>
      </c>
      <c r="BS326" s="59">
        <f t="shared" si="19"/>
        <v>0</v>
      </c>
      <c r="BT326" s="59">
        <f t="shared" si="20"/>
        <v>0</v>
      </c>
    </row>
    <row r="327">
      <c r="A327" s="49"/>
      <c r="B327" s="50" t="s">
        <v>37</v>
      </c>
      <c r="C327" s="6"/>
      <c r="D327" s="51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  <c r="AY327" s="62"/>
      <c r="AZ327" s="62"/>
      <c r="BA327" s="59">
        <f t="shared" si="3"/>
        <v>0</v>
      </c>
      <c r="BB327" s="28">
        <f t="shared" si="4"/>
        <v>0</v>
      </c>
      <c r="BC327" s="64"/>
      <c r="BD327" s="59">
        <f t="shared" si="5"/>
        <v>0</v>
      </c>
      <c r="BE327" s="59">
        <f t="shared" si="6"/>
        <v>0</v>
      </c>
      <c r="BF327" s="59">
        <f t="shared" si="7"/>
        <v>0</v>
      </c>
      <c r="BG327" s="59">
        <f t="shared" si="8"/>
        <v>0</v>
      </c>
      <c r="BH327" s="59">
        <f t="shared" si="9"/>
        <v>0</v>
      </c>
      <c r="BI327" s="59">
        <f t="shared" si="10"/>
        <v>0</v>
      </c>
      <c r="BJ327" s="59">
        <f t="shared" si="11"/>
        <v>0</v>
      </c>
      <c r="BK327" s="59">
        <f t="shared" si="12"/>
        <v>0</v>
      </c>
      <c r="BL327" s="59">
        <f t="shared" si="13"/>
        <v>0</v>
      </c>
      <c r="BM327" s="59">
        <f t="shared" si="14"/>
        <v>0</v>
      </c>
      <c r="BN327" s="59">
        <f t="shared" si="15"/>
        <v>0</v>
      </c>
      <c r="BO327" s="59">
        <f t="shared" si="16"/>
        <v>0</v>
      </c>
      <c r="BP327" s="64"/>
      <c r="BQ327" s="59">
        <f t="shared" si="17"/>
        <v>0</v>
      </c>
      <c r="BR327" s="59">
        <f t="shared" si="18"/>
        <v>0</v>
      </c>
      <c r="BS327" s="59">
        <f t="shared" si="19"/>
        <v>0</v>
      </c>
      <c r="BT327" s="59">
        <f t="shared" si="20"/>
        <v>0</v>
      </c>
    </row>
    <row r="328">
      <c r="A328" s="49"/>
      <c r="B328" s="52" t="s">
        <v>38</v>
      </c>
      <c r="C328" s="52" t="s">
        <v>293</v>
      </c>
      <c r="D328" s="53">
        <v>5.7525E7</v>
      </c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  <c r="AR328" s="62"/>
      <c r="AS328" s="62"/>
      <c r="AT328" s="62"/>
      <c r="AU328" s="62"/>
      <c r="AV328" s="62"/>
      <c r="AW328" s="62"/>
      <c r="AX328" s="62"/>
      <c r="AY328" s="62"/>
      <c r="AZ328" s="62"/>
      <c r="BA328" s="59">
        <f t="shared" si="3"/>
        <v>0</v>
      </c>
      <c r="BB328" s="28">
        <f t="shared" si="4"/>
        <v>57525000</v>
      </c>
      <c r="BC328" s="64"/>
      <c r="BD328" s="59">
        <f t="shared" si="5"/>
        <v>0</v>
      </c>
      <c r="BE328" s="59">
        <f t="shared" si="6"/>
        <v>0</v>
      </c>
      <c r="BF328" s="59">
        <f t="shared" si="7"/>
        <v>0</v>
      </c>
      <c r="BG328" s="59">
        <f t="shared" si="8"/>
        <v>0</v>
      </c>
      <c r="BH328" s="59">
        <f t="shared" si="9"/>
        <v>0</v>
      </c>
      <c r="BI328" s="59">
        <f t="shared" si="10"/>
        <v>0</v>
      </c>
      <c r="BJ328" s="59">
        <f t="shared" si="11"/>
        <v>0</v>
      </c>
      <c r="BK328" s="59">
        <f t="shared" si="12"/>
        <v>0</v>
      </c>
      <c r="BL328" s="59">
        <f t="shared" si="13"/>
        <v>0</v>
      </c>
      <c r="BM328" s="59">
        <f t="shared" si="14"/>
        <v>0</v>
      </c>
      <c r="BN328" s="59">
        <f t="shared" si="15"/>
        <v>0</v>
      </c>
      <c r="BO328" s="59">
        <f t="shared" si="16"/>
        <v>0</v>
      </c>
      <c r="BP328" s="64"/>
      <c r="BQ328" s="59">
        <f t="shared" si="17"/>
        <v>0</v>
      </c>
      <c r="BR328" s="59">
        <f t="shared" si="18"/>
        <v>0</v>
      </c>
      <c r="BS328" s="59">
        <f t="shared" si="19"/>
        <v>0</v>
      </c>
      <c r="BT328" s="59">
        <f t="shared" si="20"/>
        <v>0</v>
      </c>
    </row>
    <row r="329">
      <c r="A329" s="41" t="s">
        <v>294</v>
      </c>
      <c r="B329" s="42" t="s">
        <v>295</v>
      </c>
      <c r="C329" s="6"/>
      <c r="D329" s="43">
        <f t="shared" ref="D329:AZ329" si="136">sum(D330)</f>
        <v>33487000</v>
      </c>
      <c r="E329" s="43">
        <f t="shared" si="136"/>
        <v>0</v>
      </c>
      <c r="F329" s="43">
        <f t="shared" si="136"/>
        <v>0</v>
      </c>
      <c r="G329" s="43">
        <f t="shared" si="136"/>
        <v>0</v>
      </c>
      <c r="H329" s="43">
        <f t="shared" si="136"/>
        <v>0</v>
      </c>
      <c r="I329" s="43">
        <f t="shared" si="136"/>
        <v>0</v>
      </c>
      <c r="J329" s="43">
        <f t="shared" si="136"/>
        <v>0</v>
      </c>
      <c r="K329" s="43">
        <f t="shared" si="136"/>
        <v>0</v>
      </c>
      <c r="L329" s="43">
        <f t="shared" si="136"/>
        <v>0</v>
      </c>
      <c r="M329" s="43">
        <f t="shared" si="136"/>
        <v>0</v>
      </c>
      <c r="N329" s="43">
        <f t="shared" si="136"/>
        <v>0</v>
      </c>
      <c r="O329" s="43">
        <f t="shared" si="136"/>
        <v>0</v>
      </c>
      <c r="P329" s="43">
        <f t="shared" si="136"/>
        <v>0</v>
      </c>
      <c r="Q329" s="43">
        <f t="shared" si="136"/>
        <v>0</v>
      </c>
      <c r="R329" s="43">
        <f t="shared" si="136"/>
        <v>0</v>
      </c>
      <c r="S329" s="43">
        <f t="shared" si="136"/>
        <v>0</v>
      </c>
      <c r="T329" s="43">
        <f t="shared" si="136"/>
        <v>0</v>
      </c>
      <c r="U329" s="43">
        <f t="shared" si="136"/>
        <v>0</v>
      </c>
      <c r="V329" s="43">
        <f t="shared" si="136"/>
        <v>0</v>
      </c>
      <c r="W329" s="43">
        <f t="shared" si="136"/>
        <v>0</v>
      </c>
      <c r="X329" s="43">
        <f t="shared" si="136"/>
        <v>0</v>
      </c>
      <c r="Y329" s="43">
        <f t="shared" si="136"/>
        <v>0</v>
      </c>
      <c r="Z329" s="43">
        <f t="shared" si="136"/>
        <v>0</v>
      </c>
      <c r="AA329" s="43">
        <f t="shared" si="136"/>
        <v>0</v>
      </c>
      <c r="AB329" s="43">
        <f t="shared" si="136"/>
        <v>0</v>
      </c>
      <c r="AC329" s="43">
        <f t="shared" si="136"/>
        <v>0</v>
      </c>
      <c r="AD329" s="43">
        <f t="shared" si="136"/>
        <v>0</v>
      </c>
      <c r="AE329" s="43">
        <f t="shared" si="136"/>
        <v>0</v>
      </c>
      <c r="AF329" s="43">
        <f t="shared" si="136"/>
        <v>0</v>
      </c>
      <c r="AG329" s="43">
        <f t="shared" si="136"/>
        <v>0</v>
      </c>
      <c r="AH329" s="43">
        <f t="shared" si="136"/>
        <v>0</v>
      </c>
      <c r="AI329" s="43">
        <f t="shared" si="136"/>
        <v>0</v>
      </c>
      <c r="AJ329" s="43">
        <f t="shared" si="136"/>
        <v>0</v>
      </c>
      <c r="AK329" s="43">
        <f t="shared" si="136"/>
        <v>0</v>
      </c>
      <c r="AL329" s="43">
        <f t="shared" si="136"/>
        <v>0</v>
      </c>
      <c r="AM329" s="43">
        <f t="shared" si="136"/>
        <v>0</v>
      </c>
      <c r="AN329" s="43">
        <f t="shared" si="136"/>
        <v>0</v>
      </c>
      <c r="AO329" s="43">
        <f t="shared" si="136"/>
        <v>0</v>
      </c>
      <c r="AP329" s="43">
        <f t="shared" si="136"/>
        <v>0</v>
      </c>
      <c r="AQ329" s="43">
        <f t="shared" si="136"/>
        <v>0</v>
      </c>
      <c r="AR329" s="43">
        <f t="shared" si="136"/>
        <v>0</v>
      </c>
      <c r="AS329" s="43">
        <f t="shared" si="136"/>
        <v>0</v>
      </c>
      <c r="AT329" s="43">
        <f t="shared" si="136"/>
        <v>0</v>
      </c>
      <c r="AU329" s="43">
        <f t="shared" si="136"/>
        <v>0</v>
      </c>
      <c r="AV329" s="43">
        <f t="shared" si="136"/>
        <v>0</v>
      </c>
      <c r="AW329" s="43">
        <f t="shared" si="136"/>
        <v>0</v>
      </c>
      <c r="AX329" s="43">
        <f t="shared" si="136"/>
        <v>0</v>
      </c>
      <c r="AY329" s="43">
        <f t="shared" si="136"/>
        <v>0</v>
      </c>
      <c r="AZ329" s="43">
        <f t="shared" si="136"/>
        <v>0</v>
      </c>
      <c r="BA329" s="59">
        <f t="shared" si="3"/>
        <v>0</v>
      </c>
      <c r="BB329" s="28">
        <f t="shared" si="4"/>
        <v>33487000</v>
      </c>
      <c r="BC329" s="29"/>
      <c r="BD329" s="59">
        <f t="shared" si="5"/>
        <v>0</v>
      </c>
      <c r="BE329" s="59">
        <f t="shared" si="6"/>
        <v>0</v>
      </c>
      <c r="BF329" s="59">
        <f t="shared" si="7"/>
        <v>0</v>
      </c>
      <c r="BG329" s="59">
        <f t="shared" si="8"/>
        <v>0</v>
      </c>
      <c r="BH329" s="59">
        <f t="shared" si="9"/>
        <v>0</v>
      </c>
      <c r="BI329" s="59">
        <f t="shared" si="10"/>
        <v>0</v>
      </c>
      <c r="BJ329" s="59">
        <f t="shared" si="11"/>
        <v>0</v>
      </c>
      <c r="BK329" s="59">
        <f t="shared" si="12"/>
        <v>0</v>
      </c>
      <c r="BL329" s="59">
        <f t="shared" si="13"/>
        <v>0</v>
      </c>
      <c r="BM329" s="59">
        <f t="shared" si="14"/>
        <v>0</v>
      </c>
      <c r="BN329" s="59">
        <f t="shared" si="15"/>
        <v>0</v>
      </c>
      <c r="BO329" s="59">
        <f t="shared" si="16"/>
        <v>0</v>
      </c>
      <c r="BP329" s="29"/>
      <c r="BQ329" s="59">
        <f t="shared" si="17"/>
        <v>0</v>
      </c>
      <c r="BR329" s="59">
        <f t="shared" si="18"/>
        <v>0</v>
      </c>
      <c r="BS329" s="59">
        <f t="shared" si="19"/>
        <v>0</v>
      </c>
      <c r="BT329" s="59">
        <f t="shared" si="20"/>
        <v>0</v>
      </c>
    </row>
    <row r="330">
      <c r="A330" s="45">
        <v>522191.0</v>
      </c>
      <c r="B330" s="46" t="s">
        <v>36</v>
      </c>
      <c r="C330" s="6"/>
      <c r="D330" s="47">
        <f t="shared" ref="D330:AZ330" si="137">sum(D332)</f>
        <v>33487000</v>
      </c>
      <c r="E330" s="47">
        <f t="shared" si="137"/>
        <v>0</v>
      </c>
      <c r="F330" s="47">
        <f t="shared" si="137"/>
        <v>0</v>
      </c>
      <c r="G330" s="47">
        <f t="shared" si="137"/>
        <v>0</v>
      </c>
      <c r="H330" s="47">
        <f t="shared" si="137"/>
        <v>0</v>
      </c>
      <c r="I330" s="47">
        <f t="shared" si="137"/>
        <v>0</v>
      </c>
      <c r="J330" s="47">
        <f t="shared" si="137"/>
        <v>0</v>
      </c>
      <c r="K330" s="47">
        <f t="shared" si="137"/>
        <v>0</v>
      </c>
      <c r="L330" s="47">
        <f t="shared" si="137"/>
        <v>0</v>
      </c>
      <c r="M330" s="47">
        <f t="shared" si="137"/>
        <v>0</v>
      </c>
      <c r="N330" s="47">
        <f t="shared" si="137"/>
        <v>0</v>
      </c>
      <c r="O330" s="47">
        <f t="shared" si="137"/>
        <v>0</v>
      </c>
      <c r="P330" s="47">
        <f t="shared" si="137"/>
        <v>0</v>
      </c>
      <c r="Q330" s="47">
        <f t="shared" si="137"/>
        <v>0</v>
      </c>
      <c r="R330" s="47">
        <f t="shared" si="137"/>
        <v>0</v>
      </c>
      <c r="S330" s="47">
        <f t="shared" si="137"/>
        <v>0</v>
      </c>
      <c r="T330" s="47">
        <f t="shared" si="137"/>
        <v>0</v>
      </c>
      <c r="U330" s="47">
        <f t="shared" si="137"/>
        <v>0</v>
      </c>
      <c r="V330" s="47">
        <f t="shared" si="137"/>
        <v>0</v>
      </c>
      <c r="W330" s="47">
        <f t="shared" si="137"/>
        <v>0</v>
      </c>
      <c r="X330" s="47">
        <f t="shared" si="137"/>
        <v>0</v>
      </c>
      <c r="Y330" s="47">
        <f t="shared" si="137"/>
        <v>0</v>
      </c>
      <c r="Z330" s="47">
        <f t="shared" si="137"/>
        <v>0</v>
      </c>
      <c r="AA330" s="47">
        <f t="shared" si="137"/>
        <v>0</v>
      </c>
      <c r="AB330" s="47">
        <f t="shared" si="137"/>
        <v>0</v>
      </c>
      <c r="AC330" s="47">
        <f t="shared" si="137"/>
        <v>0</v>
      </c>
      <c r="AD330" s="47">
        <f t="shared" si="137"/>
        <v>0</v>
      </c>
      <c r="AE330" s="47">
        <f t="shared" si="137"/>
        <v>0</v>
      </c>
      <c r="AF330" s="47">
        <f t="shared" si="137"/>
        <v>0</v>
      </c>
      <c r="AG330" s="47">
        <f t="shared" si="137"/>
        <v>0</v>
      </c>
      <c r="AH330" s="47">
        <f t="shared" si="137"/>
        <v>0</v>
      </c>
      <c r="AI330" s="47">
        <f t="shared" si="137"/>
        <v>0</v>
      </c>
      <c r="AJ330" s="47">
        <f t="shared" si="137"/>
        <v>0</v>
      </c>
      <c r="AK330" s="47">
        <f t="shared" si="137"/>
        <v>0</v>
      </c>
      <c r="AL330" s="47">
        <f t="shared" si="137"/>
        <v>0</v>
      </c>
      <c r="AM330" s="47">
        <f t="shared" si="137"/>
        <v>0</v>
      </c>
      <c r="AN330" s="47">
        <f t="shared" si="137"/>
        <v>0</v>
      </c>
      <c r="AO330" s="47">
        <f t="shared" si="137"/>
        <v>0</v>
      </c>
      <c r="AP330" s="47">
        <f t="shared" si="137"/>
        <v>0</v>
      </c>
      <c r="AQ330" s="47">
        <f t="shared" si="137"/>
        <v>0</v>
      </c>
      <c r="AR330" s="47">
        <f t="shared" si="137"/>
        <v>0</v>
      </c>
      <c r="AS330" s="47">
        <f t="shared" si="137"/>
        <v>0</v>
      </c>
      <c r="AT330" s="47">
        <f t="shared" si="137"/>
        <v>0</v>
      </c>
      <c r="AU330" s="47">
        <f t="shared" si="137"/>
        <v>0</v>
      </c>
      <c r="AV330" s="47">
        <f t="shared" si="137"/>
        <v>0</v>
      </c>
      <c r="AW330" s="47">
        <f t="shared" si="137"/>
        <v>0</v>
      </c>
      <c r="AX330" s="47">
        <f t="shared" si="137"/>
        <v>0</v>
      </c>
      <c r="AY330" s="47">
        <f t="shared" si="137"/>
        <v>0</v>
      </c>
      <c r="AZ330" s="47">
        <f t="shared" si="137"/>
        <v>0</v>
      </c>
      <c r="BA330" s="59">
        <f t="shared" si="3"/>
        <v>0</v>
      </c>
      <c r="BB330" s="28">
        <f t="shared" si="4"/>
        <v>33487000</v>
      </c>
      <c r="BC330" s="61"/>
      <c r="BD330" s="59">
        <f t="shared" si="5"/>
        <v>0</v>
      </c>
      <c r="BE330" s="59">
        <f t="shared" si="6"/>
        <v>0</v>
      </c>
      <c r="BF330" s="59">
        <f t="shared" si="7"/>
        <v>0</v>
      </c>
      <c r="BG330" s="59">
        <f t="shared" si="8"/>
        <v>0</v>
      </c>
      <c r="BH330" s="59">
        <f t="shared" si="9"/>
        <v>0</v>
      </c>
      <c r="BI330" s="59">
        <f t="shared" si="10"/>
        <v>0</v>
      </c>
      <c r="BJ330" s="59">
        <f t="shared" si="11"/>
        <v>0</v>
      </c>
      <c r="BK330" s="59">
        <f t="shared" si="12"/>
        <v>0</v>
      </c>
      <c r="BL330" s="59">
        <f t="shared" si="13"/>
        <v>0</v>
      </c>
      <c r="BM330" s="59">
        <f t="shared" si="14"/>
        <v>0</v>
      </c>
      <c r="BN330" s="59">
        <f t="shared" si="15"/>
        <v>0</v>
      </c>
      <c r="BO330" s="59">
        <f t="shared" si="16"/>
        <v>0</v>
      </c>
      <c r="BP330" s="61"/>
      <c r="BQ330" s="59">
        <f t="shared" si="17"/>
        <v>0</v>
      </c>
      <c r="BR330" s="59">
        <f t="shared" si="18"/>
        <v>0</v>
      </c>
      <c r="BS330" s="59">
        <f t="shared" si="19"/>
        <v>0</v>
      </c>
      <c r="BT330" s="59">
        <f t="shared" si="20"/>
        <v>0</v>
      </c>
    </row>
    <row r="331">
      <c r="A331" s="49"/>
      <c r="B331" s="50" t="s">
        <v>37</v>
      </c>
      <c r="C331" s="6"/>
      <c r="D331" s="51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  <c r="AE331" s="62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  <c r="AY331" s="62"/>
      <c r="AZ331" s="62"/>
      <c r="BA331" s="59">
        <f t="shared" si="3"/>
        <v>0</v>
      </c>
      <c r="BB331" s="28">
        <f t="shared" si="4"/>
        <v>0</v>
      </c>
      <c r="BC331" s="64"/>
      <c r="BD331" s="59">
        <f t="shared" si="5"/>
        <v>0</v>
      </c>
      <c r="BE331" s="59">
        <f t="shared" si="6"/>
        <v>0</v>
      </c>
      <c r="BF331" s="59">
        <f t="shared" si="7"/>
        <v>0</v>
      </c>
      <c r="BG331" s="59">
        <f t="shared" si="8"/>
        <v>0</v>
      </c>
      <c r="BH331" s="59">
        <f t="shared" si="9"/>
        <v>0</v>
      </c>
      <c r="BI331" s="59">
        <f t="shared" si="10"/>
        <v>0</v>
      </c>
      <c r="BJ331" s="59">
        <f t="shared" si="11"/>
        <v>0</v>
      </c>
      <c r="BK331" s="59">
        <f t="shared" si="12"/>
        <v>0</v>
      </c>
      <c r="BL331" s="59">
        <f t="shared" si="13"/>
        <v>0</v>
      </c>
      <c r="BM331" s="59">
        <f t="shared" si="14"/>
        <v>0</v>
      </c>
      <c r="BN331" s="59">
        <f t="shared" si="15"/>
        <v>0</v>
      </c>
      <c r="BO331" s="59">
        <f t="shared" si="16"/>
        <v>0</v>
      </c>
      <c r="BP331" s="64"/>
      <c r="BQ331" s="59">
        <f t="shared" si="17"/>
        <v>0</v>
      </c>
      <c r="BR331" s="59">
        <f t="shared" si="18"/>
        <v>0</v>
      </c>
      <c r="BS331" s="59">
        <f t="shared" si="19"/>
        <v>0</v>
      </c>
      <c r="BT331" s="59">
        <f t="shared" si="20"/>
        <v>0</v>
      </c>
    </row>
    <row r="332">
      <c r="A332" s="49"/>
      <c r="B332" s="52" t="s">
        <v>38</v>
      </c>
      <c r="C332" s="52" t="s">
        <v>296</v>
      </c>
      <c r="D332" s="53">
        <v>3.3487E7</v>
      </c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  <c r="AQ332" s="62"/>
      <c r="AR332" s="62"/>
      <c r="AS332" s="62"/>
      <c r="AT332" s="62"/>
      <c r="AU332" s="62"/>
      <c r="AV332" s="62"/>
      <c r="AW332" s="62"/>
      <c r="AX332" s="62"/>
      <c r="AY332" s="62"/>
      <c r="AZ332" s="62"/>
      <c r="BA332" s="59">
        <f t="shared" si="3"/>
        <v>0</v>
      </c>
      <c r="BB332" s="28">
        <f t="shared" si="4"/>
        <v>33487000</v>
      </c>
      <c r="BC332" s="64"/>
      <c r="BD332" s="59">
        <f t="shared" si="5"/>
        <v>0</v>
      </c>
      <c r="BE332" s="59">
        <f t="shared" si="6"/>
        <v>0</v>
      </c>
      <c r="BF332" s="59">
        <f t="shared" si="7"/>
        <v>0</v>
      </c>
      <c r="BG332" s="59">
        <f t="shared" si="8"/>
        <v>0</v>
      </c>
      <c r="BH332" s="59">
        <f t="shared" si="9"/>
        <v>0</v>
      </c>
      <c r="BI332" s="59">
        <f t="shared" si="10"/>
        <v>0</v>
      </c>
      <c r="BJ332" s="59">
        <f t="shared" si="11"/>
        <v>0</v>
      </c>
      <c r="BK332" s="59">
        <f t="shared" si="12"/>
        <v>0</v>
      </c>
      <c r="BL332" s="59">
        <f t="shared" si="13"/>
        <v>0</v>
      </c>
      <c r="BM332" s="59">
        <f t="shared" si="14"/>
        <v>0</v>
      </c>
      <c r="BN332" s="59">
        <f t="shared" si="15"/>
        <v>0</v>
      </c>
      <c r="BO332" s="59">
        <f t="shared" si="16"/>
        <v>0</v>
      </c>
      <c r="BP332" s="64"/>
      <c r="BQ332" s="59">
        <f t="shared" si="17"/>
        <v>0</v>
      </c>
      <c r="BR332" s="59">
        <f t="shared" si="18"/>
        <v>0</v>
      </c>
      <c r="BS332" s="59">
        <f t="shared" si="19"/>
        <v>0</v>
      </c>
      <c r="BT332" s="59">
        <f t="shared" si="20"/>
        <v>0</v>
      </c>
    </row>
    <row r="333">
      <c r="A333" s="41" t="s">
        <v>297</v>
      </c>
      <c r="B333" s="42" t="s">
        <v>298</v>
      </c>
      <c r="C333" s="6"/>
      <c r="D333" s="43">
        <f t="shared" ref="D333:AZ333" si="138">sum(D334)</f>
        <v>22680000</v>
      </c>
      <c r="E333" s="43">
        <f t="shared" si="138"/>
        <v>0</v>
      </c>
      <c r="F333" s="43">
        <f t="shared" si="138"/>
        <v>0</v>
      </c>
      <c r="G333" s="43">
        <f t="shared" si="138"/>
        <v>0</v>
      </c>
      <c r="H333" s="43">
        <f t="shared" si="138"/>
        <v>0</v>
      </c>
      <c r="I333" s="43">
        <f t="shared" si="138"/>
        <v>0</v>
      </c>
      <c r="J333" s="43">
        <f t="shared" si="138"/>
        <v>0</v>
      </c>
      <c r="K333" s="43">
        <f t="shared" si="138"/>
        <v>0</v>
      </c>
      <c r="L333" s="43">
        <f t="shared" si="138"/>
        <v>0</v>
      </c>
      <c r="M333" s="43">
        <f t="shared" si="138"/>
        <v>0</v>
      </c>
      <c r="N333" s="43">
        <f t="shared" si="138"/>
        <v>0</v>
      </c>
      <c r="O333" s="43">
        <f t="shared" si="138"/>
        <v>0</v>
      </c>
      <c r="P333" s="43">
        <f t="shared" si="138"/>
        <v>0</v>
      </c>
      <c r="Q333" s="43">
        <f t="shared" si="138"/>
        <v>0</v>
      </c>
      <c r="R333" s="43">
        <f t="shared" si="138"/>
        <v>0</v>
      </c>
      <c r="S333" s="43">
        <f t="shared" si="138"/>
        <v>0</v>
      </c>
      <c r="T333" s="43">
        <f t="shared" si="138"/>
        <v>0</v>
      </c>
      <c r="U333" s="43">
        <f t="shared" si="138"/>
        <v>0</v>
      </c>
      <c r="V333" s="43">
        <f t="shared" si="138"/>
        <v>0</v>
      </c>
      <c r="W333" s="43">
        <f t="shared" si="138"/>
        <v>0</v>
      </c>
      <c r="X333" s="43">
        <f t="shared" si="138"/>
        <v>0</v>
      </c>
      <c r="Y333" s="43">
        <f t="shared" si="138"/>
        <v>0</v>
      </c>
      <c r="Z333" s="43">
        <f t="shared" si="138"/>
        <v>0</v>
      </c>
      <c r="AA333" s="43">
        <f t="shared" si="138"/>
        <v>0</v>
      </c>
      <c r="AB333" s="43">
        <f t="shared" si="138"/>
        <v>0</v>
      </c>
      <c r="AC333" s="43">
        <f t="shared" si="138"/>
        <v>0</v>
      </c>
      <c r="AD333" s="43">
        <f t="shared" si="138"/>
        <v>0</v>
      </c>
      <c r="AE333" s="43">
        <f t="shared" si="138"/>
        <v>0</v>
      </c>
      <c r="AF333" s="43">
        <f t="shared" si="138"/>
        <v>0</v>
      </c>
      <c r="AG333" s="43">
        <f t="shared" si="138"/>
        <v>0</v>
      </c>
      <c r="AH333" s="43">
        <f t="shared" si="138"/>
        <v>0</v>
      </c>
      <c r="AI333" s="43">
        <f t="shared" si="138"/>
        <v>0</v>
      </c>
      <c r="AJ333" s="43">
        <f t="shared" si="138"/>
        <v>0</v>
      </c>
      <c r="AK333" s="43">
        <f t="shared" si="138"/>
        <v>0</v>
      </c>
      <c r="AL333" s="43">
        <f t="shared" si="138"/>
        <v>0</v>
      </c>
      <c r="AM333" s="43">
        <f t="shared" si="138"/>
        <v>0</v>
      </c>
      <c r="AN333" s="43">
        <f t="shared" si="138"/>
        <v>0</v>
      </c>
      <c r="AO333" s="43">
        <f t="shared" si="138"/>
        <v>0</v>
      </c>
      <c r="AP333" s="43">
        <f t="shared" si="138"/>
        <v>0</v>
      </c>
      <c r="AQ333" s="43">
        <f t="shared" si="138"/>
        <v>0</v>
      </c>
      <c r="AR333" s="43">
        <f t="shared" si="138"/>
        <v>0</v>
      </c>
      <c r="AS333" s="43">
        <f t="shared" si="138"/>
        <v>0</v>
      </c>
      <c r="AT333" s="43">
        <f t="shared" si="138"/>
        <v>0</v>
      </c>
      <c r="AU333" s="43">
        <f t="shared" si="138"/>
        <v>0</v>
      </c>
      <c r="AV333" s="43">
        <f t="shared" si="138"/>
        <v>0</v>
      </c>
      <c r="AW333" s="43">
        <f t="shared" si="138"/>
        <v>0</v>
      </c>
      <c r="AX333" s="43">
        <f t="shared" si="138"/>
        <v>0</v>
      </c>
      <c r="AY333" s="43">
        <f t="shared" si="138"/>
        <v>0</v>
      </c>
      <c r="AZ333" s="43">
        <f t="shared" si="138"/>
        <v>0</v>
      </c>
      <c r="BA333" s="59">
        <f t="shared" si="3"/>
        <v>0</v>
      </c>
      <c r="BB333" s="28">
        <f t="shared" si="4"/>
        <v>22680000</v>
      </c>
      <c r="BC333" s="29"/>
      <c r="BD333" s="59">
        <f t="shared" si="5"/>
        <v>0</v>
      </c>
      <c r="BE333" s="59">
        <f t="shared" si="6"/>
        <v>0</v>
      </c>
      <c r="BF333" s="59">
        <f t="shared" si="7"/>
        <v>0</v>
      </c>
      <c r="BG333" s="59">
        <f t="shared" si="8"/>
        <v>0</v>
      </c>
      <c r="BH333" s="59">
        <f t="shared" si="9"/>
        <v>0</v>
      </c>
      <c r="BI333" s="59">
        <f t="shared" si="10"/>
        <v>0</v>
      </c>
      <c r="BJ333" s="59">
        <f t="shared" si="11"/>
        <v>0</v>
      </c>
      <c r="BK333" s="59">
        <f t="shared" si="12"/>
        <v>0</v>
      </c>
      <c r="BL333" s="59">
        <f t="shared" si="13"/>
        <v>0</v>
      </c>
      <c r="BM333" s="59">
        <f t="shared" si="14"/>
        <v>0</v>
      </c>
      <c r="BN333" s="59">
        <f t="shared" si="15"/>
        <v>0</v>
      </c>
      <c r="BO333" s="59">
        <f t="shared" si="16"/>
        <v>0</v>
      </c>
      <c r="BP333" s="29"/>
      <c r="BQ333" s="59">
        <f t="shared" si="17"/>
        <v>0</v>
      </c>
      <c r="BR333" s="59">
        <f t="shared" si="18"/>
        <v>0</v>
      </c>
      <c r="BS333" s="59">
        <f t="shared" si="19"/>
        <v>0</v>
      </c>
      <c r="BT333" s="59">
        <f t="shared" si="20"/>
        <v>0</v>
      </c>
    </row>
    <row r="334">
      <c r="A334" s="45">
        <v>521211.0</v>
      </c>
      <c r="B334" s="46" t="s">
        <v>48</v>
      </c>
      <c r="C334" s="6"/>
      <c r="D334" s="47">
        <f t="shared" ref="D334:AZ334" si="139">sum(D336)</f>
        <v>22680000</v>
      </c>
      <c r="E334" s="47">
        <f t="shared" si="139"/>
        <v>0</v>
      </c>
      <c r="F334" s="47">
        <f t="shared" si="139"/>
        <v>0</v>
      </c>
      <c r="G334" s="47">
        <f t="shared" si="139"/>
        <v>0</v>
      </c>
      <c r="H334" s="47">
        <f t="shared" si="139"/>
        <v>0</v>
      </c>
      <c r="I334" s="47">
        <f t="shared" si="139"/>
        <v>0</v>
      </c>
      <c r="J334" s="47">
        <f t="shared" si="139"/>
        <v>0</v>
      </c>
      <c r="K334" s="47">
        <f t="shared" si="139"/>
        <v>0</v>
      </c>
      <c r="L334" s="47">
        <f t="shared" si="139"/>
        <v>0</v>
      </c>
      <c r="M334" s="47">
        <f t="shared" si="139"/>
        <v>0</v>
      </c>
      <c r="N334" s="47">
        <f t="shared" si="139"/>
        <v>0</v>
      </c>
      <c r="O334" s="47">
        <f t="shared" si="139"/>
        <v>0</v>
      </c>
      <c r="P334" s="47">
        <f t="shared" si="139"/>
        <v>0</v>
      </c>
      <c r="Q334" s="47">
        <f t="shared" si="139"/>
        <v>0</v>
      </c>
      <c r="R334" s="47">
        <f t="shared" si="139"/>
        <v>0</v>
      </c>
      <c r="S334" s="47">
        <f t="shared" si="139"/>
        <v>0</v>
      </c>
      <c r="T334" s="47">
        <f t="shared" si="139"/>
        <v>0</v>
      </c>
      <c r="U334" s="47">
        <f t="shared" si="139"/>
        <v>0</v>
      </c>
      <c r="V334" s="47">
        <f t="shared" si="139"/>
        <v>0</v>
      </c>
      <c r="W334" s="47">
        <f t="shared" si="139"/>
        <v>0</v>
      </c>
      <c r="X334" s="47">
        <f t="shared" si="139"/>
        <v>0</v>
      </c>
      <c r="Y334" s="47">
        <f t="shared" si="139"/>
        <v>0</v>
      </c>
      <c r="Z334" s="47">
        <f t="shared" si="139"/>
        <v>0</v>
      </c>
      <c r="AA334" s="47">
        <f t="shared" si="139"/>
        <v>0</v>
      </c>
      <c r="AB334" s="47">
        <f t="shared" si="139"/>
        <v>0</v>
      </c>
      <c r="AC334" s="47">
        <f t="shared" si="139"/>
        <v>0</v>
      </c>
      <c r="AD334" s="47">
        <f t="shared" si="139"/>
        <v>0</v>
      </c>
      <c r="AE334" s="47">
        <f t="shared" si="139"/>
        <v>0</v>
      </c>
      <c r="AF334" s="47">
        <f t="shared" si="139"/>
        <v>0</v>
      </c>
      <c r="AG334" s="47">
        <f t="shared" si="139"/>
        <v>0</v>
      </c>
      <c r="AH334" s="47">
        <f t="shared" si="139"/>
        <v>0</v>
      </c>
      <c r="AI334" s="47">
        <f t="shared" si="139"/>
        <v>0</v>
      </c>
      <c r="AJ334" s="47">
        <f t="shared" si="139"/>
        <v>0</v>
      </c>
      <c r="AK334" s="47">
        <f t="shared" si="139"/>
        <v>0</v>
      </c>
      <c r="AL334" s="47">
        <f t="shared" si="139"/>
        <v>0</v>
      </c>
      <c r="AM334" s="47">
        <f t="shared" si="139"/>
        <v>0</v>
      </c>
      <c r="AN334" s="47">
        <f t="shared" si="139"/>
        <v>0</v>
      </c>
      <c r="AO334" s="47">
        <f t="shared" si="139"/>
        <v>0</v>
      </c>
      <c r="AP334" s="47">
        <f t="shared" si="139"/>
        <v>0</v>
      </c>
      <c r="AQ334" s="47">
        <f t="shared" si="139"/>
        <v>0</v>
      </c>
      <c r="AR334" s="47">
        <f t="shared" si="139"/>
        <v>0</v>
      </c>
      <c r="AS334" s="47">
        <f t="shared" si="139"/>
        <v>0</v>
      </c>
      <c r="AT334" s="47">
        <f t="shared" si="139"/>
        <v>0</v>
      </c>
      <c r="AU334" s="47">
        <f t="shared" si="139"/>
        <v>0</v>
      </c>
      <c r="AV334" s="47">
        <f t="shared" si="139"/>
        <v>0</v>
      </c>
      <c r="AW334" s="47">
        <f t="shared" si="139"/>
        <v>0</v>
      </c>
      <c r="AX334" s="47">
        <f t="shared" si="139"/>
        <v>0</v>
      </c>
      <c r="AY334" s="47">
        <f t="shared" si="139"/>
        <v>0</v>
      </c>
      <c r="AZ334" s="47">
        <f t="shared" si="139"/>
        <v>0</v>
      </c>
      <c r="BA334" s="59">
        <f t="shared" si="3"/>
        <v>0</v>
      </c>
      <c r="BB334" s="28">
        <f t="shared" si="4"/>
        <v>22680000</v>
      </c>
      <c r="BC334" s="61"/>
      <c r="BD334" s="59">
        <f t="shared" si="5"/>
        <v>0</v>
      </c>
      <c r="BE334" s="59">
        <f t="shared" si="6"/>
        <v>0</v>
      </c>
      <c r="BF334" s="59">
        <f t="shared" si="7"/>
        <v>0</v>
      </c>
      <c r="BG334" s="59">
        <f t="shared" si="8"/>
        <v>0</v>
      </c>
      <c r="BH334" s="59">
        <f t="shared" si="9"/>
        <v>0</v>
      </c>
      <c r="BI334" s="59">
        <f t="shared" si="10"/>
        <v>0</v>
      </c>
      <c r="BJ334" s="59">
        <f t="shared" si="11"/>
        <v>0</v>
      </c>
      <c r="BK334" s="59">
        <f t="shared" si="12"/>
        <v>0</v>
      </c>
      <c r="BL334" s="59">
        <f t="shared" si="13"/>
        <v>0</v>
      </c>
      <c r="BM334" s="59">
        <f t="shared" si="14"/>
        <v>0</v>
      </c>
      <c r="BN334" s="59">
        <f t="shared" si="15"/>
        <v>0</v>
      </c>
      <c r="BO334" s="59">
        <f t="shared" si="16"/>
        <v>0</v>
      </c>
      <c r="BP334" s="61"/>
      <c r="BQ334" s="59">
        <f t="shared" si="17"/>
        <v>0</v>
      </c>
      <c r="BR334" s="59">
        <f t="shared" si="18"/>
        <v>0</v>
      </c>
      <c r="BS334" s="59">
        <f t="shared" si="19"/>
        <v>0</v>
      </c>
      <c r="BT334" s="59">
        <f t="shared" si="20"/>
        <v>0</v>
      </c>
    </row>
    <row r="335">
      <c r="A335" s="49"/>
      <c r="B335" s="50" t="s">
        <v>37</v>
      </c>
      <c r="C335" s="6"/>
      <c r="D335" s="51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  <c r="AB335" s="62"/>
      <c r="AC335" s="62"/>
      <c r="AD335" s="62"/>
      <c r="AE335" s="62"/>
      <c r="AF335" s="62"/>
      <c r="AG335" s="62"/>
      <c r="AH335" s="62"/>
      <c r="AI335" s="62"/>
      <c r="AJ335" s="62"/>
      <c r="AK335" s="62"/>
      <c r="AL335" s="62"/>
      <c r="AM335" s="62"/>
      <c r="AN335" s="62"/>
      <c r="AO335" s="62"/>
      <c r="AP335" s="62"/>
      <c r="AQ335" s="62"/>
      <c r="AR335" s="62"/>
      <c r="AS335" s="62"/>
      <c r="AT335" s="62"/>
      <c r="AU335" s="62"/>
      <c r="AV335" s="62"/>
      <c r="AW335" s="62"/>
      <c r="AX335" s="62"/>
      <c r="AY335" s="62"/>
      <c r="AZ335" s="62"/>
      <c r="BA335" s="59">
        <f t="shared" si="3"/>
        <v>0</v>
      </c>
      <c r="BB335" s="28">
        <f t="shared" si="4"/>
        <v>0</v>
      </c>
      <c r="BC335" s="64"/>
      <c r="BD335" s="59">
        <f t="shared" si="5"/>
        <v>0</v>
      </c>
      <c r="BE335" s="59">
        <f t="shared" si="6"/>
        <v>0</v>
      </c>
      <c r="BF335" s="59">
        <f t="shared" si="7"/>
        <v>0</v>
      </c>
      <c r="BG335" s="59">
        <f t="shared" si="8"/>
        <v>0</v>
      </c>
      <c r="BH335" s="59">
        <f t="shared" si="9"/>
        <v>0</v>
      </c>
      <c r="BI335" s="59">
        <f t="shared" si="10"/>
        <v>0</v>
      </c>
      <c r="BJ335" s="59">
        <f t="shared" si="11"/>
        <v>0</v>
      </c>
      <c r="BK335" s="59">
        <f t="shared" si="12"/>
        <v>0</v>
      </c>
      <c r="BL335" s="59">
        <f t="shared" si="13"/>
        <v>0</v>
      </c>
      <c r="BM335" s="59">
        <f t="shared" si="14"/>
        <v>0</v>
      </c>
      <c r="BN335" s="59">
        <f t="shared" si="15"/>
        <v>0</v>
      </c>
      <c r="BO335" s="59">
        <f t="shared" si="16"/>
        <v>0</v>
      </c>
      <c r="BP335" s="64"/>
      <c r="BQ335" s="59">
        <f t="shared" si="17"/>
        <v>0</v>
      </c>
      <c r="BR335" s="59">
        <f t="shared" si="18"/>
        <v>0</v>
      </c>
      <c r="BS335" s="59">
        <f t="shared" si="19"/>
        <v>0</v>
      </c>
      <c r="BT335" s="59">
        <f t="shared" si="20"/>
        <v>0</v>
      </c>
    </row>
    <row r="336">
      <c r="A336" s="49"/>
      <c r="B336" s="52" t="s">
        <v>38</v>
      </c>
      <c r="C336" s="52" t="s">
        <v>299</v>
      </c>
      <c r="D336" s="53">
        <v>2.268E7</v>
      </c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62"/>
      <c r="AR336" s="62"/>
      <c r="AS336" s="62"/>
      <c r="AT336" s="62"/>
      <c r="AU336" s="62"/>
      <c r="AV336" s="62"/>
      <c r="AW336" s="62"/>
      <c r="AX336" s="62"/>
      <c r="AY336" s="62"/>
      <c r="AZ336" s="62"/>
      <c r="BA336" s="59">
        <f t="shared" si="3"/>
        <v>0</v>
      </c>
      <c r="BB336" s="28">
        <f t="shared" si="4"/>
        <v>22680000</v>
      </c>
      <c r="BC336" s="64"/>
      <c r="BD336" s="59">
        <f t="shared" si="5"/>
        <v>0</v>
      </c>
      <c r="BE336" s="59">
        <f t="shared" si="6"/>
        <v>0</v>
      </c>
      <c r="BF336" s="59">
        <f t="shared" si="7"/>
        <v>0</v>
      </c>
      <c r="BG336" s="59">
        <f t="shared" si="8"/>
        <v>0</v>
      </c>
      <c r="BH336" s="59">
        <f t="shared" si="9"/>
        <v>0</v>
      </c>
      <c r="BI336" s="59">
        <f t="shared" si="10"/>
        <v>0</v>
      </c>
      <c r="BJ336" s="59">
        <f t="shared" si="11"/>
        <v>0</v>
      </c>
      <c r="BK336" s="59">
        <f t="shared" si="12"/>
        <v>0</v>
      </c>
      <c r="BL336" s="59">
        <f t="shared" si="13"/>
        <v>0</v>
      </c>
      <c r="BM336" s="59">
        <f t="shared" si="14"/>
        <v>0</v>
      </c>
      <c r="BN336" s="59">
        <f t="shared" si="15"/>
        <v>0</v>
      </c>
      <c r="BO336" s="59">
        <f t="shared" si="16"/>
        <v>0</v>
      </c>
      <c r="BP336" s="64"/>
      <c r="BQ336" s="59">
        <f t="shared" si="17"/>
        <v>0</v>
      </c>
      <c r="BR336" s="59">
        <f t="shared" si="18"/>
        <v>0</v>
      </c>
      <c r="BS336" s="59">
        <f t="shared" si="19"/>
        <v>0</v>
      </c>
      <c r="BT336" s="59">
        <f t="shared" si="20"/>
        <v>0</v>
      </c>
    </row>
    <row r="337">
      <c r="A337" s="27" t="s">
        <v>300</v>
      </c>
      <c r="B337" s="30" t="s">
        <v>301</v>
      </c>
      <c r="C337" s="6"/>
      <c r="D337" s="31">
        <f t="shared" ref="D337:AZ337" si="140">sum(D338)</f>
        <v>5264000</v>
      </c>
      <c r="E337" s="31">
        <f t="shared" si="140"/>
        <v>0</v>
      </c>
      <c r="F337" s="31">
        <f t="shared" si="140"/>
        <v>0</v>
      </c>
      <c r="G337" s="31">
        <f t="shared" si="140"/>
        <v>0</v>
      </c>
      <c r="H337" s="31">
        <f t="shared" si="140"/>
        <v>0</v>
      </c>
      <c r="I337" s="31">
        <f t="shared" si="140"/>
        <v>0</v>
      </c>
      <c r="J337" s="31">
        <f t="shared" si="140"/>
        <v>0</v>
      </c>
      <c r="K337" s="31">
        <f t="shared" si="140"/>
        <v>0</v>
      </c>
      <c r="L337" s="31">
        <f t="shared" si="140"/>
        <v>0</v>
      </c>
      <c r="M337" s="31">
        <f t="shared" si="140"/>
        <v>0</v>
      </c>
      <c r="N337" s="31">
        <f t="shared" si="140"/>
        <v>0</v>
      </c>
      <c r="O337" s="31">
        <f t="shared" si="140"/>
        <v>0</v>
      </c>
      <c r="P337" s="31">
        <f t="shared" si="140"/>
        <v>0</v>
      </c>
      <c r="Q337" s="31">
        <f t="shared" si="140"/>
        <v>0</v>
      </c>
      <c r="R337" s="31">
        <f t="shared" si="140"/>
        <v>0</v>
      </c>
      <c r="S337" s="31">
        <f t="shared" si="140"/>
        <v>0</v>
      </c>
      <c r="T337" s="31">
        <f t="shared" si="140"/>
        <v>0</v>
      </c>
      <c r="U337" s="31">
        <f t="shared" si="140"/>
        <v>0</v>
      </c>
      <c r="V337" s="31">
        <f t="shared" si="140"/>
        <v>0</v>
      </c>
      <c r="W337" s="31">
        <f t="shared" si="140"/>
        <v>0</v>
      </c>
      <c r="X337" s="31">
        <f t="shared" si="140"/>
        <v>0</v>
      </c>
      <c r="Y337" s="31">
        <f t="shared" si="140"/>
        <v>0</v>
      </c>
      <c r="Z337" s="31">
        <f t="shared" si="140"/>
        <v>0</v>
      </c>
      <c r="AA337" s="31">
        <f t="shared" si="140"/>
        <v>0</v>
      </c>
      <c r="AB337" s="31">
        <f t="shared" si="140"/>
        <v>0</v>
      </c>
      <c r="AC337" s="31">
        <f t="shared" si="140"/>
        <v>0</v>
      </c>
      <c r="AD337" s="31">
        <f t="shared" si="140"/>
        <v>0</v>
      </c>
      <c r="AE337" s="31">
        <f t="shared" si="140"/>
        <v>0</v>
      </c>
      <c r="AF337" s="31">
        <f t="shared" si="140"/>
        <v>0</v>
      </c>
      <c r="AG337" s="31">
        <f t="shared" si="140"/>
        <v>0</v>
      </c>
      <c r="AH337" s="31">
        <f t="shared" si="140"/>
        <v>0</v>
      </c>
      <c r="AI337" s="31">
        <f t="shared" si="140"/>
        <v>0</v>
      </c>
      <c r="AJ337" s="31">
        <f t="shared" si="140"/>
        <v>0</v>
      </c>
      <c r="AK337" s="31">
        <f t="shared" si="140"/>
        <v>0</v>
      </c>
      <c r="AL337" s="31">
        <f t="shared" si="140"/>
        <v>0</v>
      </c>
      <c r="AM337" s="31">
        <f t="shared" si="140"/>
        <v>0</v>
      </c>
      <c r="AN337" s="31">
        <f t="shared" si="140"/>
        <v>0</v>
      </c>
      <c r="AO337" s="31">
        <f t="shared" si="140"/>
        <v>0</v>
      </c>
      <c r="AP337" s="31">
        <f t="shared" si="140"/>
        <v>0</v>
      </c>
      <c r="AQ337" s="31">
        <f t="shared" si="140"/>
        <v>0</v>
      </c>
      <c r="AR337" s="31">
        <f t="shared" si="140"/>
        <v>0</v>
      </c>
      <c r="AS337" s="31">
        <f t="shared" si="140"/>
        <v>0</v>
      </c>
      <c r="AT337" s="31">
        <f t="shared" si="140"/>
        <v>0</v>
      </c>
      <c r="AU337" s="31">
        <f t="shared" si="140"/>
        <v>0</v>
      </c>
      <c r="AV337" s="31">
        <f t="shared" si="140"/>
        <v>0</v>
      </c>
      <c r="AW337" s="31">
        <f t="shared" si="140"/>
        <v>0</v>
      </c>
      <c r="AX337" s="31">
        <f t="shared" si="140"/>
        <v>0</v>
      </c>
      <c r="AY337" s="31">
        <f t="shared" si="140"/>
        <v>0</v>
      </c>
      <c r="AZ337" s="31">
        <f t="shared" si="140"/>
        <v>0</v>
      </c>
      <c r="BA337" s="55">
        <f t="shared" si="3"/>
        <v>0</v>
      </c>
      <c r="BB337" s="28">
        <f t="shared" si="4"/>
        <v>5264000</v>
      </c>
      <c r="BC337" s="29"/>
      <c r="BD337" s="55">
        <f t="shared" si="5"/>
        <v>0</v>
      </c>
      <c r="BE337" s="55">
        <f t="shared" si="6"/>
        <v>0</v>
      </c>
      <c r="BF337" s="55">
        <f t="shared" si="7"/>
        <v>0</v>
      </c>
      <c r="BG337" s="55">
        <f t="shared" si="8"/>
        <v>0</v>
      </c>
      <c r="BH337" s="55">
        <f t="shared" si="9"/>
        <v>0</v>
      </c>
      <c r="BI337" s="55">
        <f t="shared" si="10"/>
        <v>0</v>
      </c>
      <c r="BJ337" s="55">
        <f t="shared" si="11"/>
        <v>0</v>
      </c>
      <c r="BK337" s="55">
        <f t="shared" si="12"/>
        <v>0</v>
      </c>
      <c r="BL337" s="55">
        <f t="shared" si="13"/>
        <v>0</v>
      </c>
      <c r="BM337" s="55">
        <f t="shared" si="14"/>
        <v>0</v>
      </c>
      <c r="BN337" s="55">
        <f t="shared" si="15"/>
        <v>0</v>
      </c>
      <c r="BO337" s="55">
        <f t="shared" si="16"/>
        <v>0</v>
      </c>
      <c r="BP337" s="29"/>
      <c r="BQ337" s="55">
        <f t="shared" si="17"/>
        <v>0</v>
      </c>
      <c r="BR337" s="55">
        <f t="shared" si="18"/>
        <v>0</v>
      </c>
      <c r="BS337" s="55">
        <f t="shared" si="19"/>
        <v>0</v>
      </c>
      <c r="BT337" s="55">
        <f t="shared" si="20"/>
        <v>0</v>
      </c>
    </row>
    <row r="338">
      <c r="A338" s="33" t="s">
        <v>302</v>
      </c>
      <c r="B338" s="34" t="s">
        <v>303</v>
      </c>
      <c r="C338" s="6"/>
      <c r="D338" s="35">
        <f t="shared" ref="D338:AZ338" si="141">sum(D339)</f>
        <v>5264000</v>
      </c>
      <c r="E338" s="35">
        <f t="shared" si="141"/>
        <v>0</v>
      </c>
      <c r="F338" s="35">
        <f t="shared" si="141"/>
        <v>0</v>
      </c>
      <c r="G338" s="35">
        <f t="shared" si="141"/>
        <v>0</v>
      </c>
      <c r="H338" s="35">
        <f t="shared" si="141"/>
        <v>0</v>
      </c>
      <c r="I338" s="35">
        <f t="shared" si="141"/>
        <v>0</v>
      </c>
      <c r="J338" s="35">
        <f t="shared" si="141"/>
        <v>0</v>
      </c>
      <c r="K338" s="35">
        <f t="shared" si="141"/>
        <v>0</v>
      </c>
      <c r="L338" s="35">
        <f t="shared" si="141"/>
        <v>0</v>
      </c>
      <c r="M338" s="35">
        <f t="shared" si="141"/>
        <v>0</v>
      </c>
      <c r="N338" s="35">
        <f t="shared" si="141"/>
        <v>0</v>
      </c>
      <c r="O338" s="35">
        <f t="shared" si="141"/>
        <v>0</v>
      </c>
      <c r="P338" s="35">
        <f t="shared" si="141"/>
        <v>0</v>
      </c>
      <c r="Q338" s="35">
        <f t="shared" si="141"/>
        <v>0</v>
      </c>
      <c r="R338" s="35">
        <f t="shared" si="141"/>
        <v>0</v>
      </c>
      <c r="S338" s="35">
        <f t="shared" si="141"/>
        <v>0</v>
      </c>
      <c r="T338" s="35">
        <f t="shared" si="141"/>
        <v>0</v>
      </c>
      <c r="U338" s="35">
        <f t="shared" si="141"/>
        <v>0</v>
      </c>
      <c r="V338" s="35">
        <f t="shared" si="141"/>
        <v>0</v>
      </c>
      <c r="W338" s="35">
        <f t="shared" si="141"/>
        <v>0</v>
      </c>
      <c r="X338" s="35">
        <f t="shared" si="141"/>
        <v>0</v>
      </c>
      <c r="Y338" s="35">
        <f t="shared" si="141"/>
        <v>0</v>
      </c>
      <c r="Z338" s="35">
        <f t="shared" si="141"/>
        <v>0</v>
      </c>
      <c r="AA338" s="35">
        <f t="shared" si="141"/>
        <v>0</v>
      </c>
      <c r="AB338" s="35">
        <f t="shared" si="141"/>
        <v>0</v>
      </c>
      <c r="AC338" s="35">
        <f t="shared" si="141"/>
        <v>0</v>
      </c>
      <c r="AD338" s="35">
        <f t="shared" si="141"/>
        <v>0</v>
      </c>
      <c r="AE338" s="35">
        <f t="shared" si="141"/>
        <v>0</v>
      </c>
      <c r="AF338" s="35">
        <f t="shared" si="141"/>
        <v>0</v>
      </c>
      <c r="AG338" s="35">
        <f t="shared" si="141"/>
        <v>0</v>
      </c>
      <c r="AH338" s="35">
        <f t="shared" si="141"/>
        <v>0</v>
      </c>
      <c r="AI338" s="35">
        <f t="shared" si="141"/>
        <v>0</v>
      </c>
      <c r="AJ338" s="35">
        <f t="shared" si="141"/>
        <v>0</v>
      </c>
      <c r="AK338" s="35">
        <f t="shared" si="141"/>
        <v>0</v>
      </c>
      <c r="AL338" s="35">
        <f t="shared" si="141"/>
        <v>0</v>
      </c>
      <c r="AM338" s="35">
        <f t="shared" si="141"/>
        <v>0</v>
      </c>
      <c r="AN338" s="35">
        <f t="shared" si="141"/>
        <v>0</v>
      </c>
      <c r="AO338" s="35">
        <f t="shared" si="141"/>
        <v>0</v>
      </c>
      <c r="AP338" s="35">
        <f t="shared" si="141"/>
        <v>0</v>
      </c>
      <c r="AQ338" s="35">
        <f t="shared" si="141"/>
        <v>0</v>
      </c>
      <c r="AR338" s="35">
        <f t="shared" si="141"/>
        <v>0</v>
      </c>
      <c r="AS338" s="35">
        <f t="shared" si="141"/>
        <v>0</v>
      </c>
      <c r="AT338" s="35">
        <f t="shared" si="141"/>
        <v>0</v>
      </c>
      <c r="AU338" s="35">
        <f t="shared" si="141"/>
        <v>0</v>
      </c>
      <c r="AV338" s="35">
        <f t="shared" si="141"/>
        <v>0</v>
      </c>
      <c r="AW338" s="35">
        <f t="shared" si="141"/>
        <v>0</v>
      </c>
      <c r="AX338" s="35">
        <f t="shared" si="141"/>
        <v>0</v>
      </c>
      <c r="AY338" s="35">
        <f t="shared" si="141"/>
        <v>0</v>
      </c>
      <c r="AZ338" s="35">
        <f t="shared" si="141"/>
        <v>0</v>
      </c>
      <c r="BA338" s="56">
        <f t="shared" si="3"/>
        <v>0</v>
      </c>
      <c r="BB338" s="28">
        <f t="shared" si="4"/>
        <v>5264000</v>
      </c>
      <c r="BC338" s="29"/>
      <c r="BD338" s="56">
        <f t="shared" si="5"/>
        <v>0</v>
      </c>
      <c r="BE338" s="56">
        <f t="shared" si="6"/>
        <v>0</v>
      </c>
      <c r="BF338" s="56">
        <f t="shared" si="7"/>
        <v>0</v>
      </c>
      <c r="BG338" s="56">
        <f t="shared" si="8"/>
        <v>0</v>
      </c>
      <c r="BH338" s="56">
        <f t="shared" si="9"/>
        <v>0</v>
      </c>
      <c r="BI338" s="56">
        <f t="shared" si="10"/>
        <v>0</v>
      </c>
      <c r="BJ338" s="56">
        <f t="shared" si="11"/>
        <v>0</v>
      </c>
      <c r="BK338" s="56">
        <f t="shared" si="12"/>
        <v>0</v>
      </c>
      <c r="BL338" s="56">
        <f t="shared" si="13"/>
        <v>0</v>
      </c>
      <c r="BM338" s="56">
        <f t="shared" si="14"/>
        <v>0</v>
      </c>
      <c r="BN338" s="56">
        <f t="shared" si="15"/>
        <v>0</v>
      </c>
      <c r="BO338" s="56">
        <f t="shared" si="16"/>
        <v>0</v>
      </c>
      <c r="BP338" s="29"/>
      <c r="BQ338" s="56">
        <f t="shared" si="17"/>
        <v>0</v>
      </c>
      <c r="BR338" s="56">
        <f t="shared" si="18"/>
        <v>0</v>
      </c>
      <c r="BS338" s="56">
        <f t="shared" si="19"/>
        <v>0</v>
      </c>
      <c r="BT338" s="56">
        <f t="shared" si="20"/>
        <v>0</v>
      </c>
    </row>
    <row r="339">
      <c r="A339" s="37" t="s">
        <v>304</v>
      </c>
      <c r="B339" s="38" t="s">
        <v>305</v>
      </c>
      <c r="C339" s="6"/>
      <c r="D339" s="39">
        <f t="shared" ref="D339:AZ339" si="142">sum(D340)</f>
        <v>5264000</v>
      </c>
      <c r="E339" s="39">
        <f t="shared" si="142"/>
        <v>0</v>
      </c>
      <c r="F339" s="39">
        <f t="shared" si="142"/>
        <v>0</v>
      </c>
      <c r="G339" s="39">
        <f t="shared" si="142"/>
        <v>0</v>
      </c>
      <c r="H339" s="39">
        <f t="shared" si="142"/>
        <v>0</v>
      </c>
      <c r="I339" s="39">
        <f t="shared" si="142"/>
        <v>0</v>
      </c>
      <c r="J339" s="39">
        <f t="shared" si="142"/>
        <v>0</v>
      </c>
      <c r="K339" s="39">
        <f t="shared" si="142"/>
        <v>0</v>
      </c>
      <c r="L339" s="39">
        <f t="shared" si="142"/>
        <v>0</v>
      </c>
      <c r="M339" s="39">
        <f t="shared" si="142"/>
        <v>0</v>
      </c>
      <c r="N339" s="39">
        <f t="shared" si="142"/>
        <v>0</v>
      </c>
      <c r="O339" s="39">
        <f t="shared" si="142"/>
        <v>0</v>
      </c>
      <c r="P339" s="39">
        <f t="shared" si="142"/>
        <v>0</v>
      </c>
      <c r="Q339" s="39">
        <f t="shared" si="142"/>
        <v>0</v>
      </c>
      <c r="R339" s="39">
        <f t="shared" si="142"/>
        <v>0</v>
      </c>
      <c r="S339" s="39">
        <f t="shared" si="142"/>
        <v>0</v>
      </c>
      <c r="T339" s="39">
        <f t="shared" si="142"/>
        <v>0</v>
      </c>
      <c r="U339" s="39">
        <f t="shared" si="142"/>
        <v>0</v>
      </c>
      <c r="V339" s="39">
        <f t="shared" si="142"/>
        <v>0</v>
      </c>
      <c r="W339" s="39">
        <f t="shared" si="142"/>
        <v>0</v>
      </c>
      <c r="X339" s="39">
        <f t="shared" si="142"/>
        <v>0</v>
      </c>
      <c r="Y339" s="39">
        <f t="shared" si="142"/>
        <v>0</v>
      </c>
      <c r="Z339" s="39">
        <f t="shared" si="142"/>
        <v>0</v>
      </c>
      <c r="AA339" s="39">
        <f t="shared" si="142"/>
        <v>0</v>
      </c>
      <c r="AB339" s="39">
        <f t="shared" si="142"/>
        <v>0</v>
      </c>
      <c r="AC339" s="39">
        <f t="shared" si="142"/>
        <v>0</v>
      </c>
      <c r="AD339" s="39">
        <f t="shared" si="142"/>
        <v>0</v>
      </c>
      <c r="AE339" s="39">
        <f t="shared" si="142"/>
        <v>0</v>
      </c>
      <c r="AF339" s="39">
        <f t="shared" si="142"/>
        <v>0</v>
      </c>
      <c r="AG339" s="39">
        <f t="shared" si="142"/>
        <v>0</v>
      </c>
      <c r="AH339" s="39">
        <f t="shared" si="142"/>
        <v>0</v>
      </c>
      <c r="AI339" s="39">
        <f t="shared" si="142"/>
        <v>0</v>
      </c>
      <c r="AJ339" s="39">
        <f t="shared" si="142"/>
        <v>0</v>
      </c>
      <c r="AK339" s="39">
        <f t="shared" si="142"/>
        <v>0</v>
      </c>
      <c r="AL339" s="39">
        <f t="shared" si="142"/>
        <v>0</v>
      </c>
      <c r="AM339" s="39">
        <f t="shared" si="142"/>
        <v>0</v>
      </c>
      <c r="AN339" s="39">
        <f t="shared" si="142"/>
        <v>0</v>
      </c>
      <c r="AO339" s="39">
        <f t="shared" si="142"/>
        <v>0</v>
      </c>
      <c r="AP339" s="39">
        <f t="shared" si="142"/>
        <v>0</v>
      </c>
      <c r="AQ339" s="39">
        <f t="shared" si="142"/>
        <v>0</v>
      </c>
      <c r="AR339" s="39">
        <f t="shared" si="142"/>
        <v>0</v>
      </c>
      <c r="AS339" s="39">
        <f t="shared" si="142"/>
        <v>0</v>
      </c>
      <c r="AT339" s="39">
        <f t="shared" si="142"/>
        <v>0</v>
      </c>
      <c r="AU339" s="39">
        <f t="shared" si="142"/>
        <v>0</v>
      </c>
      <c r="AV339" s="39">
        <f t="shared" si="142"/>
        <v>0</v>
      </c>
      <c r="AW339" s="39">
        <f t="shared" si="142"/>
        <v>0</v>
      </c>
      <c r="AX339" s="39">
        <f t="shared" si="142"/>
        <v>0</v>
      </c>
      <c r="AY339" s="39">
        <f t="shared" si="142"/>
        <v>0</v>
      </c>
      <c r="AZ339" s="39">
        <f t="shared" si="142"/>
        <v>0</v>
      </c>
      <c r="BA339" s="57">
        <f t="shared" si="3"/>
        <v>0</v>
      </c>
      <c r="BB339" s="28">
        <f t="shared" si="4"/>
        <v>5264000</v>
      </c>
      <c r="BC339" s="29"/>
      <c r="BD339" s="57">
        <f t="shared" si="5"/>
        <v>0</v>
      </c>
      <c r="BE339" s="57">
        <f t="shared" si="6"/>
        <v>0</v>
      </c>
      <c r="BF339" s="57">
        <f t="shared" si="7"/>
        <v>0</v>
      </c>
      <c r="BG339" s="57">
        <f t="shared" si="8"/>
        <v>0</v>
      </c>
      <c r="BH339" s="57">
        <f t="shared" si="9"/>
        <v>0</v>
      </c>
      <c r="BI339" s="57">
        <f t="shared" si="10"/>
        <v>0</v>
      </c>
      <c r="BJ339" s="57">
        <f t="shared" si="11"/>
        <v>0</v>
      </c>
      <c r="BK339" s="57">
        <f t="shared" si="12"/>
        <v>0</v>
      </c>
      <c r="BL339" s="57">
        <f t="shared" si="13"/>
        <v>0</v>
      </c>
      <c r="BM339" s="57">
        <f t="shared" si="14"/>
        <v>0</v>
      </c>
      <c r="BN339" s="57">
        <f t="shared" si="15"/>
        <v>0</v>
      </c>
      <c r="BO339" s="57">
        <f t="shared" si="16"/>
        <v>0</v>
      </c>
      <c r="BP339" s="29"/>
      <c r="BQ339" s="57">
        <f t="shared" si="17"/>
        <v>0</v>
      </c>
      <c r="BR339" s="57">
        <f t="shared" si="18"/>
        <v>0</v>
      </c>
      <c r="BS339" s="57">
        <f t="shared" si="19"/>
        <v>0</v>
      </c>
      <c r="BT339" s="57">
        <f t="shared" si="20"/>
        <v>0</v>
      </c>
    </row>
    <row r="340">
      <c r="A340" s="41" t="s">
        <v>98</v>
      </c>
      <c r="B340" s="42" t="s">
        <v>306</v>
      </c>
      <c r="C340" s="6"/>
      <c r="D340" s="43">
        <f t="shared" ref="D340:AZ340" si="143">sum(D341)</f>
        <v>5264000</v>
      </c>
      <c r="E340" s="43">
        <f t="shared" si="143"/>
        <v>0</v>
      </c>
      <c r="F340" s="43">
        <f t="shared" si="143"/>
        <v>0</v>
      </c>
      <c r="G340" s="43">
        <f t="shared" si="143"/>
        <v>0</v>
      </c>
      <c r="H340" s="43">
        <f t="shared" si="143"/>
        <v>0</v>
      </c>
      <c r="I340" s="43">
        <f t="shared" si="143"/>
        <v>0</v>
      </c>
      <c r="J340" s="43">
        <f t="shared" si="143"/>
        <v>0</v>
      </c>
      <c r="K340" s="43">
        <f t="shared" si="143"/>
        <v>0</v>
      </c>
      <c r="L340" s="43">
        <f t="shared" si="143"/>
        <v>0</v>
      </c>
      <c r="M340" s="43">
        <f t="shared" si="143"/>
        <v>0</v>
      </c>
      <c r="N340" s="43">
        <f t="shared" si="143"/>
        <v>0</v>
      </c>
      <c r="O340" s="43">
        <f t="shared" si="143"/>
        <v>0</v>
      </c>
      <c r="P340" s="43">
        <f t="shared" si="143"/>
        <v>0</v>
      </c>
      <c r="Q340" s="43">
        <f t="shared" si="143"/>
        <v>0</v>
      </c>
      <c r="R340" s="43">
        <f t="shared" si="143"/>
        <v>0</v>
      </c>
      <c r="S340" s="43">
        <f t="shared" si="143"/>
        <v>0</v>
      </c>
      <c r="T340" s="43">
        <f t="shared" si="143"/>
        <v>0</v>
      </c>
      <c r="U340" s="43">
        <f t="shared" si="143"/>
        <v>0</v>
      </c>
      <c r="V340" s="43">
        <f t="shared" si="143"/>
        <v>0</v>
      </c>
      <c r="W340" s="43">
        <f t="shared" si="143"/>
        <v>0</v>
      </c>
      <c r="X340" s="43">
        <f t="shared" si="143"/>
        <v>0</v>
      </c>
      <c r="Y340" s="43">
        <f t="shared" si="143"/>
        <v>0</v>
      </c>
      <c r="Z340" s="43">
        <f t="shared" si="143"/>
        <v>0</v>
      </c>
      <c r="AA340" s="43">
        <f t="shared" si="143"/>
        <v>0</v>
      </c>
      <c r="AB340" s="43">
        <f t="shared" si="143"/>
        <v>0</v>
      </c>
      <c r="AC340" s="43">
        <f t="shared" si="143"/>
        <v>0</v>
      </c>
      <c r="AD340" s="43">
        <f t="shared" si="143"/>
        <v>0</v>
      </c>
      <c r="AE340" s="43">
        <f t="shared" si="143"/>
        <v>0</v>
      </c>
      <c r="AF340" s="43">
        <f t="shared" si="143"/>
        <v>0</v>
      </c>
      <c r="AG340" s="43">
        <f t="shared" si="143"/>
        <v>0</v>
      </c>
      <c r="AH340" s="43">
        <f t="shared" si="143"/>
        <v>0</v>
      </c>
      <c r="AI340" s="43">
        <f t="shared" si="143"/>
        <v>0</v>
      </c>
      <c r="AJ340" s="43">
        <f t="shared" si="143"/>
        <v>0</v>
      </c>
      <c r="AK340" s="43">
        <f t="shared" si="143"/>
        <v>0</v>
      </c>
      <c r="AL340" s="43">
        <f t="shared" si="143"/>
        <v>0</v>
      </c>
      <c r="AM340" s="43">
        <f t="shared" si="143"/>
        <v>0</v>
      </c>
      <c r="AN340" s="43">
        <f t="shared" si="143"/>
        <v>0</v>
      </c>
      <c r="AO340" s="43">
        <f t="shared" si="143"/>
        <v>0</v>
      </c>
      <c r="AP340" s="43">
        <f t="shared" si="143"/>
        <v>0</v>
      </c>
      <c r="AQ340" s="43">
        <f t="shared" si="143"/>
        <v>0</v>
      </c>
      <c r="AR340" s="43">
        <f t="shared" si="143"/>
        <v>0</v>
      </c>
      <c r="AS340" s="43">
        <f t="shared" si="143"/>
        <v>0</v>
      </c>
      <c r="AT340" s="43">
        <f t="shared" si="143"/>
        <v>0</v>
      </c>
      <c r="AU340" s="43">
        <f t="shared" si="143"/>
        <v>0</v>
      </c>
      <c r="AV340" s="43">
        <f t="shared" si="143"/>
        <v>0</v>
      </c>
      <c r="AW340" s="43">
        <f t="shared" si="143"/>
        <v>0</v>
      </c>
      <c r="AX340" s="43">
        <f t="shared" si="143"/>
        <v>0</v>
      </c>
      <c r="AY340" s="43">
        <f t="shared" si="143"/>
        <v>0</v>
      </c>
      <c r="AZ340" s="43">
        <f t="shared" si="143"/>
        <v>0</v>
      </c>
      <c r="BA340" s="59">
        <f t="shared" si="3"/>
        <v>0</v>
      </c>
      <c r="BB340" s="28">
        <f t="shared" si="4"/>
        <v>5264000</v>
      </c>
      <c r="BC340" s="29"/>
      <c r="BD340" s="59">
        <f t="shared" si="5"/>
        <v>0</v>
      </c>
      <c r="BE340" s="59">
        <f t="shared" si="6"/>
        <v>0</v>
      </c>
      <c r="BF340" s="59">
        <f t="shared" si="7"/>
        <v>0</v>
      </c>
      <c r="BG340" s="59">
        <f t="shared" si="8"/>
        <v>0</v>
      </c>
      <c r="BH340" s="59">
        <f t="shared" si="9"/>
        <v>0</v>
      </c>
      <c r="BI340" s="59">
        <f t="shared" si="10"/>
        <v>0</v>
      </c>
      <c r="BJ340" s="59">
        <f t="shared" si="11"/>
        <v>0</v>
      </c>
      <c r="BK340" s="59">
        <f t="shared" si="12"/>
        <v>0</v>
      </c>
      <c r="BL340" s="59">
        <f t="shared" si="13"/>
        <v>0</v>
      </c>
      <c r="BM340" s="59">
        <f t="shared" si="14"/>
        <v>0</v>
      </c>
      <c r="BN340" s="59">
        <f t="shared" si="15"/>
        <v>0</v>
      </c>
      <c r="BO340" s="59">
        <f t="shared" si="16"/>
        <v>0</v>
      </c>
      <c r="BP340" s="29"/>
      <c r="BQ340" s="59">
        <f t="shared" si="17"/>
        <v>0</v>
      </c>
      <c r="BR340" s="59">
        <f t="shared" si="18"/>
        <v>0</v>
      </c>
      <c r="BS340" s="59">
        <f t="shared" si="19"/>
        <v>0</v>
      </c>
      <c r="BT340" s="59">
        <f t="shared" si="20"/>
        <v>0</v>
      </c>
    </row>
    <row r="341">
      <c r="A341" s="45">
        <v>524111.0</v>
      </c>
      <c r="B341" s="46" t="s">
        <v>41</v>
      </c>
      <c r="C341" s="6"/>
      <c r="D341" s="47">
        <f t="shared" ref="D341:AZ341" si="144">sum(D343:D345)</f>
        <v>5264000</v>
      </c>
      <c r="E341" s="47">
        <f t="shared" si="144"/>
        <v>0</v>
      </c>
      <c r="F341" s="47">
        <f t="shared" si="144"/>
        <v>0</v>
      </c>
      <c r="G341" s="47">
        <f t="shared" si="144"/>
        <v>0</v>
      </c>
      <c r="H341" s="47">
        <f t="shared" si="144"/>
        <v>0</v>
      </c>
      <c r="I341" s="47">
        <f t="shared" si="144"/>
        <v>0</v>
      </c>
      <c r="J341" s="47">
        <f t="shared" si="144"/>
        <v>0</v>
      </c>
      <c r="K341" s="47">
        <f t="shared" si="144"/>
        <v>0</v>
      </c>
      <c r="L341" s="47">
        <f t="shared" si="144"/>
        <v>0</v>
      </c>
      <c r="M341" s="47">
        <f t="shared" si="144"/>
        <v>0</v>
      </c>
      <c r="N341" s="47">
        <f t="shared" si="144"/>
        <v>0</v>
      </c>
      <c r="O341" s="47">
        <f t="shared" si="144"/>
        <v>0</v>
      </c>
      <c r="P341" s="47">
        <f t="shared" si="144"/>
        <v>0</v>
      </c>
      <c r="Q341" s="47">
        <f t="shared" si="144"/>
        <v>0</v>
      </c>
      <c r="R341" s="47">
        <f t="shared" si="144"/>
        <v>0</v>
      </c>
      <c r="S341" s="47">
        <f t="shared" si="144"/>
        <v>0</v>
      </c>
      <c r="T341" s="47">
        <f t="shared" si="144"/>
        <v>0</v>
      </c>
      <c r="U341" s="47">
        <f t="shared" si="144"/>
        <v>0</v>
      </c>
      <c r="V341" s="47">
        <f t="shared" si="144"/>
        <v>0</v>
      </c>
      <c r="W341" s="47">
        <f t="shared" si="144"/>
        <v>0</v>
      </c>
      <c r="X341" s="47">
        <f t="shared" si="144"/>
        <v>0</v>
      </c>
      <c r="Y341" s="47">
        <f t="shared" si="144"/>
        <v>0</v>
      </c>
      <c r="Z341" s="47">
        <f t="shared" si="144"/>
        <v>0</v>
      </c>
      <c r="AA341" s="47">
        <f t="shared" si="144"/>
        <v>0</v>
      </c>
      <c r="AB341" s="47">
        <f t="shared" si="144"/>
        <v>0</v>
      </c>
      <c r="AC341" s="47">
        <f t="shared" si="144"/>
        <v>0</v>
      </c>
      <c r="AD341" s="47">
        <f t="shared" si="144"/>
        <v>0</v>
      </c>
      <c r="AE341" s="47">
        <f t="shared" si="144"/>
        <v>0</v>
      </c>
      <c r="AF341" s="47">
        <f t="shared" si="144"/>
        <v>0</v>
      </c>
      <c r="AG341" s="47">
        <f t="shared" si="144"/>
        <v>0</v>
      </c>
      <c r="AH341" s="47">
        <f t="shared" si="144"/>
        <v>0</v>
      </c>
      <c r="AI341" s="47">
        <f t="shared" si="144"/>
        <v>0</v>
      </c>
      <c r="AJ341" s="47">
        <f t="shared" si="144"/>
        <v>0</v>
      </c>
      <c r="AK341" s="47">
        <f t="shared" si="144"/>
        <v>0</v>
      </c>
      <c r="AL341" s="47">
        <f t="shared" si="144"/>
        <v>0</v>
      </c>
      <c r="AM341" s="47">
        <f t="shared" si="144"/>
        <v>0</v>
      </c>
      <c r="AN341" s="47">
        <f t="shared" si="144"/>
        <v>0</v>
      </c>
      <c r="AO341" s="47">
        <f t="shared" si="144"/>
        <v>0</v>
      </c>
      <c r="AP341" s="47">
        <f t="shared" si="144"/>
        <v>0</v>
      </c>
      <c r="AQ341" s="47">
        <f t="shared" si="144"/>
        <v>0</v>
      </c>
      <c r="AR341" s="47">
        <f t="shared" si="144"/>
        <v>0</v>
      </c>
      <c r="AS341" s="47">
        <f t="shared" si="144"/>
        <v>0</v>
      </c>
      <c r="AT341" s="47">
        <f t="shared" si="144"/>
        <v>0</v>
      </c>
      <c r="AU341" s="47">
        <f t="shared" si="144"/>
        <v>0</v>
      </c>
      <c r="AV341" s="47">
        <f t="shared" si="144"/>
        <v>0</v>
      </c>
      <c r="AW341" s="47">
        <f t="shared" si="144"/>
        <v>0</v>
      </c>
      <c r="AX341" s="47">
        <f t="shared" si="144"/>
        <v>0</v>
      </c>
      <c r="AY341" s="47">
        <f t="shared" si="144"/>
        <v>0</v>
      </c>
      <c r="AZ341" s="47">
        <f t="shared" si="144"/>
        <v>0</v>
      </c>
      <c r="BA341" s="59">
        <f t="shared" si="3"/>
        <v>0</v>
      </c>
      <c r="BB341" s="28">
        <f t="shared" si="4"/>
        <v>5264000</v>
      </c>
      <c r="BC341" s="61"/>
      <c r="BD341" s="59">
        <f t="shared" si="5"/>
        <v>0</v>
      </c>
      <c r="BE341" s="59">
        <f t="shared" si="6"/>
        <v>0</v>
      </c>
      <c r="BF341" s="59">
        <f t="shared" si="7"/>
        <v>0</v>
      </c>
      <c r="BG341" s="59">
        <f t="shared" si="8"/>
        <v>0</v>
      </c>
      <c r="BH341" s="59">
        <f t="shared" si="9"/>
        <v>0</v>
      </c>
      <c r="BI341" s="59">
        <f t="shared" si="10"/>
        <v>0</v>
      </c>
      <c r="BJ341" s="59">
        <f t="shared" si="11"/>
        <v>0</v>
      </c>
      <c r="BK341" s="59">
        <f t="shared" si="12"/>
        <v>0</v>
      </c>
      <c r="BL341" s="59">
        <f t="shared" si="13"/>
        <v>0</v>
      </c>
      <c r="BM341" s="59">
        <f t="shared" si="14"/>
        <v>0</v>
      </c>
      <c r="BN341" s="59">
        <f t="shared" si="15"/>
        <v>0</v>
      </c>
      <c r="BO341" s="59">
        <f t="shared" si="16"/>
        <v>0</v>
      </c>
      <c r="BP341" s="61"/>
      <c r="BQ341" s="59">
        <f t="shared" si="17"/>
        <v>0</v>
      </c>
      <c r="BR341" s="59">
        <f t="shared" si="18"/>
        <v>0</v>
      </c>
      <c r="BS341" s="59">
        <f t="shared" si="19"/>
        <v>0</v>
      </c>
      <c r="BT341" s="59">
        <f t="shared" si="20"/>
        <v>0</v>
      </c>
    </row>
    <row r="342">
      <c r="A342" s="44"/>
      <c r="B342" s="50" t="s">
        <v>37</v>
      </c>
      <c r="C342" s="6"/>
      <c r="D342" s="51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  <c r="AT342" s="62"/>
      <c r="AU342" s="62"/>
      <c r="AV342" s="62"/>
      <c r="AW342" s="62"/>
      <c r="AX342" s="62"/>
      <c r="AY342" s="62"/>
      <c r="AZ342" s="62"/>
      <c r="BA342" s="59">
        <f t="shared" si="3"/>
        <v>0</v>
      </c>
      <c r="BB342" s="28">
        <f t="shared" si="4"/>
        <v>0</v>
      </c>
      <c r="BC342" s="64"/>
      <c r="BD342" s="59">
        <f t="shared" si="5"/>
        <v>0</v>
      </c>
      <c r="BE342" s="59">
        <f t="shared" si="6"/>
        <v>0</v>
      </c>
      <c r="BF342" s="59">
        <f t="shared" si="7"/>
        <v>0</v>
      </c>
      <c r="BG342" s="59">
        <f t="shared" si="8"/>
        <v>0</v>
      </c>
      <c r="BH342" s="59">
        <f t="shared" si="9"/>
        <v>0</v>
      </c>
      <c r="BI342" s="59">
        <f t="shared" si="10"/>
        <v>0</v>
      </c>
      <c r="BJ342" s="59">
        <f t="shared" si="11"/>
        <v>0</v>
      </c>
      <c r="BK342" s="59">
        <f t="shared" si="12"/>
        <v>0</v>
      </c>
      <c r="BL342" s="59">
        <f t="shared" si="13"/>
        <v>0</v>
      </c>
      <c r="BM342" s="59">
        <f t="shared" si="14"/>
        <v>0</v>
      </c>
      <c r="BN342" s="59">
        <f t="shared" si="15"/>
        <v>0</v>
      </c>
      <c r="BO342" s="59">
        <f t="shared" si="16"/>
        <v>0</v>
      </c>
      <c r="BP342" s="64"/>
      <c r="BQ342" s="59">
        <f t="shared" si="17"/>
        <v>0</v>
      </c>
      <c r="BR342" s="59">
        <f t="shared" si="18"/>
        <v>0</v>
      </c>
      <c r="BS342" s="59">
        <f t="shared" si="19"/>
        <v>0</v>
      </c>
      <c r="BT342" s="59">
        <f t="shared" si="20"/>
        <v>0</v>
      </c>
    </row>
    <row r="343">
      <c r="A343" s="44"/>
      <c r="B343" s="52" t="s">
        <v>38</v>
      </c>
      <c r="C343" s="52" t="s">
        <v>134</v>
      </c>
      <c r="D343" s="53">
        <v>2064000.0</v>
      </c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  <c r="AT343" s="62"/>
      <c r="AU343" s="62"/>
      <c r="AV343" s="62"/>
      <c r="AW343" s="62"/>
      <c r="AX343" s="62"/>
      <c r="AY343" s="62"/>
      <c r="AZ343" s="62"/>
      <c r="BA343" s="59">
        <f t="shared" si="3"/>
        <v>0</v>
      </c>
      <c r="BB343" s="28">
        <f t="shared" si="4"/>
        <v>2064000</v>
      </c>
      <c r="BC343" s="64"/>
      <c r="BD343" s="59">
        <f t="shared" si="5"/>
        <v>0</v>
      </c>
      <c r="BE343" s="59">
        <f t="shared" si="6"/>
        <v>0</v>
      </c>
      <c r="BF343" s="59">
        <f t="shared" si="7"/>
        <v>0</v>
      </c>
      <c r="BG343" s="59">
        <f t="shared" si="8"/>
        <v>0</v>
      </c>
      <c r="BH343" s="59">
        <f t="shared" si="9"/>
        <v>0</v>
      </c>
      <c r="BI343" s="59">
        <f t="shared" si="10"/>
        <v>0</v>
      </c>
      <c r="BJ343" s="59">
        <f t="shared" si="11"/>
        <v>0</v>
      </c>
      <c r="BK343" s="59">
        <f t="shared" si="12"/>
        <v>0</v>
      </c>
      <c r="BL343" s="59">
        <f t="shared" si="13"/>
        <v>0</v>
      </c>
      <c r="BM343" s="59">
        <f t="shared" si="14"/>
        <v>0</v>
      </c>
      <c r="BN343" s="59">
        <f t="shared" si="15"/>
        <v>0</v>
      </c>
      <c r="BO343" s="59">
        <f t="shared" si="16"/>
        <v>0</v>
      </c>
      <c r="BP343" s="64"/>
      <c r="BQ343" s="59">
        <f t="shared" si="17"/>
        <v>0</v>
      </c>
      <c r="BR343" s="59">
        <f t="shared" si="18"/>
        <v>0</v>
      </c>
      <c r="BS343" s="59">
        <f t="shared" si="19"/>
        <v>0</v>
      </c>
      <c r="BT343" s="59">
        <f t="shared" si="20"/>
        <v>0</v>
      </c>
    </row>
    <row r="344">
      <c r="A344" s="44"/>
      <c r="B344" s="52" t="s">
        <v>38</v>
      </c>
      <c r="C344" s="52" t="s">
        <v>135</v>
      </c>
      <c r="D344" s="53">
        <v>2600000.0</v>
      </c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  <c r="AT344" s="62"/>
      <c r="AU344" s="62"/>
      <c r="AV344" s="62"/>
      <c r="AW344" s="62"/>
      <c r="AX344" s="62"/>
      <c r="AY344" s="62"/>
      <c r="AZ344" s="62"/>
      <c r="BA344" s="59">
        <f t="shared" si="3"/>
        <v>0</v>
      </c>
      <c r="BB344" s="28">
        <f t="shared" si="4"/>
        <v>2600000</v>
      </c>
      <c r="BC344" s="64"/>
      <c r="BD344" s="59">
        <f t="shared" si="5"/>
        <v>0</v>
      </c>
      <c r="BE344" s="59">
        <f t="shared" si="6"/>
        <v>0</v>
      </c>
      <c r="BF344" s="59">
        <f t="shared" si="7"/>
        <v>0</v>
      </c>
      <c r="BG344" s="59">
        <f t="shared" si="8"/>
        <v>0</v>
      </c>
      <c r="BH344" s="59">
        <f t="shared" si="9"/>
        <v>0</v>
      </c>
      <c r="BI344" s="59">
        <f t="shared" si="10"/>
        <v>0</v>
      </c>
      <c r="BJ344" s="59">
        <f t="shared" si="11"/>
        <v>0</v>
      </c>
      <c r="BK344" s="59">
        <f t="shared" si="12"/>
        <v>0</v>
      </c>
      <c r="BL344" s="59">
        <f t="shared" si="13"/>
        <v>0</v>
      </c>
      <c r="BM344" s="59">
        <f t="shared" si="14"/>
        <v>0</v>
      </c>
      <c r="BN344" s="59">
        <f t="shared" si="15"/>
        <v>0</v>
      </c>
      <c r="BO344" s="59">
        <f t="shared" si="16"/>
        <v>0</v>
      </c>
      <c r="BP344" s="64"/>
      <c r="BQ344" s="59">
        <f t="shared" si="17"/>
        <v>0</v>
      </c>
      <c r="BR344" s="59">
        <f t="shared" si="18"/>
        <v>0</v>
      </c>
      <c r="BS344" s="59">
        <f t="shared" si="19"/>
        <v>0</v>
      </c>
      <c r="BT344" s="59">
        <f t="shared" si="20"/>
        <v>0</v>
      </c>
    </row>
    <row r="345">
      <c r="A345" s="44"/>
      <c r="B345" s="52" t="s">
        <v>38</v>
      </c>
      <c r="C345" s="52" t="s">
        <v>136</v>
      </c>
      <c r="D345" s="53">
        <v>600000.0</v>
      </c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62"/>
      <c r="AM345" s="62"/>
      <c r="AN345" s="62"/>
      <c r="AO345" s="62"/>
      <c r="AP345" s="62"/>
      <c r="AQ345" s="62"/>
      <c r="AR345" s="62"/>
      <c r="AS345" s="62"/>
      <c r="AT345" s="62"/>
      <c r="AU345" s="62"/>
      <c r="AV345" s="62"/>
      <c r="AW345" s="62"/>
      <c r="AX345" s="62"/>
      <c r="AY345" s="62"/>
      <c r="AZ345" s="62"/>
      <c r="BA345" s="59">
        <f t="shared" si="3"/>
        <v>0</v>
      </c>
      <c r="BB345" s="28">
        <f t="shared" si="4"/>
        <v>600000</v>
      </c>
      <c r="BC345" s="64"/>
      <c r="BD345" s="59">
        <f t="shared" si="5"/>
        <v>0</v>
      </c>
      <c r="BE345" s="59">
        <f t="shared" si="6"/>
        <v>0</v>
      </c>
      <c r="BF345" s="59">
        <f t="shared" si="7"/>
        <v>0</v>
      </c>
      <c r="BG345" s="59">
        <f t="shared" si="8"/>
        <v>0</v>
      </c>
      <c r="BH345" s="59">
        <f t="shared" si="9"/>
        <v>0</v>
      </c>
      <c r="BI345" s="59">
        <f t="shared" si="10"/>
        <v>0</v>
      </c>
      <c r="BJ345" s="59">
        <f t="shared" si="11"/>
        <v>0</v>
      </c>
      <c r="BK345" s="59">
        <f t="shared" si="12"/>
        <v>0</v>
      </c>
      <c r="BL345" s="59">
        <f t="shared" si="13"/>
        <v>0</v>
      </c>
      <c r="BM345" s="59">
        <f t="shared" si="14"/>
        <v>0</v>
      </c>
      <c r="BN345" s="59">
        <f t="shared" si="15"/>
        <v>0</v>
      </c>
      <c r="BO345" s="59">
        <f t="shared" si="16"/>
        <v>0</v>
      </c>
      <c r="BP345" s="64"/>
      <c r="BQ345" s="59">
        <f t="shared" si="17"/>
        <v>0</v>
      </c>
      <c r="BR345" s="59">
        <f t="shared" si="18"/>
        <v>0</v>
      </c>
      <c r="BS345" s="59">
        <f t="shared" si="19"/>
        <v>0</v>
      </c>
      <c r="BT345" s="59">
        <f t="shared" si="20"/>
        <v>0</v>
      </c>
    </row>
    <row r="346">
      <c r="A346" s="94"/>
      <c r="B346" s="95"/>
      <c r="C346" s="95"/>
      <c r="BB346" s="64"/>
      <c r="BC346" s="64"/>
      <c r="BP346" s="64"/>
    </row>
    <row r="347">
      <c r="A347" s="94"/>
      <c r="B347" s="95"/>
      <c r="C347" s="95"/>
      <c r="BB347" s="64"/>
      <c r="BC347" s="64"/>
      <c r="BP347" s="64"/>
    </row>
    <row r="348">
      <c r="A348" s="94"/>
      <c r="B348" s="95"/>
      <c r="C348" s="95"/>
      <c r="BB348" s="64"/>
      <c r="BC348" s="64"/>
      <c r="BP348" s="64"/>
    </row>
    <row r="349">
      <c r="A349" s="94"/>
      <c r="B349" s="95"/>
      <c r="C349" s="95"/>
      <c r="BB349" s="64"/>
      <c r="BC349" s="64"/>
      <c r="BP349" s="64"/>
    </row>
    <row r="350">
      <c r="A350" s="94"/>
      <c r="B350" s="95"/>
      <c r="C350" s="95"/>
      <c r="BB350" s="64"/>
      <c r="BC350" s="64"/>
      <c r="BP350" s="64"/>
    </row>
    <row r="351">
      <c r="A351" s="94"/>
      <c r="B351" s="95"/>
      <c r="C351" s="99" t="s">
        <v>318</v>
      </c>
      <c r="D351" s="62">
        <f t="shared" ref="D351:AZ351" si="145">sum(D118)</f>
        <v>22217457000</v>
      </c>
      <c r="E351" s="62">
        <f t="shared" si="145"/>
        <v>0</v>
      </c>
      <c r="F351" s="62">
        <f t="shared" si="145"/>
        <v>0</v>
      </c>
      <c r="G351" s="62">
        <f t="shared" si="145"/>
        <v>0</v>
      </c>
      <c r="H351" s="62">
        <f t="shared" si="145"/>
        <v>0</v>
      </c>
      <c r="I351" s="62">
        <f t="shared" si="145"/>
        <v>0</v>
      </c>
      <c r="J351" s="62">
        <f t="shared" si="145"/>
        <v>0</v>
      </c>
      <c r="K351" s="62">
        <f t="shared" si="145"/>
        <v>0</v>
      </c>
      <c r="L351" s="62">
        <f t="shared" si="145"/>
        <v>0</v>
      </c>
      <c r="M351" s="62">
        <f t="shared" si="145"/>
        <v>0</v>
      </c>
      <c r="N351" s="62">
        <f t="shared" si="145"/>
        <v>0</v>
      </c>
      <c r="O351" s="62">
        <f t="shared" si="145"/>
        <v>0</v>
      </c>
      <c r="P351" s="62">
        <f t="shared" si="145"/>
        <v>0</v>
      </c>
      <c r="Q351" s="62">
        <f t="shared" si="145"/>
        <v>0</v>
      </c>
      <c r="R351" s="62">
        <f t="shared" si="145"/>
        <v>0</v>
      </c>
      <c r="S351" s="62">
        <f t="shared" si="145"/>
        <v>0</v>
      </c>
      <c r="T351" s="62">
        <f t="shared" si="145"/>
        <v>0</v>
      </c>
      <c r="U351" s="62">
        <f t="shared" si="145"/>
        <v>0</v>
      </c>
      <c r="V351" s="62">
        <f t="shared" si="145"/>
        <v>0</v>
      </c>
      <c r="W351" s="62">
        <f t="shared" si="145"/>
        <v>0</v>
      </c>
      <c r="X351" s="62">
        <f t="shared" si="145"/>
        <v>0</v>
      </c>
      <c r="Y351" s="62">
        <f t="shared" si="145"/>
        <v>0</v>
      </c>
      <c r="Z351" s="62">
        <f t="shared" si="145"/>
        <v>0</v>
      </c>
      <c r="AA351" s="62">
        <f t="shared" si="145"/>
        <v>0</v>
      </c>
      <c r="AB351" s="62">
        <f t="shared" si="145"/>
        <v>0</v>
      </c>
      <c r="AC351" s="62">
        <f t="shared" si="145"/>
        <v>0</v>
      </c>
      <c r="AD351" s="62">
        <f t="shared" si="145"/>
        <v>0</v>
      </c>
      <c r="AE351" s="62">
        <f t="shared" si="145"/>
        <v>0</v>
      </c>
      <c r="AF351" s="62">
        <f t="shared" si="145"/>
        <v>0</v>
      </c>
      <c r="AG351" s="62">
        <f t="shared" si="145"/>
        <v>0</v>
      </c>
      <c r="AH351" s="62">
        <f t="shared" si="145"/>
        <v>0</v>
      </c>
      <c r="AI351" s="62">
        <f t="shared" si="145"/>
        <v>0</v>
      </c>
      <c r="AJ351" s="62">
        <f t="shared" si="145"/>
        <v>0</v>
      </c>
      <c r="AK351" s="62">
        <f t="shared" si="145"/>
        <v>0</v>
      </c>
      <c r="AL351" s="62">
        <f t="shared" si="145"/>
        <v>0</v>
      </c>
      <c r="AM351" s="62">
        <f t="shared" si="145"/>
        <v>0</v>
      </c>
      <c r="AN351" s="62">
        <f t="shared" si="145"/>
        <v>0</v>
      </c>
      <c r="AO351" s="62">
        <f t="shared" si="145"/>
        <v>0</v>
      </c>
      <c r="AP351" s="62">
        <f t="shared" si="145"/>
        <v>0</v>
      </c>
      <c r="AQ351" s="62">
        <f t="shared" si="145"/>
        <v>0</v>
      </c>
      <c r="AR351" s="62">
        <f t="shared" si="145"/>
        <v>0</v>
      </c>
      <c r="AS351" s="62">
        <f t="shared" si="145"/>
        <v>0</v>
      </c>
      <c r="AT351" s="62">
        <f t="shared" si="145"/>
        <v>0</v>
      </c>
      <c r="AU351" s="62">
        <f t="shared" si="145"/>
        <v>0</v>
      </c>
      <c r="AV351" s="62">
        <f t="shared" si="145"/>
        <v>0</v>
      </c>
      <c r="AW351" s="62">
        <f t="shared" si="145"/>
        <v>0</v>
      </c>
      <c r="AX351" s="62">
        <f t="shared" si="145"/>
        <v>0</v>
      </c>
      <c r="AY351" s="62">
        <f t="shared" si="145"/>
        <v>0</v>
      </c>
      <c r="AZ351" s="62">
        <f t="shared" si="145"/>
        <v>0</v>
      </c>
      <c r="BA351" s="59">
        <f t="shared" ref="BA351:BA352" si="147">sum(E351:AZ351)</f>
        <v>0</v>
      </c>
      <c r="BB351" s="28">
        <f t="shared" ref="BB351:BB352" si="148">D351-BA351</f>
        <v>22217457000</v>
      </c>
      <c r="BC351" s="64"/>
      <c r="BD351" s="59">
        <f t="shared" ref="BD351:BD352" si="149">sum(E351:H351)</f>
        <v>0</v>
      </c>
      <c r="BE351" s="59">
        <f t="shared" ref="BE351:BE352" si="150">sum(I351:L351)</f>
        <v>0</v>
      </c>
      <c r="BF351" s="59">
        <f t="shared" ref="BF351:BF352" si="151">sum(M351:P351)</f>
        <v>0</v>
      </c>
      <c r="BG351" s="59">
        <f t="shared" ref="BG351:BG352" si="152">sum(Q351:T351)</f>
        <v>0</v>
      </c>
      <c r="BH351" s="59">
        <f t="shared" ref="BH351:BH352" si="153">sum(U351:X351)</f>
        <v>0</v>
      </c>
      <c r="BI351" s="59">
        <f t="shared" ref="BI351:BI352" si="154">sum(Y351:AB351)</f>
        <v>0</v>
      </c>
      <c r="BJ351" s="59">
        <f t="shared" ref="BJ351:BJ352" si="155">sum(AC351:AF351)</f>
        <v>0</v>
      </c>
      <c r="BK351" s="59">
        <f t="shared" ref="BK351:BK352" si="156">sum(AG351:AJ351)</f>
        <v>0</v>
      </c>
      <c r="BL351" s="59">
        <f t="shared" ref="BL351:BL352" si="157">sum(AK351:AN351)</f>
        <v>0</v>
      </c>
      <c r="BM351" s="59">
        <f t="shared" ref="BM351:BM352" si="158">sum(AO351:AR351)</f>
        <v>0</v>
      </c>
      <c r="BN351" s="59">
        <f t="shared" ref="BN351:BN352" si="159">sum(AS351:AV351)</f>
        <v>0</v>
      </c>
      <c r="BO351" s="59">
        <f t="shared" ref="BO351:BO352" si="160">sum(AW351:AZ351)</f>
        <v>0</v>
      </c>
      <c r="BP351" s="64"/>
      <c r="BQ351" s="59">
        <f t="shared" ref="BQ351:BQ352" si="161">sum(BD351:BF351)</f>
        <v>0</v>
      </c>
      <c r="BR351" s="59">
        <f t="shared" ref="BR351:BR352" si="162">sum(BG351:BI351)</f>
        <v>0</v>
      </c>
      <c r="BS351" s="59">
        <f t="shared" ref="BS351:BS352" si="163">sum(BJ351:BL351)</f>
        <v>0</v>
      </c>
      <c r="BT351" s="59">
        <f t="shared" ref="BT351:BT352" si="164">sum(BM351:BO351)</f>
        <v>0</v>
      </c>
    </row>
    <row r="352">
      <c r="A352" s="94"/>
      <c r="B352" s="95"/>
      <c r="C352" s="99" t="s">
        <v>319</v>
      </c>
      <c r="D352" s="62">
        <f t="shared" ref="D352:AZ352" si="146">sum(D3)</f>
        <v>1282883000</v>
      </c>
      <c r="E352" s="62">
        <f t="shared" si="146"/>
        <v>0</v>
      </c>
      <c r="F352" s="62">
        <f t="shared" si="146"/>
        <v>0</v>
      </c>
      <c r="G352" s="62">
        <f t="shared" si="146"/>
        <v>0</v>
      </c>
      <c r="H352" s="62">
        <f t="shared" si="146"/>
        <v>0</v>
      </c>
      <c r="I352" s="62">
        <f t="shared" si="146"/>
        <v>0</v>
      </c>
      <c r="J352" s="62">
        <f t="shared" si="146"/>
        <v>0</v>
      </c>
      <c r="K352" s="62">
        <f t="shared" si="146"/>
        <v>0</v>
      </c>
      <c r="L352" s="62">
        <f t="shared" si="146"/>
        <v>0</v>
      </c>
      <c r="M352" s="62">
        <f t="shared" si="146"/>
        <v>0</v>
      </c>
      <c r="N352" s="62">
        <f t="shared" si="146"/>
        <v>0</v>
      </c>
      <c r="O352" s="62">
        <f t="shared" si="146"/>
        <v>0</v>
      </c>
      <c r="P352" s="62">
        <f t="shared" si="146"/>
        <v>0</v>
      </c>
      <c r="Q352" s="62">
        <f t="shared" si="146"/>
        <v>0</v>
      </c>
      <c r="R352" s="62">
        <f t="shared" si="146"/>
        <v>0</v>
      </c>
      <c r="S352" s="62">
        <f t="shared" si="146"/>
        <v>0</v>
      </c>
      <c r="T352" s="62">
        <f t="shared" si="146"/>
        <v>0</v>
      </c>
      <c r="U352" s="62">
        <f t="shared" si="146"/>
        <v>0</v>
      </c>
      <c r="V352" s="62">
        <f t="shared" si="146"/>
        <v>0</v>
      </c>
      <c r="W352" s="62">
        <f t="shared" si="146"/>
        <v>0</v>
      </c>
      <c r="X352" s="62">
        <f t="shared" si="146"/>
        <v>0</v>
      </c>
      <c r="Y352" s="62">
        <f t="shared" si="146"/>
        <v>0</v>
      </c>
      <c r="Z352" s="62">
        <f t="shared" si="146"/>
        <v>0</v>
      </c>
      <c r="AA352" s="62">
        <f t="shared" si="146"/>
        <v>0</v>
      </c>
      <c r="AB352" s="62">
        <f t="shared" si="146"/>
        <v>0</v>
      </c>
      <c r="AC352" s="62">
        <f t="shared" si="146"/>
        <v>0</v>
      </c>
      <c r="AD352" s="62">
        <f t="shared" si="146"/>
        <v>0</v>
      </c>
      <c r="AE352" s="62">
        <f t="shared" si="146"/>
        <v>0</v>
      </c>
      <c r="AF352" s="62">
        <f t="shared" si="146"/>
        <v>0</v>
      </c>
      <c r="AG352" s="62">
        <f t="shared" si="146"/>
        <v>0</v>
      </c>
      <c r="AH352" s="62">
        <f t="shared" si="146"/>
        <v>0</v>
      </c>
      <c r="AI352" s="62">
        <f t="shared" si="146"/>
        <v>0</v>
      </c>
      <c r="AJ352" s="62">
        <f t="shared" si="146"/>
        <v>0</v>
      </c>
      <c r="AK352" s="62">
        <f t="shared" si="146"/>
        <v>0</v>
      </c>
      <c r="AL352" s="62">
        <f t="shared" si="146"/>
        <v>0</v>
      </c>
      <c r="AM352" s="62">
        <f t="shared" si="146"/>
        <v>0</v>
      </c>
      <c r="AN352" s="62">
        <f t="shared" si="146"/>
        <v>0</v>
      </c>
      <c r="AO352" s="62">
        <f t="shared" si="146"/>
        <v>0</v>
      </c>
      <c r="AP352" s="62">
        <f t="shared" si="146"/>
        <v>0</v>
      </c>
      <c r="AQ352" s="62">
        <f t="shared" si="146"/>
        <v>0</v>
      </c>
      <c r="AR352" s="62">
        <f t="shared" si="146"/>
        <v>0</v>
      </c>
      <c r="AS352" s="62">
        <f t="shared" si="146"/>
        <v>0</v>
      </c>
      <c r="AT352" s="62">
        <f t="shared" si="146"/>
        <v>0</v>
      </c>
      <c r="AU352" s="62">
        <f t="shared" si="146"/>
        <v>0</v>
      </c>
      <c r="AV352" s="62">
        <f t="shared" si="146"/>
        <v>0</v>
      </c>
      <c r="AW352" s="62">
        <f t="shared" si="146"/>
        <v>0</v>
      </c>
      <c r="AX352" s="62">
        <f t="shared" si="146"/>
        <v>0</v>
      </c>
      <c r="AY352" s="62">
        <f t="shared" si="146"/>
        <v>0</v>
      </c>
      <c r="AZ352" s="62">
        <f t="shared" si="146"/>
        <v>288428000</v>
      </c>
      <c r="BA352" s="59">
        <f t="shared" si="147"/>
        <v>288428000</v>
      </c>
      <c r="BB352" s="28">
        <f t="shared" si="148"/>
        <v>994455000</v>
      </c>
      <c r="BC352" s="64"/>
      <c r="BD352" s="59">
        <f t="shared" si="149"/>
        <v>0</v>
      </c>
      <c r="BE352" s="59">
        <f t="shared" si="150"/>
        <v>0</v>
      </c>
      <c r="BF352" s="59">
        <f t="shared" si="151"/>
        <v>0</v>
      </c>
      <c r="BG352" s="59">
        <f t="shared" si="152"/>
        <v>0</v>
      </c>
      <c r="BH352" s="59">
        <f t="shared" si="153"/>
        <v>0</v>
      </c>
      <c r="BI352" s="59">
        <f t="shared" si="154"/>
        <v>0</v>
      </c>
      <c r="BJ352" s="59">
        <f t="shared" si="155"/>
        <v>0</v>
      </c>
      <c r="BK352" s="59">
        <f t="shared" si="156"/>
        <v>0</v>
      </c>
      <c r="BL352" s="59">
        <f t="shared" si="157"/>
        <v>0</v>
      </c>
      <c r="BM352" s="59">
        <f t="shared" si="158"/>
        <v>0</v>
      </c>
      <c r="BN352" s="59">
        <f t="shared" si="159"/>
        <v>0</v>
      </c>
      <c r="BO352" s="59">
        <f t="shared" si="160"/>
        <v>288428000</v>
      </c>
      <c r="BP352" s="64"/>
      <c r="BQ352" s="59">
        <f t="shared" si="161"/>
        <v>0</v>
      </c>
      <c r="BR352" s="59">
        <f t="shared" si="162"/>
        <v>0</v>
      </c>
      <c r="BS352" s="59">
        <f t="shared" si="163"/>
        <v>0</v>
      </c>
      <c r="BT352" s="59">
        <f t="shared" si="164"/>
        <v>288428000</v>
      </c>
    </row>
    <row r="353">
      <c r="A353" s="94"/>
      <c r="B353" s="95"/>
      <c r="C353" s="100" t="s">
        <v>15</v>
      </c>
      <c r="D353" s="98">
        <f>sum(D351:D352)</f>
        <v>23500340000</v>
      </c>
      <c r="BA353" s="94">
        <f>sum(BA348:BA352)</f>
        <v>288428000</v>
      </c>
      <c r="BB353" s="64"/>
      <c r="BC353" s="64"/>
      <c r="BP353" s="64"/>
    </row>
    <row r="354">
      <c r="A354" s="94"/>
      <c r="B354" s="95"/>
      <c r="C354" s="95"/>
      <c r="BB354" s="64"/>
      <c r="BC354" s="64"/>
      <c r="BP354" s="64"/>
    </row>
    <row r="355">
      <c r="A355" s="94"/>
      <c r="B355" s="95"/>
      <c r="C355" s="52" t="s">
        <v>320</v>
      </c>
      <c r="D355" s="62">
        <f t="shared" ref="D355:AZ355" si="165">sum(D130)</f>
        <v>17447287000</v>
      </c>
      <c r="E355" s="62">
        <f t="shared" si="165"/>
        <v>0</v>
      </c>
      <c r="F355" s="62">
        <f t="shared" si="165"/>
        <v>0</v>
      </c>
      <c r="G355" s="62">
        <f t="shared" si="165"/>
        <v>0</v>
      </c>
      <c r="H355" s="62">
        <f t="shared" si="165"/>
        <v>0</v>
      </c>
      <c r="I355" s="62">
        <f t="shared" si="165"/>
        <v>0</v>
      </c>
      <c r="J355" s="62">
        <f t="shared" si="165"/>
        <v>0</v>
      </c>
      <c r="K355" s="62">
        <f t="shared" si="165"/>
        <v>0</v>
      </c>
      <c r="L355" s="62">
        <f t="shared" si="165"/>
        <v>0</v>
      </c>
      <c r="M355" s="62">
        <f t="shared" si="165"/>
        <v>0</v>
      </c>
      <c r="N355" s="62">
        <f t="shared" si="165"/>
        <v>0</v>
      </c>
      <c r="O355" s="62">
        <f t="shared" si="165"/>
        <v>0</v>
      </c>
      <c r="P355" s="62">
        <f t="shared" si="165"/>
        <v>0</v>
      </c>
      <c r="Q355" s="62">
        <f t="shared" si="165"/>
        <v>0</v>
      </c>
      <c r="R355" s="62">
        <f t="shared" si="165"/>
        <v>0</v>
      </c>
      <c r="S355" s="62">
        <f t="shared" si="165"/>
        <v>0</v>
      </c>
      <c r="T355" s="62">
        <f t="shared" si="165"/>
        <v>0</v>
      </c>
      <c r="U355" s="62">
        <f t="shared" si="165"/>
        <v>0</v>
      </c>
      <c r="V355" s="62">
        <f t="shared" si="165"/>
        <v>0</v>
      </c>
      <c r="W355" s="62">
        <f t="shared" si="165"/>
        <v>0</v>
      </c>
      <c r="X355" s="62">
        <f t="shared" si="165"/>
        <v>0</v>
      </c>
      <c r="Y355" s="62">
        <f t="shared" si="165"/>
        <v>0</v>
      </c>
      <c r="Z355" s="62">
        <f t="shared" si="165"/>
        <v>0</v>
      </c>
      <c r="AA355" s="62">
        <f t="shared" si="165"/>
        <v>0</v>
      </c>
      <c r="AB355" s="62">
        <f t="shared" si="165"/>
        <v>0</v>
      </c>
      <c r="AC355" s="62">
        <f t="shared" si="165"/>
        <v>0</v>
      </c>
      <c r="AD355" s="62">
        <f t="shared" si="165"/>
        <v>0</v>
      </c>
      <c r="AE355" s="62">
        <f t="shared" si="165"/>
        <v>0</v>
      </c>
      <c r="AF355" s="62">
        <f t="shared" si="165"/>
        <v>0</v>
      </c>
      <c r="AG355" s="62">
        <f t="shared" si="165"/>
        <v>0</v>
      </c>
      <c r="AH355" s="62">
        <f t="shared" si="165"/>
        <v>0</v>
      </c>
      <c r="AI355" s="62">
        <f t="shared" si="165"/>
        <v>0</v>
      </c>
      <c r="AJ355" s="62">
        <f t="shared" si="165"/>
        <v>0</v>
      </c>
      <c r="AK355" s="62">
        <f t="shared" si="165"/>
        <v>0</v>
      </c>
      <c r="AL355" s="62">
        <f t="shared" si="165"/>
        <v>0</v>
      </c>
      <c r="AM355" s="62">
        <f t="shared" si="165"/>
        <v>0</v>
      </c>
      <c r="AN355" s="62">
        <f t="shared" si="165"/>
        <v>0</v>
      </c>
      <c r="AO355" s="62">
        <f t="shared" si="165"/>
        <v>0</v>
      </c>
      <c r="AP355" s="62">
        <f t="shared" si="165"/>
        <v>0</v>
      </c>
      <c r="AQ355" s="62">
        <f t="shared" si="165"/>
        <v>0</v>
      </c>
      <c r="AR355" s="62">
        <f t="shared" si="165"/>
        <v>0</v>
      </c>
      <c r="AS355" s="62">
        <f t="shared" si="165"/>
        <v>0</v>
      </c>
      <c r="AT355" s="62">
        <f t="shared" si="165"/>
        <v>0</v>
      </c>
      <c r="AU355" s="62">
        <f t="shared" si="165"/>
        <v>0</v>
      </c>
      <c r="AV355" s="62">
        <f t="shared" si="165"/>
        <v>0</v>
      </c>
      <c r="AW355" s="62">
        <f t="shared" si="165"/>
        <v>0</v>
      </c>
      <c r="AX355" s="62">
        <f t="shared" si="165"/>
        <v>0</v>
      </c>
      <c r="AY355" s="62">
        <f t="shared" si="165"/>
        <v>0</v>
      </c>
      <c r="AZ355" s="62">
        <f t="shared" si="165"/>
        <v>0</v>
      </c>
      <c r="BA355" s="59">
        <f t="shared" ref="BA355:BA356" si="167">sum(E355:AZ355)</f>
        <v>0</v>
      </c>
      <c r="BB355" s="28">
        <f t="shared" ref="BB355:BB356" si="168">D355-BA355</f>
        <v>17447287000</v>
      </c>
      <c r="BC355" s="64"/>
      <c r="BD355" s="59">
        <f t="shared" ref="BD355:BD356" si="169">sum(E355:H355)</f>
        <v>0</v>
      </c>
      <c r="BE355" s="59">
        <f t="shared" ref="BE355:BE356" si="170">sum(I355:L355)</f>
        <v>0</v>
      </c>
      <c r="BF355" s="59">
        <f t="shared" ref="BF355:BF356" si="171">sum(M355:P355)</f>
        <v>0</v>
      </c>
      <c r="BG355" s="59">
        <f t="shared" ref="BG355:BG356" si="172">sum(Q355:T355)</f>
        <v>0</v>
      </c>
      <c r="BH355" s="59">
        <f t="shared" ref="BH355:BH356" si="173">sum(U355:X355)</f>
        <v>0</v>
      </c>
      <c r="BI355" s="59">
        <f t="shared" ref="BI355:BI356" si="174">sum(Y355:AB355)</f>
        <v>0</v>
      </c>
      <c r="BJ355" s="59">
        <f t="shared" ref="BJ355:BJ356" si="175">sum(AC355:AF355)</f>
        <v>0</v>
      </c>
      <c r="BK355" s="59">
        <f t="shared" ref="BK355:BK356" si="176">sum(AG355:AJ355)</f>
        <v>0</v>
      </c>
      <c r="BL355" s="59">
        <f t="shared" ref="BL355:BL356" si="177">sum(AK355:AN355)</f>
        <v>0</v>
      </c>
      <c r="BM355" s="59">
        <f t="shared" ref="BM355:BM356" si="178">sum(AO355:AR355)</f>
        <v>0</v>
      </c>
      <c r="BN355" s="59">
        <f t="shared" ref="BN355:BN356" si="179">sum(AS355:AV355)</f>
        <v>0</v>
      </c>
      <c r="BO355" s="59">
        <f t="shared" ref="BO355:BO356" si="180">sum(AW355:AZ355)</f>
        <v>0</v>
      </c>
      <c r="BP355" s="64"/>
      <c r="BQ355" s="59">
        <f t="shared" ref="BQ355:BQ356" si="181">sum(BD355:BF355)</f>
        <v>0</v>
      </c>
      <c r="BR355" s="59">
        <f t="shared" ref="BR355:BR356" si="182">sum(BG355:BI355)</f>
        <v>0</v>
      </c>
      <c r="BS355" s="59">
        <f t="shared" ref="BS355:BS356" si="183">sum(BJ355:BL355)</f>
        <v>0</v>
      </c>
      <c r="BT355" s="59">
        <f t="shared" ref="BT355:BT356" si="184">sum(BM355:BO355)</f>
        <v>0</v>
      </c>
    </row>
    <row r="356">
      <c r="A356" s="94"/>
      <c r="B356" s="95"/>
      <c r="C356" s="52" t="s">
        <v>321</v>
      </c>
      <c r="D356" s="62">
        <f t="shared" ref="D356:AZ356" si="166">sum(D3,D118)-D130</f>
        <v>6053053000</v>
      </c>
      <c r="E356" s="62">
        <f t="shared" si="166"/>
        <v>0</v>
      </c>
      <c r="F356" s="62">
        <f t="shared" si="166"/>
        <v>0</v>
      </c>
      <c r="G356" s="62">
        <f t="shared" si="166"/>
        <v>0</v>
      </c>
      <c r="H356" s="62">
        <f t="shared" si="166"/>
        <v>0</v>
      </c>
      <c r="I356" s="62">
        <f t="shared" si="166"/>
        <v>0</v>
      </c>
      <c r="J356" s="62">
        <f t="shared" si="166"/>
        <v>0</v>
      </c>
      <c r="K356" s="62">
        <f t="shared" si="166"/>
        <v>0</v>
      </c>
      <c r="L356" s="62">
        <f t="shared" si="166"/>
        <v>0</v>
      </c>
      <c r="M356" s="62">
        <f t="shared" si="166"/>
        <v>0</v>
      </c>
      <c r="N356" s="62">
        <f t="shared" si="166"/>
        <v>0</v>
      </c>
      <c r="O356" s="62">
        <f t="shared" si="166"/>
        <v>0</v>
      </c>
      <c r="P356" s="62">
        <f t="shared" si="166"/>
        <v>0</v>
      </c>
      <c r="Q356" s="62">
        <f t="shared" si="166"/>
        <v>0</v>
      </c>
      <c r="R356" s="62">
        <f t="shared" si="166"/>
        <v>0</v>
      </c>
      <c r="S356" s="62">
        <f t="shared" si="166"/>
        <v>0</v>
      </c>
      <c r="T356" s="62">
        <f t="shared" si="166"/>
        <v>0</v>
      </c>
      <c r="U356" s="62">
        <f t="shared" si="166"/>
        <v>0</v>
      </c>
      <c r="V356" s="62">
        <f t="shared" si="166"/>
        <v>0</v>
      </c>
      <c r="W356" s="62">
        <f t="shared" si="166"/>
        <v>0</v>
      </c>
      <c r="X356" s="62">
        <f t="shared" si="166"/>
        <v>0</v>
      </c>
      <c r="Y356" s="62">
        <f t="shared" si="166"/>
        <v>0</v>
      </c>
      <c r="Z356" s="62">
        <f t="shared" si="166"/>
        <v>0</v>
      </c>
      <c r="AA356" s="62">
        <f t="shared" si="166"/>
        <v>0</v>
      </c>
      <c r="AB356" s="62">
        <f t="shared" si="166"/>
        <v>0</v>
      </c>
      <c r="AC356" s="62">
        <f t="shared" si="166"/>
        <v>0</v>
      </c>
      <c r="AD356" s="62">
        <f t="shared" si="166"/>
        <v>0</v>
      </c>
      <c r="AE356" s="62">
        <f t="shared" si="166"/>
        <v>0</v>
      </c>
      <c r="AF356" s="62">
        <f t="shared" si="166"/>
        <v>0</v>
      </c>
      <c r="AG356" s="62">
        <f t="shared" si="166"/>
        <v>0</v>
      </c>
      <c r="AH356" s="62">
        <f t="shared" si="166"/>
        <v>0</v>
      </c>
      <c r="AI356" s="62">
        <f t="shared" si="166"/>
        <v>0</v>
      </c>
      <c r="AJ356" s="62">
        <f t="shared" si="166"/>
        <v>0</v>
      </c>
      <c r="AK356" s="62">
        <f t="shared" si="166"/>
        <v>0</v>
      </c>
      <c r="AL356" s="62">
        <f t="shared" si="166"/>
        <v>0</v>
      </c>
      <c r="AM356" s="62">
        <f t="shared" si="166"/>
        <v>0</v>
      </c>
      <c r="AN356" s="62">
        <f t="shared" si="166"/>
        <v>0</v>
      </c>
      <c r="AO356" s="62">
        <f t="shared" si="166"/>
        <v>0</v>
      </c>
      <c r="AP356" s="62">
        <f t="shared" si="166"/>
        <v>0</v>
      </c>
      <c r="AQ356" s="62">
        <f t="shared" si="166"/>
        <v>0</v>
      </c>
      <c r="AR356" s="62">
        <f t="shared" si="166"/>
        <v>0</v>
      </c>
      <c r="AS356" s="62">
        <f t="shared" si="166"/>
        <v>0</v>
      </c>
      <c r="AT356" s="62">
        <f t="shared" si="166"/>
        <v>0</v>
      </c>
      <c r="AU356" s="62">
        <f t="shared" si="166"/>
        <v>0</v>
      </c>
      <c r="AV356" s="62">
        <f t="shared" si="166"/>
        <v>0</v>
      </c>
      <c r="AW356" s="62">
        <f t="shared" si="166"/>
        <v>0</v>
      </c>
      <c r="AX356" s="62">
        <f t="shared" si="166"/>
        <v>0</v>
      </c>
      <c r="AY356" s="62">
        <f t="shared" si="166"/>
        <v>0</v>
      </c>
      <c r="AZ356" s="62">
        <f t="shared" si="166"/>
        <v>288428000</v>
      </c>
      <c r="BA356" s="59">
        <f t="shared" si="167"/>
        <v>288428000</v>
      </c>
      <c r="BB356" s="28">
        <f t="shared" si="168"/>
        <v>5764625000</v>
      </c>
      <c r="BC356" s="64"/>
      <c r="BD356" s="59">
        <f t="shared" si="169"/>
        <v>0</v>
      </c>
      <c r="BE356" s="59">
        <f t="shared" si="170"/>
        <v>0</v>
      </c>
      <c r="BF356" s="59">
        <f t="shared" si="171"/>
        <v>0</v>
      </c>
      <c r="BG356" s="59">
        <f t="shared" si="172"/>
        <v>0</v>
      </c>
      <c r="BH356" s="59">
        <f t="shared" si="173"/>
        <v>0</v>
      </c>
      <c r="BI356" s="59">
        <f t="shared" si="174"/>
        <v>0</v>
      </c>
      <c r="BJ356" s="59">
        <f t="shared" si="175"/>
        <v>0</v>
      </c>
      <c r="BK356" s="59">
        <f t="shared" si="176"/>
        <v>0</v>
      </c>
      <c r="BL356" s="59">
        <f t="shared" si="177"/>
        <v>0</v>
      </c>
      <c r="BM356" s="59">
        <f t="shared" si="178"/>
        <v>0</v>
      </c>
      <c r="BN356" s="59">
        <f t="shared" si="179"/>
        <v>0</v>
      </c>
      <c r="BO356" s="59">
        <f t="shared" si="180"/>
        <v>288428000</v>
      </c>
      <c r="BP356" s="64"/>
      <c r="BQ356" s="59">
        <f t="shared" si="181"/>
        <v>0</v>
      </c>
      <c r="BR356" s="59">
        <f t="shared" si="182"/>
        <v>0</v>
      </c>
      <c r="BS356" s="59">
        <f t="shared" si="183"/>
        <v>0</v>
      </c>
      <c r="BT356" s="59">
        <f t="shared" si="184"/>
        <v>288428000</v>
      </c>
    </row>
    <row r="357">
      <c r="A357" s="94"/>
      <c r="B357" s="95"/>
      <c r="C357" s="97" t="s">
        <v>15</v>
      </c>
      <c r="D357" s="98">
        <f>sum(D355:D356)</f>
        <v>23500340000</v>
      </c>
      <c r="BA357" s="98">
        <f>sum(BA352:BA356)</f>
        <v>865284000</v>
      </c>
      <c r="BB357" s="64"/>
      <c r="BC357" s="64"/>
      <c r="BP357" s="64"/>
    </row>
    <row r="358">
      <c r="A358" s="94"/>
      <c r="B358" s="95"/>
      <c r="C358" s="95"/>
      <c r="BB358" s="64"/>
      <c r="BC358" s="64"/>
      <c r="BP358" s="64"/>
    </row>
    <row r="359">
      <c r="A359" s="94"/>
      <c r="B359" s="95"/>
      <c r="C359" s="95"/>
      <c r="BB359" s="64"/>
      <c r="BC359" s="64"/>
      <c r="BP359" s="64"/>
    </row>
    <row r="360">
      <c r="A360" s="94"/>
      <c r="B360" s="95"/>
      <c r="C360" s="52" t="s">
        <v>322</v>
      </c>
      <c r="D360" s="62">
        <f t="shared" ref="D360:AZ360" si="185">sum(D118,D94)</f>
        <v>22452111000</v>
      </c>
      <c r="E360" s="62">
        <f t="shared" si="185"/>
        <v>0</v>
      </c>
      <c r="F360" s="62">
        <f t="shared" si="185"/>
        <v>0</v>
      </c>
      <c r="G360" s="62">
        <f t="shared" si="185"/>
        <v>0</v>
      </c>
      <c r="H360" s="62">
        <f t="shared" si="185"/>
        <v>0</v>
      </c>
      <c r="I360" s="62">
        <f t="shared" si="185"/>
        <v>0</v>
      </c>
      <c r="J360" s="62">
        <f t="shared" si="185"/>
        <v>0</v>
      </c>
      <c r="K360" s="62">
        <f t="shared" si="185"/>
        <v>0</v>
      </c>
      <c r="L360" s="62">
        <f t="shared" si="185"/>
        <v>0</v>
      </c>
      <c r="M360" s="62">
        <f t="shared" si="185"/>
        <v>0</v>
      </c>
      <c r="N360" s="62">
        <f t="shared" si="185"/>
        <v>0</v>
      </c>
      <c r="O360" s="62">
        <f t="shared" si="185"/>
        <v>0</v>
      </c>
      <c r="P360" s="62">
        <f t="shared" si="185"/>
        <v>0</v>
      </c>
      <c r="Q360" s="62">
        <f t="shared" si="185"/>
        <v>0</v>
      </c>
      <c r="R360" s="62">
        <f t="shared" si="185"/>
        <v>0</v>
      </c>
      <c r="S360" s="62">
        <f t="shared" si="185"/>
        <v>0</v>
      </c>
      <c r="T360" s="62">
        <f t="shared" si="185"/>
        <v>0</v>
      </c>
      <c r="U360" s="62">
        <f t="shared" si="185"/>
        <v>0</v>
      </c>
      <c r="V360" s="62">
        <f t="shared" si="185"/>
        <v>0</v>
      </c>
      <c r="W360" s="62">
        <f t="shared" si="185"/>
        <v>0</v>
      </c>
      <c r="X360" s="62">
        <f t="shared" si="185"/>
        <v>0</v>
      </c>
      <c r="Y360" s="62">
        <f t="shared" si="185"/>
        <v>0</v>
      </c>
      <c r="Z360" s="62">
        <f t="shared" si="185"/>
        <v>0</v>
      </c>
      <c r="AA360" s="62">
        <f t="shared" si="185"/>
        <v>0</v>
      </c>
      <c r="AB360" s="62">
        <f t="shared" si="185"/>
        <v>0</v>
      </c>
      <c r="AC360" s="62">
        <f t="shared" si="185"/>
        <v>0</v>
      </c>
      <c r="AD360" s="62">
        <f t="shared" si="185"/>
        <v>0</v>
      </c>
      <c r="AE360" s="62">
        <f t="shared" si="185"/>
        <v>0</v>
      </c>
      <c r="AF360" s="62">
        <f t="shared" si="185"/>
        <v>0</v>
      </c>
      <c r="AG360" s="62">
        <f t="shared" si="185"/>
        <v>0</v>
      </c>
      <c r="AH360" s="62">
        <f t="shared" si="185"/>
        <v>0</v>
      </c>
      <c r="AI360" s="62">
        <f t="shared" si="185"/>
        <v>0</v>
      </c>
      <c r="AJ360" s="62">
        <f t="shared" si="185"/>
        <v>0</v>
      </c>
      <c r="AK360" s="62">
        <f t="shared" si="185"/>
        <v>0</v>
      </c>
      <c r="AL360" s="62">
        <f t="shared" si="185"/>
        <v>0</v>
      </c>
      <c r="AM360" s="62">
        <f t="shared" si="185"/>
        <v>0</v>
      </c>
      <c r="AN360" s="62">
        <f t="shared" si="185"/>
        <v>0</v>
      </c>
      <c r="AO360" s="62">
        <f t="shared" si="185"/>
        <v>0</v>
      </c>
      <c r="AP360" s="62">
        <f t="shared" si="185"/>
        <v>0</v>
      </c>
      <c r="AQ360" s="62">
        <f t="shared" si="185"/>
        <v>0</v>
      </c>
      <c r="AR360" s="62">
        <f t="shared" si="185"/>
        <v>0</v>
      </c>
      <c r="AS360" s="62">
        <f t="shared" si="185"/>
        <v>0</v>
      </c>
      <c r="AT360" s="62">
        <f t="shared" si="185"/>
        <v>0</v>
      </c>
      <c r="AU360" s="62">
        <f t="shared" si="185"/>
        <v>0</v>
      </c>
      <c r="AV360" s="62">
        <f t="shared" si="185"/>
        <v>0</v>
      </c>
      <c r="AW360" s="62">
        <f t="shared" si="185"/>
        <v>0</v>
      </c>
      <c r="AX360" s="62">
        <f t="shared" si="185"/>
        <v>0</v>
      </c>
      <c r="AY360" s="62">
        <f t="shared" si="185"/>
        <v>0</v>
      </c>
      <c r="AZ360" s="62">
        <f t="shared" si="185"/>
        <v>117327000</v>
      </c>
      <c r="BA360" s="59">
        <f t="shared" ref="BA360:BA364" si="187">sum(E360:AZ360)</f>
        <v>117327000</v>
      </c>
      <c r="BB360" s="28">
        <f t="shared" ref="BB360:BB364" si="188">D360-BA360</f>
        <v>22334784000</v>
      </c>
      <c r="BC360" s="64"/>
      <c r="BD360" s="59">
        <f t="shared" ref="BD360:BD364" si="189">sum(E360:H360)</f>
        <v>0</v>
      </c>
      <c r="BE360" s="59">
        <f t="shared" ref="BE360:BE364" si="190">sum(I360:L360)</f>
        <v>0</v>
      </c>
      <c r="BF360" s="59">
        <f t="shared" ref="BF360:BF364" si="191">sum(M360:P360)</f>
        <v>0</v>
      </c>
      <c r="BG360" s="59">
        <f t="shared" ref="BG360:BG364" si="192">sum(Q360:T360)</f>
        <v>0</v>
      </c>
      <c r="BH360" s="59">
        <f t="shared" ref="BH360:BH364" si="193">sum(U360:X360)</f>
        <v>0</v>
      </c>
      <c r="BI360" s="59">
        <f t="shared" ref="BI360:BI364" si="194">sum(Y360:AB360)</f>
        <v>0</v>
      </c>
      <c r="BJ360" s="59">
        <f t="shared" ref="BJ360:BJ364" si="195">sum(AC360:AF360)</f>
        <v>0</v>
      </c>
      <c r="BK360" s="59">
        <f t="shared" ref="BK360:BK364" si="196">sum(AG360:AJ360)</f>
        <v>0</v>
      </c>
      <c r="BL360" s="59">
        <f t="shared" ref="BL360:BL364" si="197">sum(AK360:AN360)</f>
        <v>0</v>
      </c>
      <c r="BM360" s="59">
        <f t="shared" ref="BM360:BM364" si="198">sum(AO360:AR360)</f>
        <v>0</v>
      </c>
      <c r="BN360" s="59">
        <f t="shared" ref="BN360:BN364" si="199">sum(AS360:AV360)</f>
        <v>0</v>
      </c>
      <c r="BO360" s="59">
        <f t="shared" ref="BO360:BO364" si="200">sum(AW360:AZ360)</f>
        <v>117327000</v>
      </c>
      <c r="BP360" s="64"/>
      <c r="BQ360" s="59">
        <f t="shared" ref="BQ360:BQ364" si="201">sum(BD360:BF360)</f>
        <v>0</v>
      </c>
      <c r="BR360" s="59">
        <f t="shared" ref="BR360:BR364" si="202">sum(BG360:BI360)</f>
        <v>0</v>
      </c>
      <c r="BS360" s="59">
        <f t="shared" ref="BS360:BS364" si="203">sum(BJ360:BL360)</f>
        <v>0</v>
      </c>
      <c r="BT360" s="59">
        <f t="shared" ref="BT360:BT364" si="204">sum(BM360:BO360)</f>
        <v>117327000</v>
      </c>
    </row>
    <row r="361">
      <c r="A361" s="94"/>
      <c r="B361" s="95"/>
      <c r="C361" s="52" t="s">
        <v>323</v>
      </c>
      <c r="D361" s="62">
        <f t="shared" ref="D361:AZ361" si="186">sum(D6)</f>
        <v>137783000</v>
      </c>
      <c r="E361" s="62">
        <f t="shared" si="186"/>
        <v>0</v>
      </c>
      <c r="F361" s="62">
        <f t="shared" si="186"/>
        <v>0</v>
      </c>
      <c r="G361" s="62">
        <f t="shared" si="186"/>
        <v>0</v>
      </c>
      <c r="H361" s="62">
        <f t="shared" si="186"/>
        <v>0</v>
      </c>
      <c r="I361" s="62">
        <f t="shared" si="186"/>
        <v>0</v>
      </c>
      <c r="J361" s="62">
        <f t="shared" si="186"/>
        <v>0</v>
      </c>
      <c r="K361" s="62">
        <f t="shared" si="186"/>
        <v>0</v>
      </c>
      <c r="L361" s="62">
        <f t="shared" si="186"/>
        <v>0</v>
      </c>
      <c r="M361" s="62">
        <f t="shared" si="186"/>
        <v>0</v>
      </c>
      <c r="N361" s="62">
        <f t="shared" si="186"/>
        <v>0</v>
      </c>
      <c r="O361" s="62">
        <f t="shared" si="186"/>
        <v>0</v>
      </c>
      <c r="P361" s="62">
        <f t="shared" si="186"/>
        <v>0</v>
      </c>
      <c r="Q361" s="62">
        <f t="shared" si="186"/>
        <v>0</v>
      </c>
      <c r="R361" s="62">
        <f t="shared" si="186"/>
        <v>0</v>
      </c>
      <c r="S361" s="62">
        <f t="shared" si="186"/>
        <v>0</v>
      </c>
      <c r="T361" s="62">
        <f t="shared" si="186"/>
        <v>0</v>
      </c>
      <c r="U361" s="62">
        <f t="shared" si="186"/>
        <v>0</v>
      </c>
      <c r="V361" s="62">
        <f t="shared" si="186"/>
        <v>0</v>
      </c>
      <c r="W361" s="62">
        <f t="shared" si="186"/>
        <v>0</v>
      </c>
      <c r="X361" s="62">
        <f t="shared" si="186"/>
        <v>0</v>
      </c>
      <c r="Y361" s="62">
        <f t="shared" si="186"/>
        <v>0</v>
      </c>
      <c r="Z361" s="62">
        <f t="shared" si="186"/>
        <v>0</v>
      </c>
      <c r="AA361" s="62">
        <f t="shared" si="186"/>
        <v>0</v>
      </c>
      <c r="AB361" s="62">
        <f t="shared" si="186"/>
        <v>0</v>
      </c>
      <c r="AC361" s="62">
        <f t="shared" si="186"/>
        <v>0</v>
      </c>
      <c r="AD361" s="62">
        <f t="shared" si="186"/>
        <v>0</v>
      </c>
      <c r="AE361" s="62">
        <f t="shared" si="186"/>
        <v>0</v>
      </c>
      <c r="AF361" s="62">
        <f t="shared" si="186"/>
        <v>0</v>
      </c>
      <c r="AG361" s="62">
        <f t="shared" si="186"/>
        <v>0</v>
      </c>
      <c r="AH361" s="62">
        <f t="shared" si="186"/>
        <v>0</v>
      </c>
      <c r="AI361" s="62">
        <f t="shared" si="186"/>
        <v>0</v>
      </c>
      <c r="AJ361" s="62">
        <f t="shared" si="186"/>
        <v>0</v>
      </c>
      <c r="AK361" s="62">
        <f t="shared" si="186"/>
        <v>0</v>
      </c>
      <c r="AL361" s="62">
        <f t="shared" si="186"/>
        <v>0</v>
      </c>
      <c r="AM361" s="62">
        <f t="shared" si="186"/>
        <v>0</v>
      </c>
      <c r="AN361" s="62">
        <f t="shared" si="186"/>
        <v>0</v>
      </c>
      <c r="AO361" s="62">
        <f t="shared" si="186"/>
        <v>0</v>
      </c>
      <c r="AP361" s="62">
        <f t="shared" si="186"/>
        <v>0</v>
      </c>
      <c r="AQ361" s="62">
        <f t="shared" si="186"/>
        <v>0</v>
      </c>
      <c r="AR361" s="62">
        <f t="shared" si="186"/>
        <v>0</v>
      </c>
      <c r="AS361" s="62">
        <f t="shared" si="186"/>
        <v>0</v>
      </c>
      <c r="AT361" s="62">
        <f t="shared" si="186"/>
        <v>0</v>
      </c>
      <c r="AU361" s="62">
        <f t="shared" si="186"/>
        <v>0</v>
      </c>
      <c r="AV361" s="62">
        <f t="shared" si="186"/>
        <v>0</v>
      </c>
      <c r="AW361" s="62">
        <f t="shared" si="186"/>
        <v>0</v>
      </c>
      <c r="AX361" s="62">
        <f t="shared" si="186"/>
        <v>0</v>
      </c>
      <c r="AY361" s="62">
        <f t="shared" si="186"/>
        <v>0</v>
      </c>
      <c r="AZ361" s="62">
        <f t="shared" si="186"/>
        <v>33849000</v>
      </c>
      <c r="BA361" s="59">
        <f t="shared" si="187"/>
        <v>33849000</v>
      </c>
      <c r="BB361" s="28">
        <f t="shared" si="188"/>
        <v>103934000</v>
      </c>
      <c r="BC361" s="64"/>
      <c r="BD361" s="59">
        <f t="shared" si="189"/>
        <v>0</v>
      </c>
      <c r="BE361" s="59">
        <f t="shared" si="190"/>
        <v>0</v>
      </c>
      <c r="BF361" s="59">
        <f t="shared" si="191"/>
        <v>0</v>
      </c>
      <c r="BG361" s="59">
        <f t="shared" si="192"/>
        <v>0</v>
      </c>
      <c r="BH361" s="59">
        <f t="shared" si="193"/>
        <v>0</v>
      </c>
      <c r="BI361" s="59">
        <f t="shared" si="194"/>
        <v>0</v>
      </c>
      <c r="BJ361" s="59">
        <f t="shared" si="195"/>
        <v>0</v>
      </c>
      <c r="BK361" s="59">
        <f t="shared" si="196"/>
        <v>0</v>
      </c>
      <c r="BL361" s="59">
        <f t="shared" si="197"/>
        <v>0</v>
      </c>
      <c r="BM361" s="59">
        <f t="shared" si="198"/>
        <v>0</v>
      </c>
      <c r="BN361" s="59">
        <f t="shared" si="199"/>
        <v>0</v>
      </c>
      <c r="BO361" s="59">
        <f t="shared" si="200"/>
        <v>33849000</v>
      </c>
      <c r="BP361" s="64"/>
      <c r="BQ361" s="59">
        <f t="shared" si="201"/>
        <v>0</v>
      </c>
      <c r="BR361" s="59">
        <f t="shared" si="202"/>
        <v>0</v>
      </c>
      <c r="BS361" s="59">
        <f t="shared" si="203"/>
        <v>0</v>
      </c>
      <c r="BT361" s="59">
        <f t="shared" si="204"/>
        <v>33849000</v>
      </c>
    </row>
    <row r="362">
      <c r="A362" s="94"/>
      <c r="B362" s="95"/>
      <c r="C362" s="52" t="s">
        <v>324</v>
      </c>
      <c r="D362" s="62">
        <f t="shared" ref="D362:AZ362" si="205">D104</f>
        <v>10446000</v>
      </c>
      <c r="E362" s="62">
        <f t="shared" si="205"/>
        <v>0</v>
      </c>
      <c r="F362" s="62">
        <f t="shared" si="205"/>
        <v>0</v>
      </c>
      <c r="G362" s="62">
        <f t="shared" si="205"/>
        <v>0</v>
      </c>
      <c r="H362" s="62">
        <f t="shared" si="205"/>
        <v>0</v>
      </c>
      <c r="I362" s="62">
        <f t="shared" si="205"/>
        <v>0</v>
      </c>
      <c r="J362" s="62">
        <f t="shared" si="205"/>
        <v>0</v>
      </c>
      <c r="K362" s="62">
        <f t="shared" si="205"/>
        <v>0</v>
      </c>
      <c r="L362" s="62">
        <f t="shared" si="205"/>
        <v>0</v>
      </c>
      <c r="M362" s="62">
        <f t="shared" si="205"/>
        <v>0</v>
      </c>
      <c r="N362" s="62">
        <f t="shared" si="205"/>
        <v>0</v>
      </c>
      <c r="O362" s="62">
        <f t="shared" si="205"/>
        <v>0</v>
      </c>
      <c r="P362" s="62">
        <f t="shared" si="205"/>
        <v>0</v>
      </c>
      <c r="Q362" s="62">
        <f t="shared" si="205"/>
        <v>0</v>
      </c>
      <c r="R362" s="62">
        <f t="shared" si="205"/>
        <v>0</v>
      </c>
      <c r="S362" s="62">
        <f t="shared" si="205"/>
        <v>0</v>
      </c>
      <c r="T362" s="62">
        <f t="shared" si="205"/>
        <v>0</v>
      </c>
      <c r="U362" s="62">
        <f t="shared" si="205"/>
        <v>0</v>
      </c>
      <c r="V362" s="62">
        <f t="shared" si="205"/>
        <v>0</v>
      </c>
      <c r="W362" s="62">
        <f t="shared" si="205"/>
        <v>0</v>
      </c>
      <c r="X362" s="62">
        <f t="shared" si="205"/>
        <v>0</v>
      </c>
      <c r="Y362" s="62">
        <f t="shared" si="205"/>
        <v>0</v>
      </c>
      <c r="Z362" s="62">
        <f t="shared" si="205"/>
        <v>0</v>
      </c>
      <c r="AA362" s="62">
        <f t="shared" si="205"/>
        <v>0</v>
      </c>
      <c r="AB362" s="62">
        <f t="shared" si="205"/>
        <v>0</v>
      </c>
      <c r="AC362" s="62">
        <f t="shared" si="205"/>
        <v>0</v>
      </c>
      <c r="AD362" s="62">
        <f t="shared" si="205"/>
        <v>0</v>
      </c>
      <c r="AE362" s="62">
        <f t="shared" si="205"/>
        <v>0</v>
      </c>
      <c r="AF362" s="62">
        <f t="shared" si="205"/>
        <v>0</v>
      </c>
      <c r="AG362" s="62">
        <f t="shared" si="205"/>
        <v>0</v>
      </c>
      <c r="AH362" s="62">
        <f t="shared" si="205"/>
        <v>0</v>
      </c>
      <c r="AI362" s="62">
        <f t="shared" si="205"/>
        <v>0</v>
      </c>
      <c r="AJ362" s="62">
        <f t="shared" si="205"/>
        <v>0</v>
      </c>
      <c r="AK362" s="62">
        <f t="shared" si="205"/>
        <v>0</v>
      </c>
      <c r="AL362" s="62">
        <f t="shared" si="205"/>
        <v>0</v>
      </c>
      <c r="AM362" s="62">
        <f t="shared" si="205"/>
        <v>0</v>
      </c>
      <c r="AN362" s="62">
        <f t="shared" si="205"/>
        <v>0</v>
      </c>
      <c r="AO362" s="62">
        <f t="shared" si="205"/>
        <v>0</v>
      </c>
      <c r="AP362" s="62">
        <f t="shared" si="205"/>
        <v>0</v>
      </c>
      <c r="AQ362" s="62">
        <f t="shared" si="205"/>
        <v>0</v>
      </c>
      <c r="AR362" s="62">
        <f t="shared" si="205"/>
        <v>0</v>
      </c>
      <c r="AS362" s="62">
        <f t="shared" si="205"/>
        <v>0</v>
      </c>
      <c r="AT362" s="62">
        <f t="shared" si="205"/>
        <v>0</v>
      </c>
      <c r="AU362" s="62">
        <f t="shared" si="205"/>
        <v>0</v>
      </c>
      <c r="AV362" s="62">
        <f t="shared" si="205"/>
        <v>0</v>
      </c>
      <c r="AW362" s="62">
        <f t="shared" si="205"/>
        <v>0</v>
      </c>
      <c r="AX362" s="62">
        <f t="shared" si="205"/>
        <v>0</v>
      </c>
      <c r="AY362" s="62">
        <f t="shared" si="205"/>
        <v>0</v>
      </c>
      <c r="AZ362" s="62">
        <f t="shared" si="205"/>
        <v>2252000</v>
      </c>
      <c r="BA362" s="59">
        <f t="shared" si="187"/>
        <v>2252000</v>
      </c>
      <c r="BB362" s="28">
        <f t="shared" si="188"/>
        <v>8194000</v>
      </c>
      <c r="BC362" s="64"/>
      <c r="BD362" s="59">
        <f t="shared" si="189"/>
        <v>0</v>
      </c>
      <c r="BE362" s="59">
        <f t="shared" si="190"/>
        <v>0</v>
      </c>
      <c r="BF362" s="59">
        <f t="shared" si="191"/>
        <v>0</v>
      </c>
      <c r="BG362" s="59">
        <f t="shared" si="192"/>
        <v>0</v>
      </c>
      <c r="BH362" s="59">
        <f t="shared" si="193"/>
        <v>0</v>
      </c>
      <c r="BI362" s="59">
        <f t="shared" si="194"/>
        <v>0</v>
      </c>
      <c r="BJ362" s="59">
        <f t="shared" si="195"/>
        <v>0</v>
      </c>
      <c r="BK362" s="59">
        <f t="shared" si="196"/>
        <v>0</v>
      </c>
      <c r="BL362" s="59">
        <f t="shared" si="197"/>
        <v>0</v>
      </c>
      <c r="BM362" s="59">
        <f t="shared" si="198"/>
        <v>0</v>
      </c>
      <c r="BN362" s="59">
        <f t="shared" si="199"/>
        <v>0</v>
      </c>
      <c r="BO362" s="59">
        <f t="shared" si="200"/>
        <v>2252000</v>
      </c>
      <c r="BP362" s="64"/>
      <c r="BQ362" s="59">
        <f t="shared" si="201"/>
        <v>0</v>
      </c>
      <c r="BR362" s="59">
        <f t="shared" si="202"/>
        <v>0</v>
      </c>
      <c r="BS362" s="59">
        <f t="shared" si="203"/>
        <v>0</v>
      </c>
      <c r="BT362" s="59">
        <f t="shared" si="204"/>
        <v>2252000</v>
      </c>
    </row>
    <row r="363">
      <c r="A363" s="94"/>
      <c r="B363" s="95"/>
      <c r="C363" s="52" t="s">
        <v>325</v>
      </c>
      <c r="D363" s="62">
        <f t="shared" ref="D363:AZ363" si="206">sum(D80)</f>
        <v>300000000</v>
      </c>
      <c r="E363" s="62">
        <f t="shared" si="206"/>
        <v>0</v>
      </c>
      <c r="F363" s="62">
        <f t="shared" si="206"/>
        <v>0</v>
      </c>
      <c r="G363" s="62">
        <f t="shared" si="206"/>
        <v>0</v>
      </c>
      <c r="H363" s="62">
        <f t="shared" si="206"/>
        <v>0</v>
      </c>
      <c r="I363" s="62">
        <f t="shared" si="206"/>
        <v>0</v>
      </c>
      <c r="J363" s="62">
        <f t="shared" si="206"/>
        <v>0</v>
      </c>
      <c r="K363" s="62">
        <f t="shared" si="206"/>
        <v>0</v>
      </c>
      <c r="L363" s="62">
        <f t="shared" si="206"/>
        <v>0</v>
      </c>
      <c r="M363" s="62">
        <f t="shared" si="206"/>
        <v>0</v>
      </c>
      <c r="N363" s="62">
        <f t="shared" si="206"/>
        <v>0</v>
      </c>
      <c r="O363" s="62">
        <f t="shared" si="206"/>
        <v>0</v>
      </c>
      <c r="P363" s="62">
        <f t="shared" si="206"/>
        <v>0</v>
      </c>
      <c r="Q363" s="62">
        <f t="shared" si="206"/>
        <v>0</v>
      </c>
      <c r="R363" s="62">
        <f t="shared" si="206"/>
        <v>0</v>
      </c>
      <c r="S363" s="62">
        <f t="shared" si="206"/>
        <v>0</v>
      </c>
      <c r="T363" s="62">
        <f t="shared" si="206"/>
        <v>0</v>
      </c>
      <c r="U363" s="62">
        <f t="shared" si="206"/>
        <v>0</v>
      </c>
      <c r="V363" s="62">
        <f t="shared" si="206"/>
        <v>0</v>
      </c>
      <c r="W363" s="62">
        <f t="shared" si="206"/>
        <v>0</v>
      </c>
      <c r="X363" s="62">
        <f t="shared" si="206"/>
        <v>0</v>
      </c>
      <c r="Y363" s="62">
        <f t="shared" si="206"/>
        <v>0</v>
      </c>
      <c r="Z363" s="62">
        <f t="shared" si="206"/>
        <v>0</v>
      </c>
      <c r="AA363" s="62">
        <f t="shared" si="206"/>
        <v>0</v>
      </c>
      <c r="AB363" s="62">
        <f t="shared" si="206"/>
        <v>0</v>
      </c>
      <c r="AC363" s="62">
        <f t="shared" si="206"/>
        <v>0</v>
      </c>
      <c r="AD363" s="62">
        <f t="shared" si="206"/>
        <v>0</v>
      </c>
      <c r="AE363" s="62">
        <f t="shared" si="206"/>
        <v>0</v>
      </c>
      <c r="AF363" s="62">
        <f t="shared" si="206"/>
        <v>0</v>
      </c>
      <c r="AG363" s="62">
        <f t="shared" si="206"/>
        <v>0</v>
      </c>
      <c r="AH363" s="62">
        <f t="shared" si="206"/>
        <v>0</v>
      </c>
      <c r="AI363" s="62">
        <f t="shared" si="206"/>
        <v>0</v>
      </c>
      <c r="AJ363" s="62">
        <f t="shared" si="206"/>
        <v>0</v>
      </c>
      <c r="AK363" s="62">
        <f t="shared" si="206"/>
        <v>0</v>
      </c>
      <c r="AL363" s="62">
        <f t="shared" si="206"/>
        <v>0</v>
      </c>
      <c r="AM363" s="62">
        <f t="shared" si="206"/>
        <v>0</v>
      </c>
      <c r="AN363" s="62">
        <f t="shared" si="206"/>
        <v>0</v>
      </c>
      <c r="AO363" s="62">
        <f t="shared" si="206"/>
        <v>0</v>
      </c>
      <c r="AP363" s="62">
        <f t="shared" si="206"/>
        <v>0</v>
      </c>
      <c r="AQ363" s="62">
        <f t="shared" si="206"/>
        <v>0</v>
      </c>
      <c r="AR363" s="62">
        <f t="shared" si="206"/>
        <v>0</v>
      </c>
      <c r="AS363" s="62">
        <f t="shared" si="206"/>
        <v>0</v>
      </c>
      <c r="AT363" s="62">
        <f t="shared" si="206"/>
        <v>0</v>
      </c>
      <c r="AU363" s="62">
        <f t="shared" si="206"/>
        <v>0</v>
      </c>
      <c r="AV363" s="62">
        <f t="shared" si="206"/>
        <v>0</v>
      </c>
      <c r="AW363" s="62">
        <f t="shared" si="206"/>
        <v>0</v>
      </c>
      <c r="AX363" s="62">
        <f t="shared" si="206"/>
        <v>0</v>
      </c>
      <c r="AY363" s="62">
        <f t="shared" si="206"/>
        <v>0</v>
      </c>
      <c r="AZ363" s="62">
        <f t="shared" si="206"/>
        <v>45000000</v>
      </c>
      <c r="BA363" s="59">
        <f t="shared" si="187"/>
        <v>45000000</v>
      </c>
      <c r="BB363" s="28">
        <f t="shared" si="188"/>
        <v>255000000</v>
      </c>
      <c r="BC363" s="64"/>
      <c r="BD363" s="59">
        <f t="shared" si="189"/>
        <v>0</v>
      </c>
      <c r="BE363" s="59">
        <f t="shared" si="190"/>
        <v>0</v>
      </c>
      <c r="BF363" s="59">
        <f t="shared" si="191"/>
        <v>0</v>
      </c>
      <c r="BG363" s="59">
        <f t="shared" si="192"/>
        <v>0</v>
      </c>
      <c r="BH363" s="59">
        <f t="shared" si="193"/>
        <v>0</v>
      </c>
      <c r="BI363" s="59">
        <f t="shared" si="194"/>
        <v>0</v>
      </c>
      <c r="BJ363" s="59">
        <f t="shared" si="195"/>
        <v>0</v>
      </c>
      <c r="BK363" s="59">
        <f t="shared" si="196"/>
        <v>0</v>
      </c>
      <c r="BL363" s="59">
        <f t="shared" si="197"/>
        <v>0</v>
      </c>
      <c r="BM363" s="59">
        <f t="shared" si="198"/>
        <v>0</v>
      </c>
      <c r="BN363" s="59">
        <f t="shared" si="199"/>
        <v>0</v>
      </c>
      <c r="BO363" s="59">
        <f t="shared" si="200"/>
        <v>45000000</v>
      </c>
      <c r="BP363" s="64"/>
      <c r="BQ363" s="59">
        <f t="shared" si="201"/>
        <v>0</v>
      </c>
      <c r="BR363" s="59">
        <f t="shared" si="202"/>
        <v>0</v>
      </c>
      <c r="BS363" s="59">
        <f t="shared" si="203"/>
        <v>0</v>
      </c>
      <c r="BT363" s="59">
        <f t="shared" si="204"/>
        <v>45000000</v>
      </c>
    </row>
    <row r="364">
      <c r="A364" s="94"/>
      <c r="B364" s="95"/>
      <c r="C364" s="52" t="s">
        <v>326</v>
      </c>
      <c r="D364" s="62">
        <f t="shared" ref="D364:AZ364" si="207">sum(D111)</f>
        <v>600000000</v>
      </c>
      <c r="E364" s="62">
        <f t="shared" si="207"/>
        <v>0</v>
      </c>
      <c r="F364" s="62">
        <f t="shared" si="207"/>
        <v>0</v>
      </c>
      <c r="G364" s="62">
        <f t="shared" si="207"/>
        <v>0</v>
      </c>
      <c r="H364" s="62">
        <f t="shared" si="207"/>
        <v>0</v>
      </c>
      <c r="I364" s="62">
        <f t="shared" si="207"/>
        <v>0</v>
      </c>
      <c r="J364" s="62">
        <f t="shared" si="207"/>
        <v>0</v>
      </c>
      <c r="K364" s="62">
        <f t="shared" si="207"/>
        <v>0</v>
      </c>
      <c r="L364" s="62">
        <f t="shared" si="207"/>
        <v>0</v>
      </c>
      <c r="M364" s="62">
        <f t="shared" si="207"/>
        <v>0</v>
      </c>
      <c r="N364" s="62">
        <f t="shared" si="207"/>
        <v>0</v>
      </c>
      <c r="O364" s="62">
        <f t="shared" si="207"/>
        <v>0</v>
      </c>
      <c r="P364" s="62">
        <f t="shared" si="207"/>
        <v>0</v>
      </c>
      <c r="Q364" s="62">
        <f t="shared" si="207"/>
        <v>0</v>
      </c>
      <c r="R364" s="62">
        <f t="shared" si="207"/>
        <v>0</v>
      </c>
      <c r="S364" s="62">
        <f t="shared" si="207"/>
        <v>0</v>
      </c>
      <c r="T364" s="62">
        <f t="shared" si="207"/>
        <v>0</v>
      </c>
      <c r="U364" s="62">
        <f t="shared" si="207"/>
        <v>0</v>
      </c>
      <c r="V364" s="62">
        <f t="shared" si="207"/>
        <v>0</v>
      </c>
      <c r="W364" s="62">
        <f t="shared" si="207"/>
        <v>0</v>
      </c>
      <c r="X364" s="62">
        <f t="shared" si="207"/>
        <v>0</v>
      </c>
      <c r="Y364" s="62">
        <f t="shared" si="207"/>
        <v>0</v>
      </c>
      <c r="Z364" s="62">
        <f t="shared" si="207"/>
        <v>0</v>
      </c>
      <c r="AA364" s="62">
        <f t="shared" si="207"/>
        <v>0</v>
      </c>
      <c r="AB364" s="62">
        <f t="shared" si="207"/>
        <v>0</v>
      </c>
      <c r="AC364" s="62">
        <f t="shared" si="207"/>
        <v>0</v>
      </c>
      <c r="AD364" s="62">
        <f t="shared" si="207"/>
        <v>0</v>
      </c>
      <c r="AE364" s="62">
        <f t="shared" si="207"/>
        <v>0</v>
      </c>
      <c r="AF364" s="62">
        <f t="shared" si="207"/>
        <v>0</v>
      </c>
      <c r="AG364" s="62">
        <f t="shared" si="207"/>
        <v>0</v>
      </c>
      <c r="AH364" s="62">
        <f t="shared" si="207"/>
        <v>0</v>
      </c>
      <c r="AI364" s="62">
        <f t="shared" si="207"/>
        <v>0</v>
      </c>
      <c r="AJ364" s="62">
        <f t="shared" si="207"/>
        <v>0</v>
      </c>
      <c r="AK364" s="62">
        <f t="shared" si="207"/>
        <v>0</v>
      </c>
      <c r="AL364" s="62">
        <f t="shared" si="207"/>
        <v>0</v>
      </c>
      <c r="AM364" s="62">
        <f t="shared" si="207"/>
        <v>0</v>
      </c>
      <c r="AN364" s="62">
        <f t="shared" si="207"/>
        <v>0</v>
      </c>
      <c r="AO364" s="62">
        <f t="shared" si="207"/>
        <v>0</v>
      </c>
      <c r="AP364" s="62">
        <f t="shared" si="207"/>
        <v>0</v>
      </c>
      <c r="AQ364" s="62">
        <f t="shared" si="207"/>
        <v>0</v>
      </c>
      <c r="AR364" s="62">
        <f t="shared" si="207"/>
        <v>0</v>
      </c>
      <c r="AS364" s="62">
        <f t="shared" si="207"/>
        <v>0</v>
      </c>
      <c r="AT364" s="62">
        <f t="shared" si="207"/>
        <v>0</v>
      </c>
      <c r="AU364" s="62">
        <f t="shared" si="207"/>
        <v>0</v>
      </c>
      <c r="AV364" s="62">
        <f t="shared" si="207"/>
        <v>0</v>
      </c>
      <c r="AW364" s="62">
        <f t="shared" si="207"/>
        <v>0</v>
      </c>
      <c r="AX364" s="62">
        <f t="shared" si="207"/>
        <v>0</v>
      </c>
      <c r="AY364" s="62">
        <f t="shared" si="207"/>
        <v>0</v>
      </c>
      <c r="AZ364" s="62">
        <f t="shared" si="207"/>
        <v>90000000</v>
      </c>
      <c r="BA364" s="59">
        <f t="shared" si="187"/>
        <v>90000000</v>
      </c>
      <c r="BB364" s="28">
        <f t="shared" si="188"/>
        <v>510000000</v>
      </c>
      <c r="BC364" s="64"/>
      <c r="BD364" s="59">
        <f t="shared" si="189"/>
        <v>0</v>
      </c>
      <c r="BE364" s="59">
        <f t="shared" si="190"/>
        <v>0</v>
      </c>
      <c r="BF364" s="59">
        <f t="shared" si="191"/>
        <v>0</v>
      </c>
      <c r="BG364" s="59">
        <f t="shared" si="192"/>
        <v>0</v>
      </c>
      <c r="BH364" s="59">
        <f t="shared" si="193"/>
        <v>0</v>
      </c>
      <c r="BI364" s="59">
        <f t="shared" si="194"/>
        <v>0</v>
      </c>
      <c r="BJ364" s="59">
        <f t="shared" si="195"/>
        <v>0</v>
      </c>
      <c r="BK364" s="59">
        <f t="shared" si="196"/>
        <v>0</v>
      </c>
      <c r="BL364" s="59">
        <f t="shared" si="197"/>
        <v>0</v>
      </c>
      <c r="BM364" s="59">
        <f t="shared" si="198"/>
        <v>0</v>
      </c>
      <c r="BN364" s="59">
        <f t="shared" si="199"/>
        <v>0</v>
      </c>
      <c r="BO364" s="59">
        <f t="shared" si="200"/>
        <v>90000000</v>
      </c>
      <c r="BP364" s="64"/>
      <c r="BQ364" s="59">
        <f t="shared" si="201"/>
        <v>0</v>
      </c>
      <c r="BR364" s="59">
        <f t="shared" si="202"/>
        <v>0</v>
      </c>
      <c r="BS364" s="59">
        <f t="shared" si="203"/>
        <v>0</v>
      </c>
      <c r="BT364" s="59">
        <f t="shared" si="204"/>
        <v>90000000</v>
      </c>
    </row>
    <row r="365">
      <c r="A365" s="94"/>
      <c r="B365" s="95"/>
      <c r="C365" s="97" t="s">
        <v>15</v>
      </c>
      <c r="D365" s="98">
        <f>sum(D360:D364)</f>
        <v>23500340000</v>
      </c>
      <c r="BA365" s="98">
        <f>sum(BA360:BA364)</f>
        <v>288428000</v>
      </c>
      <c r="BB365" s="64"/>
      <c r="BC365" s="64"/>
      <c r="BP365" s="64"/>
    </row>
    <row r="366">
      <c r="A366" s="94"/>
      <c r="B366" s="95"/>
      <c r="C366" s="95"/>
      <c r="BB366" s="64"/>
      <c r="BC366" s="64"/>
      <c r="BP366" s="64"/>
    </row>
  </sheetData>
  <mergeCells count="209"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41:C41"/>
    <mergeCell ref="B42:C42"/>
    <mergeCell ref="B10:C10"/>
    <mergeCell ref="B13:C13"/>
    <mergeCell ref="B14:C14"/>
    <mergeCell ref="B17:C17"/>
    <mergeCell ref="B18:C18"/>
    <mergeCell ref="B20:C20"/>
    <mergeCell ref="B21:C21"/>
    <mergeCell ref="B22:C22"/>
    <mergeCell ref="B25:C25"/>
    <mergeCell ref="B26:C26"/>
    <mergeCell ref="B28:C28"/>
    <mergeCell ref="B29:C29"/>
    <mergeCell ref="B32:C32"/>
    <mergeCell ref="B33:C33"/>
    <mergeCell ref="B44:C44"/>
    <mergeCell ref="B45:C45"/>
    <mergeCell ref="B46:C46"/>
    <mergeCell ref="B49:C49"/>
    <mergeCell ref="B50:C50"/>
    <mergeCell ref="B52:C52"/>
    <mergeCell ref="B53:C53"/>
    <mergeCell ref="B55:C55"/>
    <mergeCell ref="B56:C56"/>
    <mergeCell ref="B61:C61"/>
    <mergeCell ref="B62:C62"/>
    <mergeCell ref="B63:C63"/>
    <mergeCell ref="B65:C65"/>
    <mergeCell ref="B66:C66"/>
    <mergeCell ref="B68:C68"/>
    <mergeCell ref="B69:C69"/>
    <mergeCell ref="B71:C71"/>
    <mergeCell ref="B72:C72"/>
    <mergeCell ref="B73:C73"/>
    <mergeCell ref="B74:C74"/>
    <mergeCell ref="B80:C80"/>
    <mergeCell ref="B81:C81"/>
    <mergeCell ref="B82:C82"/>
    <mergeCell ref="B83:C83"/>
    <mergeCell ref="B84:C84"/>
    <mergeCell ref="B85:C85"/>
    <mergeCell ref="B87:C87"/>
    <mergeCell ref="B88:C88"/>
    <mergeCell ref="B89:C89"/>
    <mergeCell ref="B91:C91"/>
    <mergeCell ref="B92:C92"/>
    <mergeCell ref="B93:C93"/>
    <mergeCell ref="B94:C94"/>
    <mergeCell ref="B95:C95"/>
    <mergeCell ref="B96:C96"/>
    <mergeCell ref="B173:C173"/>
    <mergeCell ref="B174:C174"/>
    <mergeCell ref="B178:C178"/>
    <mergeCell ref="B179:C179"/>
    <mergeCell ref="B183:C183"/>
    <mergeCell ref="B184:C184"/>
    <mergeCell ref="B188:C188"/>
    <mergeCell ref="B189:C189"/>
    <mergeCell ref="B193:C193"/>
    <mergeCell ref="B194:C194"/>
    <mergeCell ref="B198:C198"/>
    <mergeCell ref="B199:C199"/>
    <mergeCell ref="B203:C203"/>
    <mergeCell ref="B204:C204"/>
    <mergeCell ref="B223:C223"/>
    <mergeCell ref="B228:C228"/>
    <mergeCell ref="B229:C229"/>
    <mergeCell ref="B240:C240"/>
    <mergeCell ref="B241:C241"/>
    <mergeCell ref="B246:C246"/>
    <mergeCell ref="B247:C247"/>
    <mergeCell ref="B248:C248"/>
    <mergeCell ref="B249:C249"/>
    <mergeCell ref="B253:C253"/>
    <mergeCell ref="B254:C254"/>
    <mergeCell ref="B256:C256"/>
    <mergeCell ref="B257:C257"/>
    <mergeCell ref="B259:C259"/>
    <mergeCell ref="B260:C260"/>
    <mergeCell ref="B261:C261"/>
    <mergeCell ref="B263:C263"/>
    <mergeCell ref="B264:C264"/>
    <mergeCell ref="B266:C266"/>
    <mergeCell ref="B267:C267"/>
    <mergeCell ref="B272:C272"/>
    <mergeCell ref="B273:C273"/>
    <mergeCell ref="B275:C275"/>
    <mergeCell ref="B276:C276"/>
    <mergeCell ref="B277:C277"/>
    <mergeCell ref="B281:C281"/>
    <mergeCell ref="B282:C282"/>
    <mergeCell ref="B283:C283"/>
    <mergeCell ref="B289:C289"/>
    <mergeCell ref="B290:C290"/>
    <mergeCell ref="B291:C291"/>
    <mergeCell ref="B309:C309"/>
    <mergeCell ref="B310:C310"/>
    <mergeCell ref="B311:C311"/>
    <mergeCell ref="B317:C317"/>
    <mergeCell ref="B318:C318"/>
    <mergeCell ref="B319:C319"/>
    <mergeCell ref="B321:C321"/>
    <mergeCell ref="B322:C322"/>
    <mergeCell ref="B323:C323"/>
    <mergeCell ref="B325:C325"/>
    <mergeCell ref="B326:C326"/>
    <mergeCell ref="B337:C337"/>
    <mergeCell ref="B338:C338"/>
    <mergeCell ref="B339:C339"/>
    <mergeCell ref="B340:C340"/>
    <mergeCell ref="B341:C341"/>
    <mergeCell ref="B342:C342"/>
    <mergeCell ref="B327:C327"/>
    <mergeCell ref="B329:C329"/>
    <mergeCell ref="B330:C330"/>
    <mergeCell ref="B331:C331"/>
    <mergeCell ref="B333:C333"/>
    <mergeCell ref="B334:C334"/>
    <mergeCell ref="B335:C335"/>
    <mergeCell ref="B101:C101"/>
    <mergeCell ref="B102:C102"/>
    <mergeCell ref="B104:C104"/>
    <mergeCell ref="B105:C105"/>
    <mergeCell ref="B106:C106"/>
    <mergeCell ref="B108:C108"/>
    <mergeCell ref="B109:C109"/>
    <mergeCell ref="B111:C111"/>
    <mergeCell ref="B112:C112"/>
    <mergeCell ref="B113:C113"/>
    <mergeCell ref="B114:C114"/>
    <mergeCell ref="B115:C115"/>
    <mergeCell ref="B116:C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9:C129"/>
    <mergeCell ref="B130:C130"/>
    <mergeCell ref="B131:C131"/>
    <mergeCell ref="B132:C132"/>
    <mergeCell ref="B133:C133"/>
    <mergeCell ref="B137:C137"/>
    <mergeCell ref="B138:C138"/>
    <mergeCell ref="B142:C142"/>
    <mergeCell ref="B143:C143"/>
    <mergeCell ref="B147:C147"/>
    <mergeCell ref="B148:C148"/>
    <mergeCell ref="B152:C152"/>
    <mergeCell ref="B153:C153"/>
    <mergeCell ref="B157:C157"/>
    <mergeCell ref="B158:C158"/>
    <mergeCell ref="B162:C162"/>
    <mergeCell ref="B163:C163"/>
    <mergeCell ref="B167:C167"/>
    <mergeCell ref="B168:C168"/>
    <mergeCell ref="B170:C170"/>
    <mergeCell ref="B171:C171"/>
    <mergeCell ref="B206:C206"/>
    <mergeCell ref="B207:C207"/>
    <mergeCell ref="B209:C209"/>
    <mergeCell ref="B210:C210"/>
    <mergeCell ref="B212:C212"/>
    <mergeCell ref="B213:C213"/>
    <mergeCell ref="B222:C222"/>
  </mergeCells>
  <conditionalFormatting sqref="BB1:BB366">
    <cfRule type="cellIs" dxfId="0" priority="1" operator="lessThan">
      <formula>0</formula>
    </cfRule>
  </conditionalFormatting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2.0" topLeftCell="E3" activePane="bottomRight" state="frozen"/>
      <selection activeCell="E1" sqref="E1" pane="topRight"/>
      <selection activeCell="A3" sqref="A3" pane="bottomLeft"/>
      <selection activeCell="E3" sqref="E3" pane="bottomRight"/>
    </sheetView>
  </sheetViews>
  <sheetFormatPr customHeight="1" defaultColWidth="12.63" defaultRowHeight="15.75"/>
  <cols>
    <col customWidth="1" min="2" max="2" width="5.0"/>
    <col customWidth="1" min="3" max="3" width="55.13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2" t="s">
        <v>24</v>
      </c>
      <c r="BA2" s="9"/>
    </row>
    <row r="3">
      <c r="A3" s="13" t="s">
        <v>25</v>
      </c>
      <c r="B3" s="16" t="s">
        <v>26</v>
      </c>
      <c r="C3" s="6"/>
      <c r="D3" s="19">
        <f>sum(D4)</f>
        <v>994995000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1"/>
    </row>
    <row r="4">
      <c r="A4" s="22">
        <v>7954.0</v>
      </c>
      <c r="B4" s="23" t="s">
        <v>27</v>
      </c>
      <c r="C4" s="6"/>
      <c r="D4" s="24">
        <f>sum(D5,D75,D86,D107)</f>
        <v>994995000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5"/>
    </row>
    <row r="5">
      <c r="A5" s="27" t="s">
        <v>28</v>
      </c>
      <c r="B5" s="30" t="s">
        <v>29</v>
      </c>
      <c r="C5" s="6"/>
      <c r="D5" s="31">
        <f>sum(D6)</f>
        <v>103934000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2"/>
    </row>
    <row r="6">
      <c r="A6" s="33" t="s">
        <v>30</v>
      </c>
      <c r="B6" s="34" t="s">
        <v>31</v>
      </c>
      <c r="C6" s="6"/>
      <c r="D6" s="35">
        <f>sum(D7,D66)</f>
        <v>103934000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6"/>
    </row>
    <row r="7">
      <c r="A7" s="37" t="s">
        <v>32</v>
      </c>
      <c r="B7" s="38" t="s">
        <v>33</v>
      </c>
      <c r="C7" s="6"/>
      <c r="D7" s="39">
        <f>sum(D8,D20,D44,D56)</f>
        <v>93290000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40"/>
    </row>
    <row r="8">
      <c r="A8" s="41" t="s">
        <v>34</v>
      </c>
      <c r="B8" s="42" t="s">
        <v>35</v>
      </c>
      <c r="C8" s="6"/>
      <c r="D8" s="43">
        <f>sum(D9,D13,D17)</f>
        <v>15160000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4"/>
    </row>
    <row r="9">
      <c r="A9" s="45">
        <v>522191.0</v>
      </c>
      <c r="B9" s="46" t="s">
        <v>36</v>
      </c>
      <c r="C9" s="6"/>
      <c r="D9" s="47">
        <f>sum(D11:D12)</f>
        <v>13000000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4"/>
    </row>
    <row r="10">
      <c r="A10" s="49"/>
      <c r="B10" s="50" t="s">
        <v>37</v>
      </c>
      <c r="C10" s="6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44"/>
    </row>
    <row r="11">
      <c r="A11" s="49"/>
      <c r="B11" s="52" t="s">
        <v>38</v>
      </c>
      <c r="C11" s="52" t="s">
        <v>39</v>
      </c>
      <c r="D11" s="53">
        <v>1.0E7</v>
      </c>
      <c r="E11" s="51" t="b">
        <v>0</v>
      </c>
      <c r="F11" s="51" t="b">
        <v>0</v>
      </c>
      <c r="G11" s="51" t="b">
        <v>0</v>
      </c>
      <c r="H11" s="51" t="b">
        <v>0</v>
      </c>
      <c r="I11" s="51" t="b">
        <v>0</v>
      </c>
      <c r="J11" s="51" t="b">
        <v>0</v>
      </c>
      <c r="K11" s="51" t="b">
        <v>0</v>
      </c>
      <c r="L11" s="51" t="b">
        <v>0</v>
      </c>
      <c r="M11" s="51" t="b">
        <v>0</v>
      </c>
      <c r="N11" s="51" t="b">
        <v>0</v>
      </c>
      <c r="O11" s="51" t="b">
        <v>0</v>
      </c>
      <c r="P11" s="51" t="b">
        <v>0</v>
      </c>
      <c r="Q11" s="51" t="b">
        <v>0</v>
      </c>
      <c r="R11" s="51" t="b">
        <v>0</v>
      </c>
      <c r="S11" s="51" t="b">
        <v>0</v>
      </c>
      <c r="T11" s="51" t="b">
        <v>0</v>
      </c>
      <c r="U11" s="51" t="b">
        <v>0</v>
      </c>
      <c r="V11" s="51" t="b">
        <v>0</v>
      </c>
      <c r="W11" s="51" t="b">
        <v>0</v>
      </c>
      <c r="X11" s="51" t="b">
        <v>0</v>
      </c>
      <c r="Y11" s="51" t="b">
        <v>0</v>
      </c>
      <c r="Z11" s="51" t="b">
        <v>0</v>
      </c>
      <c r="AA11" s="54" t="b">
        <v>1</v>
      </c>
      <c r="AB11" s="51" t="b">
        <v>0</v>
      </c>
      <c r="AC11" s="54" t="b">
        <v>0</v>
      </c>
      <c r="AD11" s="51" t="b">
        <v>0</v>
      </c>
      <c r="AE11" s="54" t="b">
        <v>0</v>
      </c>
      <c r="AF11" s="51" t="b">
        <v>0</v>
      </c>
      <c r="AG11" s="51" t="b">
        <v>0</v>
      </c>
      <c r="AH11" s="51" t="b">
        <v>0</v>
      </c>
      <c r="AI11" s="51" t="b">
        <v>0</v>
      </c>
      <c r="AJ11" s="51" t="b">
        <v>0</v>
      </c>
      <c r="AK11" s="51" t="b">
        <v>0</v>
      </c>
      <c r="AL11" s="51" t="b">
        <v>0</v>
      </c>
      <c r="AM11" s="51" t="b">
        <v>0</v>
      </c>
      <c r="AN11" s="51" t="b">
        <v>0</v>
      </c>
      <c r="AO11" s="51" t="b">
        <v>0</v>
      </c>
      <c r="AP11" s="51" t="b">
        <v>0</v>
      </c>
      <c r="AQ11" s="51" t="b">
        <v>0</v>
      </c>
      <c r="AR11" s="51" t="b">
        <v>0</v>
      </c>
      <c r="AS11" s="51" t="b">
        <v>0</v>
      </c>
      <c r="AT11" s="51" t="b">
        <v>0</v>
      </c>
      <c r="AU11" s="51" t="b">
        <v>0</v>
      </c>
      <c r="AV11" s="51" t="b">
        <v>0</v>
      </c>
      <c r="AW11" s="51" t="b">
        <v>0</v>
      </c>
      <c r="AX11" s="54" t="b">
        <v>0</v>
      </c>
      <c r="AY11" s="51" t="b">
        <v>0</v>
      </c>
      <c r="AZ11" s="54" t="b">
        <v>0</v>
      </c>
      <c r="BA11" s="44">
        <f t="shared" ref="BA11:BA12" si="1">countif(E11:AZ11,TRUE)</f>
        <v>1</v>
      </c>
    </row>
    <row r="12">
      <c r="A12" s="49"/>
      <c r="B12" s="52" t="s">
        <v>38</v>
      </c>
      <c r="C12" s="52" t="s">
        <v>40</v>
      </c>
      <c r="D12" s="53">
        <v>3000000.0</v>
      </c>
      <c r="E12" s="51" t="b">
        <v>0</v>
      </c>
      <c r="F12" s="51" t="b">
        <v>0</v>
      </c>
      <c r="G12" s="51" t="b">
        <v>0</v>
      </c>
      <c r="H12" s="54" t="b">
        <v>1</v>
      </c>
      <c r="I12" s="51" t="b">
        <v>0</v>
      </c>
      <c r="J12" s="51" t="b">
        <v>0</v>
      </c>
      <c r="K12" s="51" t="b">
        <v>0</v>
      </c>
      <c r="L12" s="51" t="b">
        <v>0</v>
      </c>
      <c r="M12" s="51" t="b">
        <v>0</v>
      </c>
      <c r="N12" s="51" t="b">
        <v>0</v>
      </c>
      <c r="O12" s="51" t="b">
        <v>0</v>
      </c>
      <c r="P12" s="51" t="b">
        <v>0</v>
      </c>
      <c r="Q12" s="51" t="b">
        <v>0</v>
      </c>
      <c r="R12" s="51" t="b">
        <v>0</v>
      </c>
      <c r="S12" s="51" t="b">
        <v>0</v>
      </c>
      <c r="T12" s="51" t="b">
        <v>0</v>
      </c>
      <c r="U12" s="51" t="b">
        <v>0</v>
      </c>
      <c r="V12" s="51" t="b">
        <v>0</v>
      </c>
      <c r="W12" s="51" t="b">
        <v>0</v>
      </c>
      <c r="X12" s="51" t="b">
        <v>0</v>
      </c>
      <c r="Y12" s="51" t="b">
        <v>0</v>
      </c>
      <c r="Z12" s="51" t="b">
        <v>0</v>
      </c>
      <c r="AA12" s="51" t="b">
        <v>0</v>
      </c>
      <c r="AB12" s="51" t="b">
        <v>0</v>
      </c>
      <c r="AC12" s="51" t="b">
        <v>0</v>
      </c>
      <c r="AD12" s="51" t="b">
        <v>0</v>
      </c>
      <c r="AE12" s="51" t="b">
        <v>0</v>
      </c>
      <c r="AF12" s="51" t="b">
        <v>0</v>
      </c>
      <c r="AG12" s="51" t="b">
        <v>0</v>
      </c>
      <c r="AH12" s="51" t="b">
        <v>0</v>
      </c>
      <c r="AI12" s="51" t="b">
        <v>0</v>
      </c>
      <c r="AJ12" s="51" t="b">
        <v>0</v>
      </c>
      <c r="AK12" s="51" t="b">
        <v>0</v>
      </c>
      <c r="AL12" s="51" t="b">
        <v>0</v>
      </c>
      <c r="AM12" s="51" t="b">
        <v>0</v>
      </c>
      <c r="AN12" s="51" t="b">
        <v>0</v>
      </c>
      <c r="AO12" s="51" t="b">
        <v>0</v>
      </c>
      <c r="AP12" s="51" t="b">
        <v>0</v>
      </c>
      <c r="AQ12" s="51" t="b">
        <v>0</v>
      </c>
      <c r="AR12" s="51" t="b">
        <v>0</v>
      </c>
      <c r="AS12" s="51" t="b">
        <v>0</v>
      </c>
      <c r="AT12" s="51" t="b">
        <v>0</v>
      </c>
      <c r="AU12" s="51" t="b">
        <v>0</v>
      </c>
      <c r="AV12" s="51" t="b">
        <v>0</v>
      </c>
      <c r="AW12" s="51" t="b">
        <v>0</v>
      </c>
      <c r="AX12" s="51" t="b">
        <v>0</v>
      </c>
      <c r="AY12" s="51" t="b">
        <v>0</v>
      </c>
      <c r="AZ12" s="51" t="b">
        <v>0</v>
      </c>
      <c r="BA12" s="44">
        <f t="shared" si="1"/>
        <v>1</v>
      </c>
    </row>
    <row r="13">
      <c r="A13" s="45">
        <v>524111.0</v>
      </c>
      <c r="B13" s="46" t="s">
        <v>41</v>
      </c>
      <c r="C13" s="6"/>
      <c r="D13" s="47">
        <f>sum(D15:D16)</f>
        <v>1140000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4"/>
    </row>
    <row r="14">
      <c r="A14" s="49"/>
      <c r="B14" s="50" t="s">
        <v>37</v>
      </c>
      <c r="C14" s="6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44"/>
    </row>
    <row r="15">
      <c r="A15" s="49"/>
      <c r="B15" s="52" t="s">
        <v>38</v>
      </c>
      <c r="C15" s="52" t="s">
        <v>42</v>
      </c>
      <c r="D15" s="53">
        <v>688000.0</v>
      </c>
      <c r="E15" s="51" t="b">
        <v>0</v>
      </c>
      <c r="F15" s="51" t="b">
        <v>0</v>
      </c>
      <c r="G15" s="51" t="b">
        <v>0</v>
      </c>
      <c r="H15" s="51" t="b">
        <v>0</v>
      </c>
      <c r="I15" s="51" t="b">
        <v>0</v>
      </c>
      <c r="J15" s="51" t="b">
        <v>0</v>
      </c>
      <c r="K15" s="51" t="b">
        <v>0</v>
      </c>
      <c r="L15" s="51" t="b">
        <v>0</v>
      </c>
      <c r="M15" s="51" t="b">
        <v>0</v>
      </c>
      <c r="N15" s="51" t="b">
        <v>0</v>
      </c>
      <c r="O15" s="51" t="b">
        <v>0</v>
      </c>
      <c r="P15" s="51" t="b">
        <v>0</v>
      </c>
      <c r="Q15" s="51" t="b">
        <v>0</v>
      </c>
      <c r="R15" s="51" t="b">
        <v>0</v>
      </c>
      <c r="S15" s="51" t="b">
        <v>0</v>
      </c>
      <c r="T15" s="51" t="b">
        <v>0</v>
      </c>
      <c r="U15" s="51" t="b">
        <v>0</v>
      </c>
      <c r="V15" s="54" t="b">
        <v>1</v>
      </c>
      <c r="W15" s="51" t="b">
        <v>0</v>
      </c>
      <c r="X15" s="51" t="b">
        <v>0</v>
      </c>
      <c r="Y15" s="51" t="b">
        <v>0</v>
      </c>
      <c r="Z15" s="51" t="b">
        <v>0</v>
      </c>
      <c r="AA15" s="51" t="b">
        <v>0</v>
      </c>
      <c r="AB15" s="51" t="b">
        <v>0</v>
      </c>
      <c r="AC15" s="51" t="b">
        <v>0</v>
      </c>
      <c r="AD15" s="51" t="b">
        <v>0</v>
      </c>
      <c r="AE15" s="51" t="b">
        <v>0</v>
      </c>
      <c r="AF15" s="51" t="b">
        <v>0</v>
      </c>
      <c r="AG15" s="51" t="b">
        <v>0</v>
      </c>
      <c r="AH15" s="51" t="b">
        <v>0</v>
      </c>
      <c r="AI15" s="51" t="b">
        <v>0</v>
      </c>
      <c r="AJ15" s="51" t="b">
        <v>0</v>
      </c>
      <c r="AK15" s="51" t="b">
        <v>0</v>
      </c>
      <c r="AL15" s="51" t="b">
        <v>0</v>
      </c>
      <c r="AM15" s="51" t="b">
        <v>0</v>
      </c>
      <c r="AN15" s="51" t="b">
        <v>0</v>
      </c>
      <c r="AO15" s="51" t="b">
        <v>0</v>
      </c>
      <c r="AP15" s="51" t="b">
        <v>0</v>
      </c>
      <c r="AQ15" s="51" t="b">
        <v>0</v>
      </c>
      <c r="AR15" s="51" t="b">
        <v>0</v>
      </c>
      <c r="AS15" s="51" t="b">
        <v>0</v>
      </c>
      <c r="AT15" s="51" t="b">
        <v>0</v>
      </c>
      <c r="AU15" s="51" t="b">
        <v>0</v>
      </c>
      <c r="AV15" s="51" t="b">
        <v>0</v>
      </c>
      <c r="AW15" s="51" t="b">
        <v>0</v>
      </c>
      <c r="AX15" s="51" t="b">
        <v>0</v>
      </c>
      <c r="AY15" s="51" t="b">
        <v>0</v>
      </c>
      <c r="AZ15" s="51" t="b">
        <v>0</v>
      </c>
      <c r="BA15" s="44">
        <f t="shared" ref="BA15:BA16" si="2">countif(E15:AZ15,TRUE)</f>
        <v>1</v>
      </c>
    </row>
    <row r="16">
      <c r="A16" s="49"/>
      <c r="B16" s="52" t="s">
        <v>38</v>
      </c>
      <c r="C16" s="52" t="s">
        <v>43</v>
      </c>
      <c r="D16" s="53">
        <v>452000.0</v>
      </c>
      <c r="E16" s="51" t="b">
        <v>0</v>
      </c>
      <c r="F16" s="51" t="b">
        <v>0</v>
      </c>
      <c r="G16" s="51" t="b">
        <v>0</v>
      </c>
      <c r="H16" s="51" t="b">
        <v>0</v>
      </c>
      <c r="I16" s="51" t="b">
        <v>0</v>
      </c>
      <c r="J16" s="51" t="b">
        <v>0</v>
      </c>
      <c r="K16" s="51" t="b">
        <v>0</v>
      </c>
      <c r="L16" s="51" t="b">
        <v>0</v>
      </c>
      <c r="M16" s="51" t="b">
        <v>0</v>
      </c>
      <c r="N16" s="51" t="b">
        <v>0</v>
      </c>
      <c r="O16" s="51" t="b">
        <v>0</v>
      </c>
      <c r="P16" s="51" t="b">
        <v>0</v>
      </c>
      <c r="Q16" s="51" t="b">
        <v>0</v>
      </c>
      <c r="R16" s="51" t="b">
        <v>0</v>
      </c>
      <c r="S16" s="51" t="b">
        <v>0</v>
      </c>
      <c r="T16" s="51" t="b">
        <v>0</v>
      </c>
      <c r="U16" s="51" t="b">
        <v>0</v>
      </c>
      <c r="V16" s="54" t="b">
        <v>1</v>
      </c>
      <c r="W16" s="51" t="b">
        <v>0</v>
      </c>
      <c r="X16" s="51" t="b">
        <v>0</v>
      </c>
      <c r="Y16" s="51" t="b">
        <v>0</v>
      </c>
      <c r="Z16" s="51" t="b">
        <v>0</v>
      </c>
      <c r="AA16" s="51" t="b">
        <v>0</v>
      </c>
      <c r="AB16" s="51" t="b">
        <v>0</v>
      </c>
      <c r="AC16" s="51" t="b">
        <v>0</v>
      </c>
      <c r="AD16" s="51" t="b">
        <v>0</v>
      </c>
      <c r="AE16" s="51" t="b">
        <v>0</v>
      </c>
      <c r="AF16" s="51" t="b">
        <v>0</v>
      </c>
      <c r="AG16" s="51" t="b">
        <v>0</v>
      </c>
      <c r="AH16" s="51" t="b">
        <v>0</v>
      </c>
      <c r="AI16" s="51" t="b">
        <v>0</v>
      </c>
      <c r="AJ16" s="51" t="b">
        <v>0</v>
      </c>
      <c r="AK16" s="51" t="b">
        <v>0</v>
      </c>
      <c r="AL16" s="51" t="b">
        <v>0</v>
      </c>
      <c r="AM16" s="51" t="b">
        <v>0</v>
      </c>
      <c r="AN16" s="51" t="b">
        <v>0</v>
      </c>
      <c r="AO16" s="51" t="b">
        <v>0</v>
      </c>
      <c r="AP16" s="51" t="b">
        <v>0</v>
      </c>
      <c r="AQ16" s="51" t="b">
        <v>0</v>
      </c>
      <c r="AR16" s="51" t="b">
        <v>0</v>
      </c>
      <c r="AS16" s="51" t="b">
        <v>0</v>
      </c>
      <c r="AT16" s="51" t="b">
        <v>0</v>
      </c>
      <c r="AU16" s="51" t="b">
        <v>0</v>
      </c>
      <c r="AV16" s="51" t="b">
        <v>0</v>
      </c>
      <c r="AW16" s="51" t="b">
        <v>0</v>
      </c>
      <c r="AX16" s="51" t="b">
        <v>0</v>
      </c>
      <c r="AY16" s="51" t="b">
        <v>0</v>
      </c>
      <c r="AZ16" s="51" t="b">
        <v>0</v>
      </c>
      <c r="BA16" s="44">
        <f t="shared" si="2"/>
        <v>1</v>
      </c>
    </row>
    <row r="17">
      <c r="A17" s="45">
        <v>524113.0</v>
      </c>
      <c r="B17" s="46" t="s">
        <v>44</v>
      </c>
      <c r="C17" s="6"/>
      <c r="D17" s="47">
        <f>sum(D19)</f>
        <v>1020000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4"/>
    </row>
    <row r="18">
      <c r="A18" s="49"/>
      <c r="B18" s="50" t="s">
        <v>37</v>
      </c>
      <c r="C18" s="6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44"/>
    </row>
    <row r="19">
      <c r="A19" s="49"/>
      <c r="B19" s="52" t="s">
        <v>38</v>
      </c>
      <c r="C19" s="52" t="s">
        <v>45</v>
      </c>
      <c r="D19" s="53">
        <v>1020000.0</v>
      </c>
      <c r="E19" s="51" t="b">
        <v>0</v>
      </c>
      <c r="F19" s="54" t="b">
        <v>0</v>
      </c>
      <c r="G19" s="51" t="b">
        <v>0</v>
      </c>
      <c r="H19" s="51" t="b">
        <v>0</v>
      </c>
      <c r="I19" s="51" t="b">
        <v>0</v>
      </c>
      <c r="J19" s="51" t="b">
        <v>0</v>
      </c>
      <c r="K19" s="51" t="b">
        <v>0</v>
      </c>
      <c r="L19" s="51" t="b">
        <v>0</v>
      </c>
      <c r="M19" s="51" t="b">
        <v>0</v>
      </c>
      <c r="N19" s="51" t="b">
        <v>0</v>
      </c>
      <c r="O19" s="51" t="b">
        <v>0</v>
      </c>
      <c r="P19" s="51" t="b">
        <v>0</v>
      </c>
      <c r="Q19" s="51" t="b">
        <v>0</v>
      </c>
      <c r="R19" s="51" t="b">
        <v>0</v>
      </c>
      <c r="S19" s="51" t="b">
        <v>0</v>
      </c>
      <c r="T19" s="51" t="b">
        <v>0</v>
      </c>
      <c r="U19" s="51" t="b">
        <v>0</v>
      </c>
      <c r="V19" s="51" t="b">
        <v>0</v>
      </c>
      <c r="W19" s="51" t="b">
        <v>0</v>
      </c>
      <c r="X19" s="51" t="b">
        <v>0</v>
      </c>
      <c r="Y19" s="51" t="b">
        <v>0</v>
      </c>
      <c r="Z19" s="51" t="b">
        <v>0</v>
      </c>
      <c r="AA19" s="54" t="b">
        <v>1</v>
      </c>
      <c r="AB19" s="51" t="b">
        <v>0</v>
      </c>
      <c r="AC19" s="51" t="b">
        <v>0</v>
      </c>
      <c r="AD19" s="51" t="b">
        <v>0</v>
      </c>
      <c r="AE19" s="51" t="b">
        <v>0</v>
      </c>
      <c r="AF19" s="51" t="b">
        <v>0</v>
      </c>
      <c r="AG19" s="51" t="b">
        <v>0</v>
      </c>
      <c r="AH19" s="51" t="b">
        <v>0</v>
      </c>
      <c r="AI19" s="51" t="b">
        <v>0</v>
      </c>
      <c r="AJ19" s="51" t="b">
        <v>0</v>
      </c>
      <c r="AK19" s="51" t="b">
        <v>0</v>
      </c>
      <c r="AL19" s="51" t="b">
        <v>0</v>
      </c>
      <c r="AM19" s="51" t="b">
        <v>0</v>
      </c>
      <c r="AN19" s="51" t="b">
        <v>0</v>
      </c>
      <c r="AO19" s="51" t="b">
        <v>0</v>
      </c>
      <c r="AP19" s="51" t="b">
        <v>0</v>
      </c>
      <c r="AQ19" s="54" t="b">
        <v>0</v>
      </c>
      <c r="AR19" s="51" t="b">
        <v>0</v>
      </c>
      <c r="AS19" s="51" t="b">
        <v>0</v>
      </c>
      <c r="AT19" s="54" t="b">
        <v>1</v>
      </c>
      <c r="AU19" s="51" t="b">
        <v>0</v>
      </c>
      <c r="AV19" s="51" t="b">
        <v>0</v>
      </c>
      <c r="AW19" s="51" t="b">
        <v>0</v>
      </c>
      <c r="AX19" s="51" t="b">
        <v>0</v>
      </c>
      <c r="AY19" s="51" t="b">
        <v>0</v>
      </c>
      <c r="AZ19" s="51" t="b">
        <v>0</v>
      </c>
      <c r="BA19" s="44">
        <f>countif(E19:AZ19,TRUE)</f>
        <v>2</v>
      </c>
    </row>
    <row r="20">
      <c r="A20" s="41" t="s">
        <v>46</v>
      </c>
      <c r="B20" s="42" t="s">
        <v>47</v>
      </c>
      <c r="C20" s="6"/>
      <c r="D20" s="43">
        <f>sum(D21,D25,D28,D32,D41)</f>
        <v>36426000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4"/>
    </row>
    <row r="21">
      <c r="A21" s="45">
        <v>521211.0</v>
      </c>
      <c r="B21" s="46" t="s">
        <v>48</v>
      </c>
      <c r="C21" s="6"/>
      <c r="D21" s="47">
        <f>sum(D23:D24)</f>
        <v>9450000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4"/>
    </row>
    <row r="22">
      <c r="A22" s="49"/>
      <c r="B22" s="50" t="s">
        <v>37</v>
      </c>
      <c r="C22" s="6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44"/>
    </row>
    <row r="23">
      <c r="A23" s="49"/>
      <c r="B23" s="52" t="s">
        <v>38</v>
      </c>
      <c r="C23" s="52" t="s">
        <v>49</v>
      </c>
      <c r="D23" s="53">
        <v>2450000.0</v>
      </c>
      <c r="E23" s="51" t="b">
        <v>0</v>
      </c>
      <c r="F23" s="51" t="b">
        <v>0</v>
      </c>
      <c r="G23" s="51" t="b">
        <v>0</v>
      </c>
      <c r="H23" s="51" t="b">
        <v>0</v>
      </c>
      <c r="I23" s="51" t="b">
        <v>0</v>
      </c>
      <c r="J23" s="51" t="b">
        <v>0</v>
      </c>
      <c r="K23" s="51" t="b">
        <v>0</v>
      </c>
      <c r="L23" s="51" t="b">
        <v>0</v>
      </c>
      <c r="M23" s="51" t="b">
        <v>0</v>
      </c>
      <c r="N23" s="51" t="b">
        <v>0</v>
      </c>
      <c r="O23" s="51" t="b">
        <v>0</v>
      </c>
      <c r="P23" s="51" t="b">
        <v>0</v>
      </c>
      <c r="Q23" s="51" t="b">
        <v>0</v>
      </c>
      <c r="R23" s="51" t="b">
        <v>0</v>
      </c>
      <c r="S23" s="51" t="b">
        <v>0</v>
      </c>
      <c r="T23" s="51" t="b">
        <v>0</v>
      </c>
      <c r="U23" s="51" t="b">
        <v>0</v>
      </c>
      <c r="V23" s="51" t="b">
        <v>0</v>
      </c>
      <c r="W23" s="51" t="b">
        <v>0</v>
      </c>
      <c r="X23" s="51" t="b">
        <v>0</v>
      </c>
      <c r="Y23" s="51" t="b">
        <v>0</v>
      </c>
      <c r="Z23" s="51" t="b">
        <v>0</v>
      </c>
      <c r="AA23" s="51" t="b">
        <v>0</v>
      </c>
      <c r="AB23" s="51" t="b">
        <v>0</v>
      </c>
      <c r="AC23" s="51" t="b">
        <v>0</v>
      </c>
      <c r="AD23" s="51" t="b">
        <v>0</v>
      </c>
      <c r="AE23" s="51" t="b">
        <v>0</v>
      </c>
      <c r="AF23" s="51" t="b">
        <v>0</v>
      </c>
      <c r="AG23" s="51" t="b">
        <v>0</v>
      </c>
      <c r="AH23" s="51" t="b">
        <v>0</v>
      </c>
      <c r="AI23" s="51" t="b">
        <v>0</v>
      </c>
      <c r="AJ23" s="51" t="b">
        <v>0</v>
      </c>
      <c r="AK23" s="51" t="b">
        <v>0</v>
      </c>
      <c r="AL23" s="51" t="b">
        <v>0</v>
      </c>
      <c r="AM23" s="51" t="b">
        <v>0</v>
      </c>
      <c r="AN23" s="51" t="b">
        <v>0</v>
      </c>
      <c r="AO23" s="51" t="b">
        <v>0</v>
      </c>
      <c r="AP23" s="51" t="b">
        <v>0</v>
      </c>
      <c r="AQ23" s="51" t="b">
        <v>0</v>
      </c>
      <c r="AR23" s="51" t="b">
        <v>0</v>
      </c>
      <c r="AS23" s="51" t="b">
        <v>0</v>
      </c>
      <c r="AT23" s="54" t="b">
        <v>1</v>
      </c>
      <c r="AU23" s="51" t="b">
        <v>0</v>
      </c>
      <c r="AV23" s="51" t="b">
        <v>0</v>
      </c>
      <c r="AW23" s="51" t="b">
        <v>0</v>
      </c>
      <c r="AX23" s="51" t="b">
        <v>0</v>
      </c>
      <c r="AY23" s="51" t="b">
        <v>0</v>
      </c>
      <c r="AZ23" s="51" t="b">
        <v>0</v>
      </c>
      <c r="BA23" s="44">
        <f t="shared" ref="BA23:BA24" si="3">countif(E23:AZ23,TRUE)</f>
        <v>1</v>
      </c>
    </row>
    <row r="24">
      <c r="A24" s="49"/>
      <c r="B24" s="52" t="s">
        <v>38</v>
      </c>
      <c r="C24" s="52" t="s">
        <v>50</v>
      </c>
      <c r="D24" s="53">
        <v>7000000.0</v>
      </c>
      <c r="E24" s="51" t="b">
        <v>0</v>
      </c>
      <c r="F24" s="51" t="b">
        <v>0</v>
      </c>
      <c r="G24" s="51" t="b">
        <v>0</v>
      </c>
      <c r="H24" s="51" t="b">
        <v>0</v>
      </c>
      <c r="I24" s="51" t="b">
        <v>0</v>
      </c>
      <c r="J24" s="51" t="b">
        <v>0</v>
      </c>
      <c r="K24" s="51" t="b">
        <v>0</v>
      </c>
      <c r="L24" s="51" t="b">
        <v>0</v>
      </c>
      <c r="M24" s="51" t="b">
        <v>0</v>
      </c>
      <c r="N24" s="51" t="b">
        <v>0</v>
      </c>
      <c r="O24" s="51" t="b">
        <v>0</v>
      </c>
      <c r="P24" s="51" t="b">
        <v>0</v>
      </c>
      <c r="Q24" s="51" t="b">
        <v>0</v>
      </c>
      <c r="R24" s="51" t="b">
        <v>0</v>
      </c>
      <c r="S24" s="51" t="b">
        <v>0</v>
      </c>
      <c r="T24" s="51" t="b">
        <v>0</v>
      </c>
      <c r="U24" s="51" t="b">
        <v>0</v>
      </c>
      <c r="V24" s="51" t="b">
        <v>0</v>
      </c>
      <c r="W24" s="51" t="b">
        <v>0</v>
      </c>
      <c r="X24" s="51" t="b">
        <v>0</v>
      </c>
      <c r="Y24" s="51" t="b">
        <v>0</v>
      </c>
      <c r="Z24" s="51" t="b">
        <v>0</v>
      </c>
      <c r="AA24" s="51" t="b">
        <v>0</v>
      </c>
      <c r="AB24" s="51" t="b">
        <v>0</v>
      </c>
      <c r="AC24" s="51" t="b">
        <v>0</v>
      </c>
      <c r="AD24" s="51" t="b">
        <v>0</v>
      </c>
      <c r="AE24" s="51" t="b">
        <v>0</v>
      </c>
      <c r="AF24" s="51" t="b">
        <v>0</v>
      </c>
      <c r="AG24" s="51" t="b">
        <v>0</v>
      </c>
      <c r="AH24" s="51" t="b">
        <v>0</v>
      </c>
      <c r="AI24" s="51" t="b">
        <v>0</v>
      </c>
      <c r="AJ24" s="51" t="b">
        <v>0</v>
      </c>
      <c r="AK24" s="51" t="b">
        <v>0</v>
      </c>
      <c r="AL24" s="51" t="b">
        <v>0</v>
      </c>
      <c r="AM24" s="51" t="b">
        <v>0</v>
      </c>
      <c r="AN24" s="51" t="b">
        <v>0</v>
      </c>
      <c r="AO24" s="51" t="b">
        <v>0</v>
      </c>
      <c r="AP24" s="51" t="b">
        <v>0</v>
      </c>
      <c r="AQ24" s="51" t="b">
        <v>0</v>
      </c>
      <c r="AR24" s="54" t="b">
        <v>1</v>
      </c>
      <c r="AS24" s="51" t="b">
        <v>0</v>
      </c>
      <c r="AT24" s="51" t="b">
        <v>0</v>
      </c>
      <c r="AU24" s="51" t="b">
        <v>0</v>
      </c>
      <c r="AV24" s="51" t="b">
        <v>0</v>
      </c>
      <c r="AW24" s="51" t="b">
        <v>0</v>
      </c>
      <c r="AX24" s="51" t="b">
        <v>0</v>
      </c>
      <c r="AY24" s="51" t="b">
        <v>0</v>
      </c>
      <c r="AZ24" s="51" t="b">
        <v>0</v>
      </c>
      <c r="BA24" s="44">
        <f t="shared" si="3"/>
        <v>1</v>
      </c>
    </row>
    <row r="25">
      <c r="A25" s="45">
        <v>522151.0</v>
      </c>
      <c r="B25" s="46" t="s">
        <v>51</v>
      </c>
      <c r="C25" s="6"/>
      <c r="D25" s="47">
        <f>sum(D27)</f>
        <v>1800000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4"/>
    </row>
    <row r="26">
      <c r="A26" s="49"/>
      <c r="B26" s="50" t="s">
        <v>37</v>
      </c>
      <c r="C26" s="6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44"/>
    </row>
    <row r="27">
      <c r="A27" s="49"/>
      <c r="B27" s="52" t="s">
        <v>38</v>
      </c>
      <c r="C27" s="52" t="s">
        <v>52</v>
      </c>
      <c r="D27" s="53">
        <v>1800000.0</v>
      </c>
      <c r="E27" s="51" t="b">
        <v>0</v>
      </c>
      <c r="F27" s="51" t="b">
        <v>0</v>
      </c>
      <c r="G27" s="51" t="b">
        <v>0</v>
      </c>
      <c r="H27" s="51" t="b">
        <v>0</v>
      </c>
      <c r="I27" s="51" t="b">
        <v>0</v>
      </c>
      <c r="J27" s="51" t="b">
        <v>0</v>
      </c>
      <c r="K27" s="51" t="b">
        <v>0</v>
      </c>
      <c r="L27" s="51" t="b">
        <v>0</v>
      </c>
      <c r="M27" s="51" t="b">
        <v>0</v>
      </c>
      <c r="N27" s="51" t="b">
        <v>0</v>
      </c>
      <c r="O27" s="51" t="b">
        <v>0</v>
      </c>
      <c r="P27" s="51" t="b">
        <v>0</v>
      </c>
      <c r="Q27" s="51" t="b">
        <v>0</v>
      </c>
      <c r="R27" s="51" t="b">
        <v>0</v>
      </c>
      <c r="S27" s="51" t="b">
        <v>0</v>
      </c>
      <c r="T27" s="51" t="b">
        <v>0</v>
      </c>
      <c r="U27" s="51" t="b">
        <v>0</v>
      </c>
      <c r="V27" s="51" t="b">
        <v>0</v>
      </c>
      <c r="W27" s="51" t="b">
        <v>0</v>
      </c>
      <c r="X27" s="51" t="b">
        <v>0</v>
      </c>
      <c r="Y27" s="51" t="b">
        <v>0</v>
      </c>
      <c r="Z27" s="51" t="b">
        <v>0</v>
      </c>
      <c r="AA27" s="51" t="b">
        <v>0</v>
      </c>
      <c r="AB27" s="51" t="b">
        <v>0</v>
      </c>
      <c r="AC27" s="51" t="b">
        <v>0</v>
      </c>
      <c r="AD27" s="51" t="b">
        <v>0</v>
      </c>
      <c r="AE27" s="51" t="b">
        <v>0</v>
      </c>
      <c r="AF27" s="51" t="b">
        <v>0</v>
      </c>
      <c r="AG27" s="51" t="b">
        <v>0</v>
      </c>
      <c r="AH27" s="51" t="b">
        <v>0</v>
      </c>
      <c r="AI27" s="51" t="b">
        <v>0</v>
      </c>
      <c r="AJ27" s="51" t="b">
        <v>0</v>
      </c>
      <c r="AK27" s="51" t="b">
        <v>0</v>
      </c>
      <c r="AL27" s="51" t="b">
        <v>0</v>
      </c>
      <c r="AM27" s="51" t="b">
        <v>0</v>
      </c>
      <c r="AN27" s="51" t="b">
        <v>0</v>
      </c>
      <c r="AO27" s="51" t="b">
        <v>0</v>
      </c>
      <c r="AP27" s="51" t="b">
        <v>0</v>
      </c>
      <c r="AQ27" s="51" t="b">
        <v>0</v>
      </c>
      <c r="AR27" s="51" t="b">
        <v>0</v>
      </c>
      <c r="AS27" s="51" t="b">
        <v>0</v>
      </c>
      <c r="AT27" s="54" t="b">
        <v>1</v>
      </c>
      <c r="AU27" s="51" t="b">
        <v>0</v>
      </c>
      <c r="AV27" s="51" t="b">
        <v>0</v>
      </c>
      <c r="AW27" s="51" t="b">
        <v>0</v>
      </c>
      <c r="AX27" s="51" t="b">
        <v>0</v>
      </c>
      <c r="AY27" s="51" t="b">
        <v>0</v>
      </c>
      <c r="AZ27" s="51" t="b">
        <v>0</v>
      </c>
      <c r="BA27" s="44">
        <f>countif(E27:AZ27,TRUE)</f>
        <v>1</v>
      </c>
    </row>
    <row r="28">
      <c r="A28" s="45">
        <v>522191.0</v>
      </c>
      <c r="B28" s="46" t="s">
        <v>36</v>
      </c>
      <c r="C28" s="6"/>
      <c r="D28" s="47">
        <f>sum(D30:D31)</f>
        <v>19000000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4"/>
    </row>
    <row r="29">
      <c r="A29" s="49"/>
      <c r="B29" s="50" t="s">
        <v>37</v>
      </c>
      <c r="C29" s="6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44"/>
    </row>
    <row r="30">
      <c r="A30" s="49"/>
      <c r="B30" s="52" t="s">
        <v>38</v>
      </c>
      <c r="C30" s="52" t="s">
        <v>39</v>
      </c>
      <c r="D30" s="53">
        <v>5000000.0</v>
      </c>
      <c r="E30" s="51" t="b">
        <v>0</v>
      </c>
      <c r="F30" s="51" t="b">
        <v>0</v>
      </c>
      <c r="G30" s="51" t="b">
        <v>0</v>
      </c>
      <c r="H30" s="51" t="b">
        <v>0</v>
      </c>
      <c r="I30" s="51" t="b">
        <v>0</v>
      </c>
      <c r="J30" s="51" t="b">
        <v>0</v>
      </c>
      <c r="K30" s="51" t="b">
        <v>0</v>
      </c>
      <c r="L30" s="51" t="b">
        <v>0</v>
      </c>
      <c r="M30" s="51" t="b">
        <v>0</v>
      </c>
      <c r="N30" s="51" t="b">
        <v>0</v>
      </c>
      <c r="O30" s="51" t="b">
        <v>0</v>
      </c>
      <c r="P30" s="51" t="b">
        <v>0</v>
      </c>
      <c r="Q30" s="51" t="b">
        <v>0</v>
      </c>
      <c r="R30" s="51" t="b">
        <v>0</v>
      </c>
      <c r="S30" s="51" t="b">
        <v>0</v>
      </c>
      <c r="T30" s="51" t="b">
        <v>0</v>
      </c>
      <c r="U30" s="51" t="b">
        <v>0</v>
      </c>
      <c r="V30" s="51" t="b">
        <v>0</v>
      </c>
      <c r="W30" s="51" t="b">
        <v>0</v>
      </c>
      <c r="X30" s="51" t="b">
        <v>0</v>
      </c>
      <c r="Y30" s="51" t="b">
        <v>0</v>
      </c>
      <c r="Z30" s="51" t="b">
        <v>0</v>
      </c>
      <c r="AA30" s="51" t="b">
        <v>0</v>
      </c>
      <c r="AB30" s="51" t="b">
        <v>0</v>
      </c>
      <c r="AC30" s="51" t="b">
        <v>0</v>
      </c>
      <c r="AD30" s="54" t="b">
        <v>1</v>
      </c>
      <c r="AE30" s="54" t="b">
        <v>0</v>
      </c>
      <c r="AF30" s="51" t="b">
        <v>0</v>
      </c>
      <c r="AG30" s="51" t="b">
        <v>0</v>
      </c>
      <c r="AH30" s="51" t="b">
        <v>0</v>
      </c>
      <c r="AI30" s="51" t="b">
        <v>0</v>
      </c>
      <c r="AJ30" s="51" t="b">
        <v>0</v>
      </c>
      <c r="AK30" s="51" t="b">
        <v>0</v>
      </c>
      <c r="AL30" s="51" t="b">
        <v>0</v>
      </c>
      <c r="AM30" s="51" t="b">
        <v>0</v>
      </c>
      <c r="AN30" s="51" t="b">
        <v>0</v>
      </c>
      <c r="AO30" s="51" t="b">
        <v>0</v>
      </c>
      <c r="AP30" s="51" t="b">
        <v>0</v>
      </c>
      <c r="AQ30" s="51" t="b">
        <v>0</v>
      </c>
      <c r="AR30" s="51" t="b">
        <v>0</v>
      </c>
      <c r="AS30" s="51" t="b">
        <v>0</v>
      </c>
      <c r="AT30" s="54" t="b">
        <v>0</v>
      </c>
      <c r="AU30" s="51" t="b">
        <v>0</v>
      </c>
      <c r="AV30" s="51" t="b">
        <v>0</v>
      </c>
      <c r="AW30" s="51" t="b">
        <v>0</v>
      </c>
      <c r="AX30" s="51" t="b">
        <v>0</v>
      </c>
      <c r="AY30" s="51" t="b">
        <v>0</v>
      </c>
      <c r="AZ30" s="51" t="b">
        <v>0</v>
      </c>
      <c r="BA30" s="44">
        <f t="shared" ref="BA30:BA31" si="4">countif(E30:AZ30,TRUE)</f>
        <v>1</v>
      </c>
    </row>
    <row r="31">
      <c r="A31" s="49"/>
      <c r="B31" s="52" t="s">
        <v>38</v>
      </c>
      <c r="C31" s="52" t="s">
        <v>53</v>
      </c>
      <c r="D31" s="53">
        <v>1.4E7</v>
      </c>
      <c r="E31" s="51" t="b">
        <v>0</v>
      </c>
      <c r="F31" s="51" t="b">
        <v>0</v>
      </c>
      <c r="G31" s="51" t="b">
        <v>0</v>
      </c>
      <c r="H31" s="51" t="b">
        <v>0</v>
      </c>
      <c r="I31" s="51" t="b">
        <v>0</v>
      </c>
      <c r="J31" s="51" t="b">
        <v>0</v>
      </c>
      <c r="K31" s="51" t="b">
        <v>0</v>
      </c>
      <c r="L31" s="51" t="b">
        <v>0</v>
      </c>
      <c r="M31" s="51" t="b">
        <v>0</v>
      </c>
      <c r="N31" s="51" t="b">
        <v>0</v>
      </c>
      <c r="O31" s="51" t="b">
        <v>0</v>
      </c>
      <c r="P31" s="51" t="b">
        <v>0</v>
      </c>
      <c r="Q31" s="51" t="b">
        <v>0</v>
      </c>
      <c r="R31" s="51" t="b">
        <v>0</v>
      </c>
      <c r="S31" s="51" t="b">
        <v>0</v>
      </c>
      <c r="T31" s="51" t="b">
        <v>0</v>
      </c>
      <c r="U31" s="51" t="b">
        <v>0</v>
      </c>
      <c r="V31" s="51" t="b">
        <v>0</v>
      </c>
      <c r="W31" s="51" t="b">
        <v>0</v>
      </c>
      <c r="X31" s="51" t="b">
        <v>0</v>
      </c>
      <c r="Y31" s="51" t="b">
        <v>0</v>
      </c>
      <c r="Z31" s="51" t="b">
        <v>0</v>
      </c>
      <c r="AA31" s="51" t="b">
        <v>0</v>
      </c>
      <c r="AB31" s="51" t="b">
        <v>0</v>
      </c>
      <c r="AC31" s="51" t="b">
        <v>0</v>
      </c>
      <c r="AD31" s="51" t="b">
        <v>0</v>
      </c>
      <c r="AE31" s="51" t="b">
        <v>0</v>
      </c>
      <c r="AF31" s="51" t="b">
        <v>0</v>
      </c>
      <c r="AG31" s="51" t="b">
        <v>0</v>
      </c>
      <c r="AH31" s="51" t="b">
        <v>0</v>
      </c>
      <c r="AI31" s="51" t="b">
        <v>0</v>
      </c>
      <c r="AJ31" s="51" t="b">
        <v>0</v>
      </c>
      <c r="AK31" s="51" t="b">
        <v>0</v>
      </c>
      <c r="AL31" s="51" t="b">
        <v>0</v>
      </c>
      <c r="AM31" s="51" t="b">
        <v>0</v>
      </c>
      <c r="AN31" s="51" t="b">
        <v>0</v>
      </c>
      <c r="AO31" s="51" t="b">
        <v>0</v>
      </c>
      <c r="AP31" s="54" t="b">
        <v>0</v>
      </c>
      <c r="AQ31" s="51" t="b">
        <v>0</v>
      </c>
      <c r="AR31" s="54" t="b">
        <v>1</v>
      </c>
      <c r="AS31" s="51" t="b">
        <v>0</v>
      </c>
      <c r="AT31" s="51" t="b">
        <v>0</v>
      </c>
      <c r="AU31" s="51" t="b">
        <v>0</v>
      </c>
      <c r="AV31" s="51" t="b">
        <v>0</v>
      </c>
      <c r="AW31" s="51" t="b">
        <v>0</v>
      </c>
      <c r="AX31" s="51" t="b">
        <v>0</v>
      </c>
      <c r="AY31" s="51" t="b">
        <v>0</v>
      </c>
      <c r="AZ31" s="51" t="b">
        <v>0</v>
      </c>
      <c r="BA31" s="44">
        <f t="shared" si="4"/>
        <v>1</v>
      </c>
    </row>
    <row r="32">
      <c r="A32" s="45">
        <v>524111.0</v>
      </c>
      <c r="B32" s="46" t="s">
        <v>41</v>
      </c>
      <c r="C32" s="6"/>
      <c r="D32" s="47">
        <f>sum(D34,D37)</f>
        <v>5496000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4"/>
    </row>
    <row r="33">
      <c r="A33" s="49"/>
      <c r="B33" s="50" t="s">
        <v>37</v>
      </c>
      <c r="C33" s="6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44"/>
    </row>
    <row r="34">
      <c r="A34" s="49"/>
      <c r="B34" s="52" t="s">
        <v>54</v>
      </c>
      <c r="C34" s="52" t="s">
        <v>55</v>
      </c>
      <c r="D34" s="53">
        <f>sum(D35:D36)</f>
        <v>1140000</v>
      </c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44"/>
    </row>
    <row r="35">
      <c r="A35" s="49"/>
      <c r="B35" s="52" t="s">
        <v>38</v>
      </c>
      <c r="C35" s="52" t="s">
        <v>42</v>
      </c>
      <c r="D35" s="53">
        <v>688000.0</v>
      </c>
      <c r="E35" s="51" t="b">
        <v>0</v>
      </c>
      <c r="F35" s="51" t="b">
        <v>0</v>
      </c>
      <c r="G35" s="51" t="b">
        <v>0</v>
      </c>
      <c r="H35" s="51" t="b">
        <v>0</v>
      </c>
      <c r="I35" s="51" t="b">
        <v>0</v>
      </c>
      <c r="J35" s="51" t="b">
        <v>0</v>
      </c>
      <c r="K35" s="51" t="b">
        <v>0</v>
      </c>
      <c r="L35" s="51" t="b">
        <v>0</v>
      </c>
      <c r="M35" s="51" t="b">
        <v>0</v>
      </c>
      <c r="N35" s="51" t="b">
        <v>0</v>
      </c>
      <c r="O35" s="51" t="b">
        <v>0</v>
      </c>
      <c r="P35" s="51" t="b">
        <v>0</v>
      </c>
      <c r="Q35" s="51" t="b">
        <v>0</v>
      </c>
      <c r="R35" s="51" t="b">
        <v>0</v>
      </c>
      <c r="S35" s="51" t="b">
        <v>0</v>
      </c>
      <c r="T35" s="51" t="b">
        <v>0</v>
      </c>
      <c r="U35" s="51" t="b">
        <v>0</v>
      </c>
      <c r="V35" s="51" t="b">
        <v>0</v>
      </c>
      <c r="W35" s="51" t="b">
        <v>0</v>
      </c>
      <c r="X35" s="51" t="b">
        <v>0</v>
      </c>
      <c r="Y35" s="51" t="b">
        <v>0</v>
      </c>
      <c r="Z35" s="54" t="b">
        <v>1</v>
      </c>
      <c r="AA35" s="51" t="b">
        <v>0</v>
      </c>
      <c r="AB35" s="51" t="b">
        <v>0</v>
      </c>
      <c r="AC35" s="51" t="b">
        <v>0</v>
      </c>
      <c r="AD35" s="51" t="b">
        <v>0</v>
      </c>
      <c r="AE35" s="51" t="b">
        <v>0</v>
      </c>
      <c r="AF35" s="51" t="b">
        <v>0</v>
      </c>
      <c r="AG35" s="51" t="b">
        <v>0</v>
      </c>
      <c r="AH35" s="51" t="b">
        <v>0</v>
      </c>
      <c r="AI35" s="51" t="b">
        <v>0</v>
      </c>
      <c r="AJ35" s="51" t="b">
        <v>0</v>
      </c>
      <c r="AK35" s="51" t="b">
        <v>0</v>
      </c>
      <c r="AL35" s="51" t="b">
        <v>0</v>
      </c>
      <c r="AM35" s="51" t="b">
        <v>0</v>
      </c>
      <c r="AN35" s="51" t="b">
        <v>0</v>
      </c>
      <c r="AO35" s="51" t="b">
        <v>0</v>
      </c>
      <c r="AP35" s="51" t="b">
        <v>0</v>
      </c>
      <c r="AQ35" s="51" t="b">
        <v>0</v>
      </c>
      <c r="AR35" s="51" t="b">
        <v>0</v>
      </c>
      <c r="AS35" s="51" t="b">
        <v>0</v>
      </c>
      <c r="AT35" s="51" t="b">
        <v>0</v>
      </c>
      <c r="AU35" s="51" t="b">
        <v>0</v>
      </c>
      <c r="AV35" s="51" t="b">
        <v>0</v>
      </c>
      <c r="AW35" s="51" t="b">
        <v>0</v>
      </c>
      <c r="AX35" s="51" t="b">
        <v>0</v>
      </c>
      <c r="AY35" s="51" t="b">
        <v>0</v>
      </c>
      <c r="AZ35" s="51" t="b">
        <v>0</v>
      </c>
      <c r="BA35" s="44">
        <f t="shared" ref="BA35:BA36" si="5">countif(E35:AZ35,TRUE)</f>
        <v>1</v>
      </c>
    </row>
    <row r="36">
      <c r="A36" s="49"/>
      <c r="B36" s="52" t="s">
        <v>38</v>
      </c>
      <c r="C36" s="52" t="s">
        <v>43</v>
      </c>
      <c r="D36" s="53">
        <v>452000.0</v>
      </c>
      <c r="E36" s="51" t="b">
        <v>0</v>
      </c>
      <c r="F36" s="51" t="b">
        <v>0</v>
      </c>
      <c r="G36" s="51" t="b">
        <v>0</v>
      </c>
      <c r="H36" s="51" t="b">
        <v>0</v>
      </c>
      <c r="I36" s="51" t="b">
        <v>0</v>
      </c>
      <c r="J36" s="51" t="b">
        <v>0</v>
      </c>
      <c r="K36" s="51" t="b">
        <v>0</v>
      </c>
      <c r="L36" s="51" t="b">
        <v>0</v>
      </c>
      <c r="M36" s="51" t="b">
        <v>0</v>
      </c>
      <c r="N36" s="51" t="b">
        <v>0</v>
      </c>
      <c r="O36" s="51" t="b">
        <v>0</v>
      </c>
      <c r="P36" s="51" t="b">
        <v>0</v>
      </c>
      <c r="Q36" s="51" t="b">
        <v>0</v>
      </c>
      <c r="R36" s="51" t="b">
        <v>0</v>
      </c>
      <c r="S36" s="51" t="b">
        <v>0</v>
      </c>
      <c r="T36" s="51" t="b">
        <v>0</v>
      </c>
      <c r="U36" s="51" t="b">
        <v>0</v>
      </c>
      <c r="V36" s="51" t="b">
        <v>0</v>
      </c>
      <c r="W36" s="51" t="b">
        <v>0</v>
      </c>
      <c r="X36" s="51" t="b">
        <v>0</v>
      </c>
      <c r="Y36" s="51" t="b">
        <v>0</v>
      </c>
      <c r="Z36" s="54" t="b">
        <v>1</v>
      </c>
      <c r="AA36" s="51" t="b">
        <v>0</v>
      </c>
      <c r="AB36" s="51" t="b">
        <v>0</v>
      </c>
      <c r="AC36" s="51" t="b">
        <v>0</v>
      </c>
      <c r="AD36" s="54" t="b">
        <v>0</v>
      </c>
      <c r="AE36" s="51" t="b">
        <v>0</v>
      </c>
      <c r="AF36" s="51" t="b">
        <v>0</v>
      </c>
      <c r="AG36" s="51" t="b">
        <v>0</v>
      </c>
      <c r="AH36" s="51" t="b">
        <v>0</v>
      </c>
      <c r="AI36" s="51" t="b">
        <v>0</v>
      </c>
      <c r="AJ36" s="51" t="b">
        <v>0</v>
      </c>
      <c r="AK36" s="51" t="b">
        <v>0</v>
      </c>
      <c r="AL36" s="51" t="b">
        <v>0</v>
      </c>
      <c r="AM36" s="51" t="b">
        <v>0</v>
      </c>
      <c r="AN36" s="51" t="b">
        <v>0</v>
      </c>
      <c r="AO36" s="51" t="b">
        <v>0</v>
      </c>
      <c r="AP36" s="51" t="b">
        <v>0</v>
      </c>
      <c r="AQ36" s="51" t="b">
        <v>0</v>
      </c>
      <c r="AR36" s="51" t="b">
        <v>0</v>
      </c>
      <c r="AS36" s="51" t="b">
        <v>0</v>
      </c>
      <c r="AT36" s="51" t="b">
        <v>0</v>
      </c>
      <c r="AU36" s="51" t="b">
        <v>0</v>
      </c>
      <c r="AV36" s="51" t="b">
        <v>0</v>
      </c>
      <c r="AW36" s="51" t="b">
        <v>0</v>
      </c>
      <c r="AX36" s="51" t="b">
        <v>0</v>
      </c>
      <c r="AY36" s="51" t="b">
        <v>0</v>
      </c>
      <c r="AZ36" s="51" t="b">
        <v>0</v>
      </c>
      <c r="BA36" s="44">
        <f t="shared" si="5"/>
        <v>1</v>
      </c>
    </row>
    <row r="37">
      <c r="A37" s="49"/>
      <c r="B37" s="52" t="s">
        <v>54</v>
      </c>
      <c r="C37" s="52" t="s">
        <v>56</v>
      </c>
      <c r="D37" s="53">
        <v>4356000.0</v>
      </c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44"/>
    </row>
    <row r="38">
      <c r="A38" s="49"/>
      <c r="B38" s="52" t="s">
        <v>38</v>
      </c>
      <c r="C38" s="52" t="s">
        <v>57</v>
      </c>
      <c r="D38" s="53">
        <v>1696000.0</v>
      </c>
      <c r="E38" s="51" t="b">
        <v>0</v>
      </c>
      <c r="F38" s="51" t="b">
        <v>0</v>
      </c>
      <c r="G38" s="51" t="b">
        <v>0</v>
      </c>
      <c r="H38" s="51" t="b">
        <v>0</v>
      </c>
      <c r="I38" s="51" t="b">
        <v>0</v>
      </c>
      <c r="J38" s="51" t="b">
        <v>0</v>
      </c>
      <c r="K38" s="51" t="b">
        <v>0</v>
      </c>
      <c r="L38" s="51" t="b">
        <v>0</v>
      </c>
      <c r="M38" s="51" t="b">
        <v>0</v>
      </c>
      <c r="N38" s="51" t="b">
        <v>0</v>
      </c>
      <c r="O38" s="51" t="b">
        <v>0</v>
      </c>
      <c r="P38" s="51" t="b">
        <v>0</v>
      </c>
      <c r="Q38" s="51" t="b">
        <v>0</v>
      </c>
      <c r="R38" s="51" t="b">
        <v>0</v>
      </c>
      <c r="S38" s="51" t="b">
        <v>0</v>
      </c>
      <c r="T38" s="51" t="b">
        <v>0</v>
      </c>
      <c r="U38" s="51" t="b">
        <v>0</v>
      </c>
      <c r="V38" s="51" t="b">
        <v>0</v>
      </c>
      <c r="W38" s="51" t="b">
        <v>0</v>
      </c>
      <c r="X38" s="51" t="b">
        <v>0</v>
      </c>
      <c r="Y38" s="51" t="b">
        <v>0</v>
      </c>
      <c r="Z38" s="51" t="b">
        <v>0</v>
      </c>
      <c r="AA38" s="51" t="b">
        <v>0</v>
      </c>
      <c r="AB38" s="51" t="b">
        <v>0</v>
      </c>
      <c r="AC38" s="51" t="b">
        <v>0</v>
      </c>
      <c r="AD38" s="51" t="b">
        <v>0</v>
      </c>
      <c r="AE38" s="51" t="b">
        <v>0</v>
      </c>
      <c r="AF38" s="51" t="b">
        <v>0</v>
      </c>
      <c r="AG38" s="51" t="b">
        <v>0</v>
      </c>
      <c r="AH38" s="51" t="b">
        <v>0</v>
      </c>
      <c r="AI38" s="51" t="b">
        <v>0</v>
      </c>
      <c r="AJ38" s="51" t="b">
        <v>0</v>
      </c>
      <c r="AK38" s="51" t="b">
        <v>0</v>
      </c>
      <c r="AL38" s="51" t="b">
        <v>0</v>
      </c>
      <c r="AM38" s="51" t="b">
        <v>0</v>
      </c>
      <c r="AN38" s="51" t="b">
        <v>0</v>
      </c>
      <c r="AO38" s="51" t="b">
        <v>0</v>
      </c>
      <c r="AP38" s="51" t="b">
        <v>0</v>
      </c>
      <c r="AQ38" s="51" t="b">
        <v>0</v>
      </c>
      <c r="AR38" s="54" t="b">
        <v>1</v>
      </c>
      <c r="AS38" s="51" t="b">
        <v>0</v>
      </c>
      <c r="AT38" s="51" t="b">
        <v>0</v>
      </c>
      <c r="AU38" s="51" t="b">
        <v>0</v>
      </c>
      <c r="AV38" s="51" t="b">
        <v>0</v>
      </c>
      <c r="AW38" s="51" t="b">
        <v>0</v>
      </c>
      <c r="AX38" s="51" t="b">
        <v>0</v>
      </c>
      <c r="AY38" s="51" t="b">
        <v>0</v>
      </c>
      <c r="AZ38" s="51" t="b">
        <v>0</v>
      </c>
      <c r="BA38" s="44">
        <f t="shared" ref="BA38:BA40" si="6">countif(E38:AZ38,TRUE)</f>
        <v>1</v>
      </c>
    </row>
    <row r="39">
      <c r="A39" s="49"/>
      <c r="B39" s="52" t="s">
        <v>38</v>
      </c>
      <c r="C39" s="52" t="s">
        <v>58</v>
      </c>
      <c r="D39" s="53">
        <v>1460000.0</v>
      </c>
      <c r="E39" s="51" t="b">
        <v>0</v>
      </c>
      <c r="F39" s="51" t="b">
        <v>0</v>
      </c>
      <c r="G39" s="51" t="b">
        <v>0</v>
      </c>
      <c r="H39" s="51" t="b">
        <v>0</v>
      </c>
      <c r="I39" s="51" t="b">
        <v>0</v>
      </c>
      <c r="J39" s="51" t="b">
        <v>0</v>
      </c>
      <c r="K39" s="51" t="b">
        <v>0</v>
      </c>
      <c r="L39" s="51" t="b">
        <v>0</v>
      </c>
      <c r="M39" s="51" t="b">
        <v>0</v>
      </c>
      <c r="N39" s="51" t="b">
        <v>0</v>
      </c>
      <c r="O39" s="51" t="b">
        <v>0</v>
      </c>
      <c r="P39" s="51" t="b">
        <v>0</v>
      </c>
      <c r="Q39" s="51" t="b">
        <v>0</v>
      </c>
      <c r="R39" s="51" t="b">
        <v>0</v>
      </c>
      <c r="S39" s="51" t="b">
        <v>0</v>
      </c>
      <c r="T39" s="51" t="b">
        <v>0</v>
      </c>
      <c r="U39" s="51" t="b">
        <v>0</v>
      </c>
      <c r="V39" s="51" t="b">
        <v>0</v>
      </c>
      <c r="W39" s="51" t="b">
        <v>0</v>
      </c>
      <c r="X39" s="51" t="b">
        <v>0</v>
      </c>
      <c r="Y39" s="51" t="b">
        <v>0</v>
      </c>
      <c r="Z39" s="51" t="b">
        <v>0</v>
      </c>
      <c r="AA39" s="51" t="b">
        <v>0</v>
      </c>
      <c r="AB39" s="51" t="b">
        <v>0</v>
      </c>
      <c r="AC39" s="51" t="b">
        <v>0</v>
      </c>
      <c r="AD39" s="51" t="b">
        <v>0</v>
      </c>
      <c r="AE39" s="51" t="b">
        <v>0</v>
      </c>
      <c r="AF39" s="51" t="b">
        <v>0</v>
      </c>
      <c r="AG39" s="51" t="b">
        <v>0</v>
      </c>
      <c r="AH39" s="51" t="b">
        <v>0</v>
      </c>
      <c r="AI39" s="51" t="b">
        <v>0</v>
      </c>
      <c r="AJ39" s="51" t="b">
        <v>0</v>
      </c>
      <c r="AK39" s="51" t="b">
        <v>0</v>
      </c>
      <c r="AL39" s="51" t="b">
        <v>0</v>
      </c>
      <c r="AM39" s="51" t="b">
        <v>0</v>
      </c>
      <c r="AN39" s="51" t="b">
        <v>0</v>
      </c>
      <c r="AO39" s="51" t="b">
        <v>0</v>
      </c>
      <c r="AP39" s="51" t="b">
        <v>0</v>
      </c>
      <c r="AQ39" s="51" t="b">
        <v>0</v>
      </c>
      <c r="AR39" s="54" t="b">
        <v>1</v>
      </c>
      <c r="AS39" s="51" t="b">
        <v>0</v>
      </c>
      <c r="AT39" s="51" t="b">
        <v>0</v>
      </c>
      <c r="AU39" s="51" t="b">
        <v>0</v>
      </c>
      <c r="AV39" s="51" t="b">
        <v>0</v>
      </c>
      <c r="AW39" s="51" t="b">
        <v>0</v>
      </c>
      <c r="AX39" s="51" t="b">
        <v>0</v>
      </c>
      <c r="AY39" s="51" t="b">
        <v>0</v>
      </c>
      <c r="AZ39" s="51" t="b">
        <v>0</v>
      </c>
      <c r="BA39" s="44">
        <f t="shared" si="6"/>
        <v>1</v>
      </c>
    </row>
    <row r="40">
      <c r="A40" s="49"/>
      <c r="B40" s="52" t="s">
        <v>38</v>
      </c>
      <c r="C40" s="52" t="s">
        <v>43</v>
      </c>
      <c r="D40" s="53">
        <v>1200000.0</v>
      </c>
      <c r="E40" s="51" t="b">
        <v>0</v>
      </c>
      <c r="F40" s="51" t="b">
        <v>0</v>
      </c>
      <c r="G40" s="51" t="b">
        <v>0</v>
      </c>
      <c r="H40" s="51" t="b">
        <v>0</v>
      </c>
      <c r="I40" s="51" t="b">
        <v>0</v>
      </c>
      <c r="J40" s="51" t="b">
        <v>0</v>
      </c>
      <c r="K40" s="51" t="b">
        <v>0</v>
      </c>
      <c r="L40" s="51" t="b">
        <v>0</v>
      </c>
      <c r="M40" s="51" t="b">
        <v>0</v>
      </c>
      <c r="N40" s="51" t="b">
        <v>0</v>
      </c>
      <c r="O40" s="51" t="b">
        <v>0</v>
      </c>
      <c r="P40" s="51" t="b">
        <v>0</v>
      </c>
      <c r="Q40" s="51" t="b">
        <v>0</v>
      </c>
      <c r="R40" s="51" t="b">
        <v>0</v>
      </c>
      <c r="S40" s="51" t="b">
        <v>0</v>
      </c>
      <c r="T40" s="51" t="b">
        <v>0</v>
      </c>
      <c r="U40" s="51" t="b">
        <v>0</v>
      </c>
      <c r="V40" s="51" t="b">
        <v>0</v>
      </c>
      <c r="W40" s="51" t="b">
        <v>0</v>
      </c>
      <c r="X40" s="51" t="b">
        <v>0</v>
      </c>
      <c r="Y40" s="51" t="b">
        <v>0</v>
      </c>
      <c r="Z40" s="51" t="b">
        <v>0</v>
      </c>
      <c r="AA40" s="51" t="b">
        <v>0</v>
      </c>
      <c r="AB40" s="51" t="b">
        <v>0</v>
      </c>
      <c r="AC40" s="51" t="b">
        <v>0</v>
      </c>
      <c r="AD40" s="51" t="b">
        <v>0</v>
      </c>
      <c r="AE40" s="51" t="b">
        <v>0</v>
      </c>
      <c r="AF40" s="51" t="b">
        <v>0</v>
      </c>
      <c r="AG40" s="51" t="b">
        <v>0</v>
      </c>
      <c r="AH40" s="51" t="b">
        <v>0</v>
      </c>
      <c r="AI40" s="51" t="b">
        <v>0</v>
      </c>
      <c r="AJ40" s="51" t="b">
        <v>0</v>
      </c>
      <c r="AK40" s="51" t="b">
        <v>0</v>
      </c>
      <c r="AL40" s="51" t="b">
        <v>0</v>
      </c>
      <c r="AM40" s="51" t="b">
        <v>0</v>
      </c>
      <c r="AN40" s="51" t="b">
        <v>0</v>
      </c>
      <c r="AO40" s="51" t="b">
        <v>0</v>
      </c>
      <c r="AP40" s="51" t="b">
        <v>0</v>
      </c>
      <c r="AQ40" s="51" t="b">
        <v>0</v>
      </c>
      <c r="AR40" s="54" t="b">
        <v>1</v>
      </c>
      <c r="AS40" s="51" t="b">
        <v>0</v>
      </c>
      <c r="AT40" s="51" t="b">
        <v>0</v>
      </c>
      <c r="AU40" s="51" t="b">
        <v>0</v>
      </c>
      <c r="AV40" s="51" t="b">
        <v>0</v>
      </c>
      <c r="AW40" s="51" t="b">
        <v>0</v>
      </c>
      <c r="AX40" s="51" t="b">
        <v>0</v>
      </c>
      <c r="AY40" s="51" t="b">
        <v>0</v>
      </c>
      <c r="AZ40" s="51" t="b">
        <v>0</v>
      </c>
      <c r="BA40" s="44">
        <f t="shared" si="6"/>
        <v>1</v>
      </c>
    </row>
    <row r="41">
      <c r="A41" s="45">
        <v>524113.0</v>
      </c>
      <c r="B41" s="46" t="s">
        <v>44</v>
      </c>
      <c r="C41" s="6"/>
      <c r="D41" s="47">
        <f>sum(D43)</f>
        <v>680000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4"/>
    </row>
    <row r="42">
      <c r="A42" s="49"/>
      <c r="B42" s="50" t="s">
        <v>37</v>
      </c>
      <c r="C42" s="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44"/>
    </row>
    <row r="43">
      <c r="A43" s="49"/>
      <c r="B43" s="52" t="s">
        <v>38</v>
      </c>
      <c r="C43" s="52" t="s">
        <v>45</v>
      </c>
      <c r="D43" s="53">
        <v>680000.0</v>
      </c>
      <c r="E43" s="51" t="b">
        <v>0</v>
      </c>
      <c r="F43" s="51" t="b">
        <v>0</v>
      </c>
      <c r="G43" s="51" t="b">
        <v>0</v>
      </c>
      <c r="H43" s="51" t="b">
        <v>0</v>
      </c>
      <c r="I43" s="51" t="b">
        <v>0</v>
      </c>
      <c r="J43" s="51" t="b">
        <v>0</v>
      </c>
      <c r="K43" s="51" t="b">
        <v>0</v>
      </c>
      <c r="L43" s="51" t="b">
        <v>0</v>
      </c>
      <c r="M43" s="51" t="b">
        <v>0</v>
      </c>
      <c r="N43" s="51" t="b">
        <v>0</v>
      </c>
      <c r="O43" s="51" t="b">
        <v>0</v>
      </c>
      <c r="P43" s="51" t="b">
        <v>0</v>
      </c>
      <c r="Q43" s="51" t="b">
        <v>0</v>
      </c>
      <c r="R43" s="51" t="b">
        <v>0</v>
      </c>
      <c r="S43" s="51" t="b">
        <v>0</v>
      </c>
      <c r="T43" s="51" t="b">
        <v>0</v>
      </c>
      <c r="U43" s="51" t="b">
        <v>0</v>
      </c>
      <c r="V43" s="51" t="b">
        <v>0</v>
      </c>
      <c r="W43" s="51" t="b">
        <v>0</v>
      </c>
      <c r="X43" s="51" t="b">
        <v>0</v>
      </c>
      <c r="Y43" s="51" t="b">
        <v>0</v>
      </c>
      <c r="Z43" s="51" t="b">
        <v>0</v>
      </c>
      <c r="AA43" s="54" t="b">
        <v>1</v>
      </c>
      <c r="AB43" s="51" t="b">
        <v>0</v>
      </c>
      <c r="AC43" s="51" t="b">
        <v>0</v>
      </c>
      <c r="AD43" s="51" t="b">
        <v>0</v>
      </c>
      <c r="AE43" s="51" t="b">
        <v>0</v>
      </c>
      <c r="AF43" s="51" t="b">
        <v>0</v>
      </c>
      <c r="AG43" s="51" t="b">
        <v>0</v>
      </c>
      <c r="AH43" s="51" t="b">
        <v>0</v>
      </c>
      <c r="AI43" s="51" t="b">
        <v>0</v>
      </c>
      <c r="AJ43" s="51" t="b">
        <v>0</v>
      </c>
      <c r="AK43" s="51" t="b">
        <v>0</v>
      </c>
      <c r="AL43" s="51" t="b">
        <v>0</v>
      </c>
      <c r="AM43" s="51" t="b">
        <v>0</v>
      </c>
      <c r="AN43" s="51" t="b">
        <v>0</v>
      </c>
      <c r="AO43" s="54" t="b">
        <v>1</v>
      </c>
      <c r="AP43" s="51" t="b">
        <v>0</v>
      </c>
      <c r="AQ43" s="51" t="b">
        <v>0</v>
      </c>
      <c r="AR43" s="51" t="b">
        <v>0</v>
      </c>
      <c r="AS43" s="51" t="b">
        <v>0</v>
      </c>
      <c r="AT43" s="51" t="b">
        <v>0</v>
      </c>
      <c r="AU43" s="51" t="b">
        <v>0</v>
      </c>
      <c r="AV43" s="51" t="b">
        <v>0</v>
      </c>
      <c r="AW43" s="51" t="b">
        <v>0</v>
      </c>
      <c r="AX43" s="51" t="b">
        <v>0</v>
      </c>
      <c r="AY43" s="51" t="b">
        <v>0</v>
      </c>
      <c r="AZ43" s="51" t="b">
        <v>0</v>
      </c>
      <c r="BA43" s="44">
        <f>countif(E43:AZ43,TRUE)</f>
        <v>2</v>
      </c>
    </row>
    <row r="44">
      <c r="A44" s="41" t="s">
        <v>61</v>
      </c>
      <c r="B44" s="42" t="s">
        <v>62</v>
      </c>
      <c r="C44" s="6"/>
      <c r="D44" s="43">
        <f>sum(D45,D48,D51)</f>
        <v>6324000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4"/>
    </row>
    <row r="45">
      <c r="A45" s="45">
        <v>521211.0</v>
      </c>
      <c r="B45" s="46" t="s">
        <v>48</v>
      </c>
      <c r="C45" s="6"/>
      <c r="D45" s="47">
        <f>sum(D47)</f>
        <v>3500000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4"/>
    </row>
    <row r="46">
      <c r="A46" s="49"/>
      <c r="B46" s="50" t="s">
        <v>37</v>
      </c>
      <c r="C46" s="6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44"/>
    </row>
    <row r="47">
      <c r="A47" s="49"/>
      <c r="B47" s="52" t="s">
        <v>38</v>
      </c>
      <c r="C47" s="52" t="s">
        <v>63</v>
      </c>
      <c r="D47" s="53">
        <v>3500000.0</v>
      </c>
      <c r="E47" s="51" t="b">
        <v>0</v>
      </c>
      <c r="F47" s="51" t="b">
        <v>0</v>
      </c>
      <c r="G47" s="51" t="b">
        <v>0</v>
      </c>
      <c r="H47" s="51" t="b">
        <v>0</v>
      </c>
      <c r="I47" s="51" t="b">
        <v>0</v>
      </c>
      <c r="J47" s="51" t="b">
        <v>0</v>
      </c>
      <c r="K47" s="51" t="b">
        <v>0</v>
      </c>
      <c r="L47" s="51" t="b">
        <v>0</v>
      </c>
      <c r="M47" s="51" t="b">
        <v>0</v>
      </c>
      <c r="N47" s="51" t="b">
        <v>0</v>
      </c>
      <c r="O47" s="51" t="b">
        <v>0</v>
      </c>
      <c r="P47" s="51" t="b">
        <v>0</v>
      </c>
      <c r="Q47" s="51" t="b">
        <v>0</v>
      </c>
      <c r="R47" s="51" t="b">
        <v>0</v>
      </c>
      <c r="S47" s="51" t="b">
        <v>0</v>
      </c>
      <c r="T47" s="51" t="b">
        <v>0</v>
      </c>
      <c r="U47" s="51" t="b">
        <v>0</v>
      </c>
      <c r="V47" s="51" t="b">
        <v>0</v>
      </c>
      <c r="W47" s="51" t="b">
        <v>0</v>
      </c>
      <c r="X47" s="51" t="b">
        <v>0</v>
      </c>
      <c r="Y47" s="51" t="b">
        <v>0</v>
      </c>
      <c r="Z47" s="51" t="b">
        <v>0</v>
      </c>
      <c r="AA47" s="51" t="b">
        <v>0</v>
      </c>
      <c r="AB47" s="51" t="b">
        <v>0</v>
      </c>
      <c r="AC47" s="51" t="b">
        <v>0</v>
      </c>
      <c r="AD47" s="51" t="b">
        <v>0</v>
      </c>
      <c r="AE47" s="51" t="b">
        <v>0</v>
      </c>
      <c r="AF47" s="51" t="b">
        <v>0</v>
      </c>
      <c r="AG47" s="51" t="b">
        <v>0</v>
      </c>
      <c r="AH47" s="51" t="b">
        <v>0</v>
      </c>
      <c r="AI47" s="51" t="b">
        <v>0</v>
      </c>
      <c r="AJ47" s="51" t="b">
        <v>0</v>
      </c>
      <c r="AK47" s="51" t="b">
        <v>0</v>
      </c>
      <c r="AL47" s="51" t="b">
        <v>0</v>
      </c>
      <c r="AM47" s="51" t="b">
        <v>0</v>
      </c>
      <c r="AN47" s="51" t="b">
        <v>0</v>
      </c>
      <c r="AO47" s="51" t="b">
        <v>0</v>
      </c>
      <c r="AP47" s="51" t="b">
        <v>0</v>
      </c>
      <c r="AQ47" s="51" t="b">
        <v>0</v>
      </c>
      <c r="AR47" s="51" t="b">
        <v>0</v>
      </c>
      <c r="AS47" s="51" t="b">
        <v>0</v>
      </c>
      <c r="AT47" s="51" t="b">
        <v>0</v>
      </c>
      <c r="AU47" s="51" t="b">
        <v>0</v>
      </c>
      <c r="AV47" s="51" t="b">
        <v>0</v>
      </c>
      <c r="AW47" s="54" t="b">
        <v>1</v>
      </c>
      <c r="AX47" s="51" t="b">
        <v>0</v>
      </c>
      <c r="AY47" s="54" t="b">
        <v>0</v>
      </c>
      <c r="AZ47" s="51" t="b">
        <v>0</v>
      </c>
      <c r="BA47" s="44">
        <f>countif(E47:AZ47,TRUE)</f>
        <v>1</v>
      </c>
    </row>
    <row r="48">
      <c r="A48" s="45">
        <v>522151.0</v>
      </c>
      <c r="B48" s="46" t="s">
        <v>51</v>
      </c>
      <c r="C48" s="6"/>
      <c r="D48" s="47">
        <f>sum(D50)</f>
        <v>1800000</v>
      </c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4"/>
    </row>
    <row r="49">
      <c r="A49" s="49"/>
      <c r="B49" s="50" t="s">
        <v>37</v>
      </c>
      <c r="C49" s="6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44"/>
    </row>
    <row r="50">
      <c r="A50" s="49"/>
      <c r="B50" s="52" t="s">
        <v>38</v>
      </c>
      <c r="C50" s="52" t="s">
        <v>64</v>
      </c>
      <c r="D50" s="53">
        <v>1800000.0</v>
      </c>
      <c r="E50" s="51" t="b">
        <v>0</v>
      </c>
      <c r="F50" s="51" t="b">
        <v>0</v>
      </c>
      <c r="G50" s="51" t="b">
        <v>0</v>
      </c>
      <c r="H50" s="51" t="b">
        <v>0</v>
      </c>
      <c r="I50" s="51" t="b">
        <v>0</v>
      </c>
      <c r="J50" s="51" t="b">
        <v>0</v>
      </c>
      <c r="K50" s="51" t="b">
        <v>0</v>
      </c>
      <c r="L50" s="51" t="b">
        <v>0</v>
      </c>
      <c r="M50" s="51" t="b">
        <v>0</v>
      </c>
      <c r="N50" s="51" t="b">
        <v>0</v>
      </c>
      <c r="O50" s="51" t="b">
        <v>0</v>
      </c>
      <c r="P50" s="51" t="b">
        <v>0</v>
      </c>
      <c r="Q50" s="51" t="b">
        <v>0</v>
      </c>
      <c r="R50" s="51" t="b">
        <v>0</v>
      </c>
      <c r="S50" s="51" t="b">
        <v>0</v>
      </c>
      <c r="T50" s="51" t="b">
        <v>0</v>
      </c>
      <c r="U50" s="51" t="b">
        <v>0</v>
      </c>
      <c r="V50" s="51" t="b">
        <v>0</v>
      </c>
      <c r="W50" s="51" t="b">
        <v>0</v>
      </c>
      <c r="X50" s="51" t="b">
        <v>0</v>
      </c>
      <c r="Y50" s="51" t="b">
        <v>0</v>
      </c>
      <c r="Z50" s="51" t="b">
        <v>0</v>
      </c>
      <c r="AA50" s="51" t="b">
        <v>0</v>
      </c>
      <c r="AB50" s="51" t="b">
        <v>0</v>
      </c>
      <c r="AC50" s="51" t="b">
        <v>0</v>
      </c>
      <c r="AD50" s="51" t="b">
        <v>0</v>
      </c>
      <c r="AE50" s="51" t="b">
        <v>0</v>
      </c>
      <c r="AF50" s="51" t="b">
        <v>0</v>
      </c>
      <c r="AG50" s="51" t="b">
        <v>0</v>
      </c>
      <c r="AH50" s="51" t="b">
        <v>0</v>
      </c>
      <c r="AI50" s="51" t="b">
        <v>0</v>
      </c>
      <c r="AJ50" s="51" t="b">
        <v>0</v>
      </c>
      <c r="AK50" s="51" t="b">
        <v>0</v>
      </c>
      <c r="AL50" s="51" t="b">
        <v>0</v>
      </c>
      <c r="AM50" s="51" t="b">
        <v>0</v>
      </c>
      <c r="AN50" s="51" t="b">
        <v>0</v>
      </c>
      <c r="AO50" s="51" t="b">
        <v>0</v>
      </c>
      <c r="AP50" s="51" t="b">
        <v>0</v>
      </c>
      <c r="AQ50" s="51" t="b">
        <v>0</v>
      </c>
      <c r="AR50" s="51" t="b">
        <v>0</v>
      </c>
      <c r="AS50" s="51" t="b">
        <v>0</v>
      </c>
      <c r="AT50" s="51" t="b">
        <v>0</v>
      </c>
      <c r="AU50" s="51" t="b">
        <v>0</v>
      </c>
      <c r="AV50" s="51" t="b">
        <v>0</v>
      </c>
      <c r="AW50" s="54" t="b">
        <v>1</v>
      </c>
      <c r="AX50" s="51" t="b">
        <v>0</v>
      </c>
      <c r="AY50" s="54" t="b">
        <v>0</v>
      </c>
      <c r="AZ50" s="51" t="b">
        <v>0</v>
      </c>
      <c r="BA50" s="44">
        <f>countif(E50:AZ50,TRUE)</f>
        <v>1</v>
      </c>
    </row>
    <row r="51">
      <c r="A51" s="45">
        <v>524111.0</v>
      </c>
      <c r="B51" s="46" t="s">
        <v>41</v>
      </c>
      <c r="C51" s="6"/>
      <c r="D51" s="47">
        <f>sum(D53)</f>
        <v>1024000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4"/>
    </row>
    <row r="52">
      <c r="A52" s="49"/>
      <c r="B52" s="50" t="s">
        <v>37</v>
      </c>
      <c r="C52" s="6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44"/>
    </row>
    <row r="53">
      <c r="A53" s="49"/>
      <c r="B53" s="52" t="s">
        <v>54</v>
      </c>
      <c r="C53" s="52" t="s">
        <v>65</v>
      </c>
      <c r="D53" s="53">
        <f>sum(D54:D55)</f>
        <v>1024000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44"/>
    </row>
    <row r="54">
      <c r="A54" s="49"/>
      <c r="B54" s="52" t="s">
        <v>38</v>
      </c>
      <c r="C54" s="52" t="s">
        <v>66</v>
      </c>
      <c r="D54" s="53">
        <v>424000.0</v>
      </c>
      <c r="E54" s="51" t="b">
        <v>0</v>
      </c>
      <c r="F54" s="51" t="b">
        <v>0</v>
      </c>
      <c r="G54" s="51" t="b">
        <v>0</v>
      </c>
      <c r="H54" s="51" t="b">
        <v>0</v>
      </c>
      <c r="I54" s="51" t="b">
        <v>0</v>
      </c>
      <c r="J54" s="51" t="b">
        <v>0</v>
      </c>
      <c r="K54" s="51" t="b">
        <v>0</v>
      </c>
      <c r="L54" s="51" t="b">
        <v>0</v>
      </c>
      <c r="M54" s="51" t="b">
        <v>0</v>
      </c>
      <c r="N54" s="51" t="b">
        <v>0</v>
      </c>
      <c r="O54" s="51" t="b">
        <v>0</v>
      </c>
      <c r="P54" s="51" t="b">
        <v>0</v>
      </c>
      <c r="Q54" s="51" t="b">
        <v>0</v>
      </c>
      <c r="R54" s="51" t="b">
        <v>0</v>
      </c>
      <c r="S54" s="51" t="b">
        <v>0</v>
      </c>
      <c r="T54" s="51" t="b">
        <v>0</v>
      </c>
      <c r="U54" s="51" t="b">
        <v>0</v>
      </c>
      <c r="V54" s="51" t="b">
        <v>0</v>
      </c>
      <c r="W54" s="51" t="b">
        <v>0</v>
      </c>
      <c r="X54" s="51" t="b">
        <v>0</v>
      </c>
      <c r="Y54" s="51" t="b">
        <v>0</v>
      </c>
      <c r="Z54" s="51" t="b">
        <v>0</v>
      </c>
      <c r="AA54" s="51" t="b">
        <v>0</v>
      </c>
      <c r="AB54" s="51" t="b">
        <v>0</v>
      </c>
      <c r="AC54" s="51" t="b">
        <v>0</v>
      </c>
      <c r="AD54" s="51" t="b">
        <v>0</v>
      </c>
      <c r="AE54" s="51" t="b">
        <v>0</v>
      </c>
      <c r="AF54" s="51" t="b">
        <v>0</v>
      </c>
      <c r="AG54" s="51" t="b">
        <v>0</v>
      </c>
      <c r="AH54" s="51" t="b">
        <v>0</v>
      </c>
      <c r="AI54" s="51" t="b">
        <v>0</v>
      </c>
      <c r="AJ54" s="51" t="b">
        <v>0</v>
      </c>
      <c r="AK54" s="51" t="b">
        <v>0</v>
      </c>
      <c r="AL54" s="51" t="b">
        <v>0</v>
      </c>
      <c r="AM54" s="51" t="b">
        <v>0</v>
      </c>
      <c r="AN54" s="51" t="b">
        <v>0</v>
      </c>
      <c r="AO54" s="51" t="b">
        <v>0</v>
      </c>
      <c r="AP54" s="51" t="b">
        <v>0</v>
      </c>
      <c r="AQ54" s="51" t="b">
        <v>0</v>
      </c>
      <c r="AR54" s="51" t="b">
        <v>0</v>
      </c>
      <c r="AS54" s="51" t="b">
        <v>0</v>
      </c>
      <c r="AT54" s="51" t="b">
        <v>0</v>
      </c>
      <c r="AU54" s="51" t="b">
        <v>0</v>
      </c>
      <c r="AV54" s="51" t="b">
        <v>0</v>
      </c>
      <c r="AW54" s="54" t="b">
        <v>1</v>
      </c>
      <c r="AX54" s="51" t="b">
        <v>0</v>
      </c>
      <c r="AY54" s="51" t="b">
        <v>0</v>
      </c>
      <c r="AZ54" s="51" t="b">
        <v>0</v>
      </c>
      <c r="BA54" s="44">
        <f t="shared" ref="BA54:BA55" si="7">countif(E54:AZ54,TRUE)</f>
        <v>1</v>
      </c>
    </row>
    <row r="55">
      <c r="A55" s="49"/>
      <c r="B55" s="52" t="s">
        <v>38</v>
      </c>
      <c r="C55" s="52" t="s">
        <v>67</v>
      </c>
      <c r="D55" s="53">
        <v>600000.0</v>
      </c>
      <c r="E55" s="51" t="b">
        <v>0</v>
      </c>
      <c r="F55" s="51" t="b">
        <v>0</v>
      </c>
      <c r="G55" s="51" t="b">
        <v>0</v>
      </c>
      <c r="H55" s="51" t="b">
        <v>0</v>
      </c>
      <c r="I55" s="51" t="b">
        <v>0</v>
      </c>
      <c r="J55" s="51" t="b">
        <v>0</v>
      </c>
      <c r="K55" s="51" t="b">
        <v>0</v>
      </c>
      <c r="L55" s="51" t="b">
        <v>0</v>
      </c>
      <c r="M55" s="51" t="b">
        <v>0</v>
      </c>
      <c r="N55" s="51" t="b">
        <v>0</v>
      </c>
      <c r="O55" s="51" t="b">
        <v>0</v>
      </c>
      <c r="P55" s="51" t="b">
        <v>0</v>
      </c>
      <c r="Q55" s="51" t="b">
        <v>0</v>
      </c>
      <c r="R55" s="51" t="b">
        <v>0</v>
      </c>
      <c r="S55" s="51" t="b">
        <v>0</v>
      </c>
      <c r="T55" s="51" t="b">
        <v>0</v>
      </c>
      <c r="U55" s="51" t="b">
        <v>0</v>
      </c>
      <c r="V55" s="51" t="b">
        <v>0</v>
      </c>
      <c r="W55" s="51" t="b">
        <v>0</v>
      </c>
      <c r="X55" s="51" t="b">
        <v>0</v>
      </c>
      <c r="Y55" s="51" t="b">
        <v>0</v>
      </c>
      <c r="Z55" s="51" t="b">
        <v>0</v>
      </c>
      <c r="AA55" s="51" t="b">
        <v>0</v>
      </c>
      <c r="AB55" s="51" t="b">
        <v>0</v>
      </c>
      <c r="AC55" s="51" t="b">
        <v>0</v>
      </c>
      <c r="AD55" s="51" t="b">
        <v>0</v>
      </c>
      <c r="AE55" s="51" t="b">
        <v>0</v>
      </c>
      <c r="AF55" s="51" t="b">
        <v>0</v>
      </c>
      <c r="AG55" s="51" t="b">
        <v>0</v>
      </c>
      <c r="AH55" s="51" t="b">
        <v>0</v>
      </c>
      <c r="AI55" s="51" t="b">
        <v>0</v>
      </c>
      <c r="AJ55" s="51" t="b">
        <v>0</v>
      </c>
      <c r="AK55" s="51" t="b">
        <v>0</v>
      </c>
      <c r="AL55" s="51" t="b">
        <v>0</v>
      </c>
      <c r="AM55" s="51" t="b">
        <v>0</v>
      </c>
      <c r="AN55" s="51" t="b">
        <v>0</v>
      </c>
      <c r="AO55" s="51" t="b">
        <v>0</v>
      </c>
      <c r="AP55" s="51" t="b">
        <v>0</v>
      </c>
      <c r="AQ55" s="51" t="b">
        <v>0</v>
      </c>
      <c r="AR55" s="51" t="b">
        <v>0</v>
      </c>
      <c r="AS55" s="51" t="b">
        <v>0</v>
      </c>
      <c r="AT55" s="51" t="b">
        <v>0</v>
      </c>
      <c r="AU55" s="51" t="b">
        <v>0</v>
      </c>
      <c r="AV55" s="51" t="b">
        <v>0</v>
      </c>
      <c r="AW55" s="54" t="b">
        <v>1</v>
      </c>
      <c r="AX55" s="51" t="b">
        <v>0</v>
      </c>
      <c r="AY55" s="51" t="b">
        <v>0</v>
      </c>
      <c r="AZ55" s="51" t="b">
        <v>0</v>
      </c>
      <c r="BA55" s="44">
        <f t="shared" si="7"/>
        <v>1</v>
      </c>
    </row>
    <row r="56">
      <c r="A56" s="41" t="s">
        <v>68</v>
      </c>
      <c r="B56" s="42" t="s">
        <v>69</v>
      </c>
      <c r="C56" s="6"/>
      <c r="D56" s="43">
        <f>sum(D57,D60,D63)</f>
        <v>35380000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4"/>
    </row>
    <row r="57">
      <c r="A57" s="45">
        <v>521211.0</v>
      </c>
      <c r="B57" s="46" t="s">
        <v>48</v>
      </c>
      <c r="C57" s="6"/>
      <c r="D57" s="47">
        <f>sum(D59)</f>
        <v>5600000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4"/>
    </row>
    <row r="58">
      <c r="A58" s="49"/>
      <c r="B58" s="50" t="s">
        <v>37</v>
      </c>
      <c r="C58" s="6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44"/>
    </row>
    <row r="59">
      <c r="A59" s="49"/>
      <c r="B59" s="52" t="s">
        <v>38</v>
      </c>
      <c r="C59" s="52" t="s">
        <v>70</v>
      </c>
      <c r="D59" s="53">
        <v>5600000.0</v>
      </c>
      <c r="E59" s="51" t="b">
        <v>0</v>
      </c>
      <c r="F59" s="51" t="b">
        <v>0</v>
      </c>
      <c r="G59" s="51" t="b">
        <v>0</v>
      </c>
      <c r="H59" s="51" t="b">
        <v>0</v>
      </c>
      <c r="I59" s="51" t="b">
        <v>0</v>
      </c>
      <c r="J59" s="51" t="b">
        <v>0</v>
      </c>
      <c r="K59" s="51" t="b">
        <v>0</v>
      </c>
      <c r="L59" s="51" t="b">
        <v>0</v>
      </c>
      <c r="M59" s="51" t="b">
        <v>0</v>
      </c>
      <c r="N59" s="51" t="b">
        <v>0</v>
      </c>
      <c r="O59" s="51" t="b">
        <v>0</v>
      </c>
      <c r="P59" s="51" t="b">
        <v>0</v>
      </c>
      <c r="Q59" s="51" t="b">
        <v>0</v>
      </c>
      <c r="R59" s="51" t="b">
        <v>0</v>
      </c>
      <c r="S59" s="51" t="b">
        <v>0</v>
      </c>
      <c r="T59" s="51" t="b">
        <v>0</v>
      </c>
      <c r="U59" s="51" t="b">
        <v>0</v>
      </c>
      <c r="V59" s="51" t="b">
        <v>0</v>
      </c>
      <c r="W59" s="51" t="b">
        <v>0</v>
      </c>
      <c r="X59" s="51" t="b">
        <v>0</v>
      </c>
      <c r="Y59" s="51" t="b">
        <v>0</v>
      </c>
      <c r="Z59" s="51" t="b">
        <v>0</v>
      </c>
      <c r="AA59" s="51" t="b">
        <v>0</v>
      </c>
      <c r="AB59" s="51" t="b">
        <v>0</v>
      </c>
      <c r="AC59" s="51" t="b">
        <v>0</v>
      </c>
      <c r="AD59" s="51" t="b">
        <v>0</v>
      </c>
      <c r="AE59" s="51" t="b">
        <v>0</v>
      </c>
      <c r="AF59" s="51" t="b">
        <v>0</v>
      </c>
      <c r="AG59" s="51" t="b">
        <v>0</v>
      </c>
      <c r="AH59" s="54" t="b">
        <v>1</v>
      </c>
      <c r="AI59" s="51" t="b">
        <v>0</v>
      </c>
      <c r="AJ59" s="51" t="b">
        <v>0</v>
      </c>
      <c r="AK59" s="51" t="b">
        <v>0</v>
      </c>
      <c r="AL59" s="51" t="b">
        <v>0</v>
      </c>
      <c r="AM59" s="51" t="b">
        <v>0</v>
      </c>
      <c r="AN59" s="51" t="b">
        <v>0</v>
      </c>
      <c r="AO59" s="51" t="b">
        <v>0</v>
      </c>
      <c r="AP59" s="51" t="b">
        <v>0</v>
      </c>
      <c r="AQ59" s="51" t="b">
        <v>0</v>
      </c>
      <c r="AR59" s="51" t="b">
        <v>0</v>
      </c>
      <c r="AS59" s="51" t="b">
        <v>0</v>
      </c>
      <c r="AT59" s="51" t="b">
        <v>0</v>
      </c>
      <c r="AU59" s="51" t="b">
        <v>0</v>
      </c>
      <c r="AV59" s="51" t="b">
        <v>0</v>
      </c>
      <c r="AW59" s="51" t="b">
        <v>0</v>
      </c>
      <c r="AX59" s="51" t="b">
        <v>0</v>
      </c>
      <c r="AY59" s="51" t="b">
        <v>0</v>
      </c>
      <c r="AZ59" s="51" t="b">
        <v>0</v>
      </c>
      <c r="BA59" s="44">
        <f>countif(E59:AZ59,TRUE)</f>
        <v>1</v>
      </c>
    </row>
    <row r="60">
      <c r="A60" s="45">
        <v>522151.0</v>
      </c>
      <c r="B60" s="46" t="s">
        <v>51</v>
      </c>
      <c r="C60" s="6"/>
      <c r="D60" s="47">
        <f>sum(D62)</f>
        <v>1800000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4"/>
    </row>
    <row r="61">
      <c r="A61" s="49"/>
      <c r="B61" s="50" t="s">
        <v>37</v>
      </c>
      <c r="C61" s="6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44"/>
    </row>
    <row r="62">
      <c r="A62" s="49"/>
      <c r="B62" s="52" t="s">
        <v>38</v>
      </c>
      <c r="C62" s="52" t="s">
        <v>71</v>
      </c>
      <c r="D62" s="53">
        <v>1800000.0</v>
      </c>
      <c r="E62" s="51" t="b">
        <v>0</v>
      </c>
      <c r="F62" s="51" t="b">
        <v>0</v>
      </c>
      <c r="G62" s="51" t="b">
        <v>0</v>
      </c>
      <c r="H62" s="51" t="b">
        <v>0</v>
      </c>
      <c r="I62" s="51" t="b">
        <v>0</v>
      </c>
      <c r="J62" s="51" t="b">
        <v>0</v>
      </c>
      <c r="K62" s="51" t="b">
        <v>0</v>
      </c>
      <c r="L62" s="51" t="b">
        <v>0</v>
      </c>
      <c r="M62" s="51" t="b">
        <v>0</v>
      </c>
      <c r="N62" s="51" t="b">
        <v>0</v>
      </c>
      <c r="O62" s="51" t="b">
        <v>0</v>
      </c>
      <c r="P62" s="51" t="b">
        <v>0</v>
      </c>
      <c r="Q62" s="51" t="b">
        <v>0</v>
      </c>
      <c r="R62" s="51" t="b">
        <v>0</v>
      </c>
      <c r="S62" s="51" t="b">
        <v>0</v>
      </c>
      <c r="T62" s="51" t="b">
        <v>0</v>
      </c>
      <c r="U62" s="51" t="b">
        <v>0</v>
      </c>
      <c r="V62" s="51" t="b">
        <v>0</v>
      </c>
      <c r="W62" s="51" t="b">
        <v>0</v>
      </c>
      <c r="X62" s="51" t="b">
        <v>0</v>
      </c>
      <c r="Y62" s="51" t="b">
        <v>0</v>
      </c>
      <c r="Z62" s="51" t="b">
        <v>0</v>
      </c>
      <c r="AA62" s="51" t="b">
        <v>0</v>
      </c>
      <c r="AB62" s="51" t="b">
        <v>0</v>
      </c>
      <c r="AC62" s="51" t="b">
        <v>0</v>
      </c>
      <c r="AD62" s="51" t="b">
        <v>0</v>
      </c>
      <c r="AE62" s="51" t="b">
        <v>0</v>
      </c>
      <c r="AF62" s="51" t="b">
        <v>0</v>
      </c>
      <c r="AG62" s="51" t="b">
        <v>0</v>
      </c>
      <c r="AH62" s="51" t="b">
        <v>0</v>
      </c>
      <c r="AI62" s="51" t="b">
        <v>0</v>
      </c>
      <c r="AJ62" s="51" t="b">
        <v>0</v>
      </c>
      <c r="AK62" s="54" t="b">
        <v>1</v>
      </c>
      <c r="AL62" s="51" t="b">
        <v>0</v>
      </c>
      <c r="AM62" s="51" t="b">
        <v>0</v>
      </c>
      <c r="AN62" s="51" t="b">
        <v>0</v>
      </c>
      <c r="AO62" s="51" t="b">
        <v>0</v>
      </c>
      <c r="AP62" s="51" t="b">
        <v>0</v>
      </c>
      <c r="AQ62" s="51" t="b">
        <v>0</v>
      </c>
      <c r="AR62" s="51" t="b">
        <v>0</v>
      </c>
      <c r="AS62" s="51" t="b">
        <v>0</v>
      </c>
      <c r="AT62" s="51" t="b">
        <v>0</v>
      </c>
      <c r="AU62" s="51" t="b">
        <v>0</v>
      </c>
      <c r="AV62" s="51" t="b">
        <v>0</v>
      </c>
      <c r="AW62" s="51" t="b">
        <v>0</v>
      </c>
      <c r="AX62" s="51" t="b">
        <v>0</v>
      </c>
      <c r="AY62" s="51" t="b">
        <v>0</v>
      </c>
      <c r="AZ62" s="51" t="b">
        <v>0</v>
      </c>
      <c r="BA62" s="44">
        <f>countif(E62:AZ62,TRUE)</f>
        <v>1</v>
      </c>
    </row>
    <row r="63">
      <c r="A63" s="45">
        <v>522191.0</v>
      </c>
      <c r="B63" s="46" t="s">
        <v>36</v>
      </c>
      <c r="C63" s="6"/>
      <c r="D63" s="47">
        <f>sum(D65)</f>
        <v>27980000</v>
      </c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4"/>
    </row>
    <row r="64">
      <c r="A64" s="49"/>
      <c r="B64" s="50" t="s">
        <v>37</v>
      </c>
      <c r="C64" s="6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44"/>
    </row>
    <row r="65">
      <c r="A65" s="49"/>
      <c r="B65" s="52" t="s">
        <v>38</v>
      </c>
      <c r="C65" s="52" t="s">
        <v>72</v>
      </c>
      <c r="D65" s="53">
        <v>2.798E7</v>
      </c>
      <c r="E65" s="51" t="b">
        <v>0</v>
      </c>
      <c r="F65" s="51" t="b">
        <v>0</v>
      </c>
      <c r="G65" s="51" t="b">
        <v>0</v>
      </c>
      <c r="H65" s="51" t="b">
        <v>0</v>
      </c>
      <c r="I65" s="51" t="b">
        <v>0</v>
      </c>
      <c r="J65" s="51" t="b">
        <v>0</v>
      </c>
      <c r="K65" s="51" t="b">
        <v>0</v>
      </c>
      <c r="L65" s="51" t="b">
        <v>0</v>
      </c>
      <c r="M65" s="51" t="b">
        <v>0</v>
      </c>
      <c r="N65" s="51" t="b">
        <v>0</v>
      </c>
      <c r="O65" s="51" t="b">
        <v>0</v>
      </c>
      <c r="P65" s="51" t="b">
        <v>0</v>
      </c>
      <c r="Q65" s="51" t="b">
        <v>0</v>
      </c>
      <c r="R65" s="51" t="b">
        <v>0</v>
      </c>
      <c r="S65" s="51" t="b">
        <v>0</v>
      </c>
      <c r="T65" s="51" t="b">
        <v>0</v>
      </c>
      <c r="U65" s="51" t="b">
        <v>0</v>
      </c>
      <c r="V65" s="51" t="b">
        <v>0</v>
      </c>
      <c r="W65" s="51" t="b">
        <v>0</v>
      </c>
      <c r="X65" s="51" t="b">
        <v>0</v>
      </c>
      <c r="Y65" s="51" t="b">
        <v>0</v>
      </c>
      <c r="Z65" s="51" t="b">
        <v>0</v>
      </c>
      <c r="AA65" s="51" t="b">
        <v>0</v>
      </c>
      <c r="AB65" s="51" t="b">
        <v>0</v>
      </c>
      <c r="AC65" s="51" t="b">
        <v>0</v>
      </c>
      <c r="AD65" s="51" t="b">
        <v>0</v>
      </c>
      <c r="AE65" s="51" t="b">
        <v>0</v>
      </c>
      <c r="AF65" s="51" t="b">
        <v>0</v>
      </c>
      <c r="AG65" s="51" t="b">
        <v>0</v>
      </c>
      <c r="AH65" s="54" t="b">
        <v>1</v>
      </c>
      <c r="AI65" s="51" t="b">
        <v>0</v>
      </c>
      <c r="AJ65" s="51" t="b">
        <v>0</v>
      </c>
      <c r="AK65" s="51" t="b">
        <v>0</v>
      </c>
      <c r="AL65" s="51" t="b">
        <v>0</v>
      </c>
      <c r="AM65" s="51" t="b">
        <v>0</v>
      </c>
      <c r="AN65" s="51" t="b">
        <v>0</v>
      </c>
      <c r="AO65" s="51" t="b">
        <v>0</v>
      </c>
      <c r="AP65" s="51" t="b">
        <v>0</v>
      </c>
      <c r="AQ65" s="51" t="b">
        <v>0</v>
      </c>
      <c r="AR65" s="51" t="b">
        <v>0</v>
      </c>
      <c r="AS65" s="51" t="b">
        <v>0</v>
      </c>
      <c r="AT65" s="51" t="b">
        <v>0</v>
      </c>
      <c r="AU65" s="51" t="b">
        <v>0</v>
      </c>
      <c r="AV65" s="51" t="b">
        <v>0</v>
      </c>
      <c r="AW65" s="51" t="b">
        <v>0</v>
      </c>
      <c r="AX65" s="51" t="b">
        <v>0</v>
      </c>
      <c r="AY65" s="51" t="b">
        <v>0</v>
      </c>
      <c r="AZ65" s="51" t="b">
        <v>0</v>
      </c>
      <c r="BA65" s="44">
        <f>countif(E65:AZ65,TRUE)</f>
        <v>1</v>
      </c>
    </row>
    <row r="66">
      <c r="A66" s="37" t="s">
        <v>73</v>
      </c>
      <c r="B66" s="38" t="s">
        <v>74</v>
      </c>
      <c r="C66" s="6"/>
      <c r="D66" s="39">
        <f t="shared" ref="D66:D67" si="8">sum(D67)</f>
        <v>10644000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40"/>
    </row>
    <row r="67">
      <c r="A67" s="41" t="s">
        <v>34</v>
      </c>
      <c r="B67" s="42" t="s">
        <v>75</v>
      </c>
      <c r="C67" s="6"/>
      <c r="D67" s="43">
        <f t="shared" si="8"/>
        <v>10644000</v>
      </c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4"/>
    </row>
    <row r="68">
      <c r="A68" s="45">
        <v>522191.0</v>
      </c>
      <c r="B68" s="46" t="s">
        <v>36</v>
      </c>
      <c r="C68" s="6"/>
      <c r="D68" s="47">
        <f>sum(D70)</f>
        <v>10644000</v>
      </c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4"/>
    </row>
    <row r="69">
      <c r="A69" s="49"/>
      <c r="B69" s="50" t="s">
        <v>37</v>
      </c>
      <c r="C69" s="6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44"/>
    </row>
    <row r="70">
      <c r="A70" s="49"/>
      <c r="B70" s="52" t="s">
        <v>54</v>
      </c>
      <c r="C70" s="52" t="s">
        <v>76</v>
      </c>
      <c r="D70" s="53">
        <f>sum(D71:D74)</f>
        <v>10644000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44"/>
    </row>
    <row r="71">
      <c r="A71" s="49"/>
      <c r="B71" s="52" t="s">
        <v>38</v>
      </c>
      <c r="C71" s="52" t="s">
        <v>77</v>
      </c>
      <c r="D71" s="53">
        <v>3888000.0</v>
      </c>
      <c r="E71" s="51" t="b">
        <v>0</v>
      </c>
      <c r="F71" s="51" t="b">
        <v>0</v>
      </c>
      <c r="G71" s="51" t="b">
        <v>0</v>
      </c>
      <c r="H71" s="51" t="b">
        <v>0</v>
      </c>
      <c r="I71" s="51" t="b">
        <v>0</v>
      </c>
      <c r="J71" s="51" t="b">
        <v>0</v>
      </c>
      <c r="K71" s="51" t="b">
        <v>0</v>
      </c>
      <c r="L71" s="51" t="b">
        <v>0</v>
      </c>
      <c r="M71" s="51" t="b">
        <v>0</v>
      </c>
      <c r="N71" s="51" t="b">
        <v>0</v>
      </c>
      <c r="O71" s="51" t="b">
        <v>0</v>
      </c>
      <c r="P71" s="51" t="b">
        <v>0</v>
      </c>
      <c r="Q71" s="51" t="b">
        <v>0</v>
      </c>
      <c r="R71" s="51" t="b">
        <v>0</v>
      </c>
      <c r="S71" s="51" t="b">
        <v>0</v>
      </c>
      <c r="T71" s="51" t="b">
        <v>0</v>
      </c>
      <c r="U71" s="51" t="b">
        <v>0</v>
      </c>
      <c r="V71" s="51" t="b">
        <v>0</v>
      </c>
      <c r="W71" s="51" t="b">
        <v>0</v>
      </c>
      <c r="X71" s="51" t="b">
        <v>0</v>
      </c>
      <c r="Y71" s="51" t="b">
        <v>0</v>
      </c>
      <c r="Z71" s="54" t="b">
        <v>1</v>
      </c>
      <c r="AA71" s="51" t="b">
        <v>0</v>
      </c>
      <c r="AB71" s="51" t="b">
        <v>0</v>
      </c>
      <c r="AC71" s="51" t="b">
        <v>0</v>
      </c>
      <c r="AD71" s="51" t="b">
        <v>0</v>
      </c>
      <c r="AE71" s="51" t="b">
        <v>0</v>
      </c>
      <c r="AF71" s="51" t="b">
        <v>0</v>
      </c>
      <c r="AG71" s="51" t="b">
        <v>0</v>
      </c>
      <c r="AH71" s="51" t="b">
        <v>0</v>
      </c>
      <c r="AI71" s="51" t="b">
        <v>0</v>
      </c>
      <c r="AJ71" s="51" t="b">
        <v>0</v>
      </c>
      <c r="AK71" s="51" t="b">
        <v>0</v>
      </c>
      <c r="AL71" s="51" t="b">
        <v>0</v>
      </c>
      <c r="AM71" s="51" t="b">
        <v>0</v>
      </c>
      <c r="AN71" s="51" t="b">
        <v>0</v>
      </c>
      <c r="AO71" s="51" t="b">
        <v>0</v>
      </c>
      <c r="AP71" s="51" t="b">
        <v>0</v>
      </c>
      <c r="AQ71" s="51" t="b">
        <v>0</v>
      </c>
      <c r="AR71" s="51" t="b">
        <v>0</v>
      </c>
      <c r="AS71" s="51" t="b">
        <v>0</v>
      </c>
      <c r="AT71" s="51" t="b">
        <v>0</v>
      </c>
      <c r="AU71" s="51" t="b">
        <v>0</v>
      </c>
      <c r="AV71" s="51" t="b">
        <v>0</v>
      </c>
      <c r="AW71" s="51" t="b">
        <v>0</v>
      </c>
      <c r="AX71" s="51" t="b">
        <v>0</v>
      </c>
      <c r="AY71" s="51" t="b">
        <v>0</v>
      </c>
      <c r="AZ71" s="51" t="b">
        <v>0</v>
      </c>
      <c r="BA71" s="44">
        <f t="shared" ref="BA71:BA74" si="9">countif(E71:AZ71,TRUE)</f>
        <v>1</v>
      </c>
    </row>
    <row r="72">
      <c r="A72" s="49"/>
      <c r="B72" s="52" t="s">
        <v>38</v>
      </c>
      <c r="C72" s="52" t="s">
        <v>78</v>
      </c>
      <c r="D72" s="53">
        <v>1500000.0</v>
      </c>
      <c r="E72" s="51" t="b">
        <v>0</v>
      </c>
      <c r="F72" s="51" t="b">
        <v>0</v>
      </c>
      <c r="G72" s="51" t="b">
        <v>0</v>
      </c>
      <c r="H72" s="51" t="b">
        <v>0</v>
      </c>
      <c r="I72" s="51" t="b">
        <v>0</v>
      </c>
      <c r="J72" s="51" t="b">
        <v>0</v>
      </c>
      <c r="K72" s="51" t="b">
        <v>0</v>
      </c>
      <c r="L72" s="51" t="b">
        <v>0</v>
      </c>
      <c r="M72" s="51" t="b">
        <v>0</v>
      </c>
      <c r="N72" s="51" t="b">
        <v>0</v>
      </c>
      <c r="O72" s="51" t="b">
        <v>0</v>
      </c>
      <c r="P72" s="51" t="b">
        <v>0</v>
      </c>
      <c r="Q72" s="51" t="b">
        <v>0</v>
      </c>
      <c r="R72" s="51" t="b">
        <v>0</v>
      </c>
      <c r="S72" s="51" t="b">
        <v>0</v>
      </c>
      <c r="T72" s="51" t="b">
        <v>0</v>
      </c>
      <c r="U72" s="54" t="b">
        <v>1</v>
      </c>
      <c r="V72" s="51" t="b">
        <v>0</v>
      </c>
      <c r="W72" s="51" t="b">
        <v>0</v>
      </c>
      <c r="X72" s="51" t="b">
        <v>0</v>
      </c>
      <c r="Y72" s="51" t="b">
        <v>0</v>
      </c>
      <c r="Z72" s="54" t="b">
        <v>0</v>
      </c>
      <c r="AA72" s="51" t="b">
        <v>0</v>
      </c>
      <c r="AB72" s="51" t="b">
        <v>0</v>
      </c>
      <c r="AC72" s="51" t="b">
        <v>0</v>
      </c>
      <c r="AD72" s="51" t="b">
        <v>0</v>
      </c>
      <c r="AE72" s="51" t="b">
        <v>0</v>
      </c>
      <c r="AF72" s="51" t="b">
        <v>0</v>
      </c>
      <c r="AG72" s="51" t="b">
        <v>0</v>
      </c>
      <c r="AH72" s="51" t="b">
        <v>0</v>
      </c>
      <c r="AI72" s="51" t="b">
        <v>0</v>
      </c>
      <c r="AJ72" s="51" t="b">
        <v>0</v>
      </c>
      <c r="AK72" s="51" t="b">
        <v>0</v>
      </c>
      <c r="AL72" s="51" t="b">
        <v>0</v>
      </c>
      <c r="AM72" s="51" t="b">
        <v>0</v>
      </c>
      <c r="AN72" s="51" t="b">
        <v>0</v>
      </c>
      <c r="AO72" s="51" t="b">
        <v>0</v>
      </c>
      <c r="AP72" s="51" t="b">
        <v>0</v>
      </c>
      <c r="AQ72" s="51" t="b">
        <v>0</v>
      </c>
      <c r="AR72" s="51" t="b">
        <v>0</v>
      </c>
      <c r="AS72" s="51" t="b">
        <v>0</v>
      </c>
      <c r="AT72" s="51" t="b">
        <v>0</v>
      </c>
      <c r="AU72" s="51" t="b">
        <v>0</v>
      </c>
      <c r="AV72" s="51" t="b">
        <v>0</v>
      </c>
      <c r="AW72" s="51" t="b">
        <v>0</v>
      </c>
      <c r="AX72" s="51" t="b">
        <v>0</v>
      </c>
      <c r="AY72" s="51" t="b">
        <v>0</v>
      </c>
      <c r="AZ72" s="51" t="b">
        <v>0</v>
      </c>
      <c r="BA72" s="44">
        <f t="shared" si="9"/>
        <v>1</v>
      </c>
    </row>
    <row r="73">
      <c r="A73" s="49"/>
      <c r="B73" s="52" t="s">
        <v>38</v>
      </c>
      <c r="C73" s="52" t="s">
        <v>79</v>
      </c>
      <c r="D73" s="53">
        <v>1700000.0</v>
      </c>
      <c r="E73" s="51" t="b">
        <v>0</v>
      </c>
      <c r="F73" s="51" t="b">
        <v>0</v>
      </c>
      <c r="G73" s="51" t="b">
        <v>0</v>
      </c>
      <c r="H73" s="51" t="b">
        <v>0</v>
      </c>
      <c r="I73" s="51" t="b">
        <v>0</v>
      </c>
      <c r="J73" s="54" t="b">
        <v>0</v>
      </c>
      <c r="K73" s="51" t="b">
        <v>0</v>
      </c>
      <c r="L73" s="54" t="b">
        <v>1</v>
      </c>
      <c r="M73" s="54" t="b">
        <v>0</v>
      </c>
      <c r="N73" s="51" t="b">
        <v>0</v>
      </c>
      <c r="O73" s="51" t="b">
        <v>0</v>
      </c>
      <c r="P73" s="51" t="b">
        <v>0</v>
      </c>
      <c r="Q73" s="51" t="b">
        <v>0</v>
      </c>
      <c r="R73" s="51" t="b">
        <v>0</v>
      </c>
      <c r="S73" s="51" t="b">
        <v>0</v>
      </c>
      <c r="T73" s="51" t="b">
        <v>0</v>
      </c>
      <c r="U73" s="51" t="b">
        <v>0</v>
      </c>
      <c r="V73" s="51" t="b">
        <v>0</v>
      </c>
      <c r="W73" s="51" t="b">
        <v>0</v>
      </c>
      <c r="X73" s="51" t="b">
        <v>0</v>
      </c>
      <c r="Y73" s="51" t="b">
        <v>0</v>
      </c>
      <c r="Z73" s="51" t="b">
        <v>0</v>
      </c>
      <c r="AA73" s="51" t="b">
        <v>0</v>
      </c>
      <c r="AB73" s="51" t="b">
        <v>0</v>
      </c>
      <c r="AC73" s="51" t="b">
        <v>0</v>
      </c>
      <c r="AD73" s="51" t="b">
        <v>0</v>
      </c>
      <c r="AE73" s="51" t="b">
        <v>0</v>
      </c>
      <c r="AF73" s="51" t="b">
        <v>0</v>
      </c>
      <c r="AG73" s="51" t="b">
        <v>0</v>
      </c>
      <c r="AH73" s="51" t="b">
        <v>0</v>
      </c>
      <c r="AI73" s="51" t="b">
        <v>0</v>
      </c>
      <c r="AJ73" s="51" t="b">
        <v>0</v>
      </c>
      <c r="AK73" s="51" t="b">
        <v>0</v>
      </c>
      <c r="AL73" s="51" t="b">
        <v>0</v>
      </c>
      <c r="AM73" s="51" t="b">
        <v>0</v>
      </c>
      <c r="AN73" s="51" t="b">
        <v>0</v>
      </c>
      <c r="AO73" s="51" t="b">
        <v>0</v>
      </c>
      <c r="AP73" s="51" t="b">
        <v>0</v>
      </c>
      <c r="AQ73" s="51" t="b">
        <v>0</v>
      </c>
      <c r="AR73" s="51" t="b">
        <v>0</v>
      </c>
      <c r="AS73" s="51" t="b">
        <v>0</v>
      </c>
      <c r="AT73" s="51" t="b">
        <v>0</v>
      </c>
      <c r="AU73" s="51" t="b">
        <v>0</v>
      </c>
      <c r="AV73" s="51" t="b">
        <v>0</v>
      </c>
      <c r="AW73" s="51" t="b">
        <v>0</v>
      </c>
      <c r="AX73" s="51" t="b">
        <v>0</v>
      </c>
      <c r="AY73" s="51" t="b">
        <v>0</v>
      </c>
      <c r="AZ73" s="51" t="b">
        <v>0</v>
      </c>
      <c r="BA73" s="44">
        <f t="shared" si="9"/>
        <v>1</v>
      </c>
    </row>
    <row r="74">
      <c r="A74" s="49"/>
      <c r="B74" s="52" t="s">
        <v>38</v>
      </c>
      <c r="C74" s="52" t="s">
        <v>80</v>
      </c>
      <c r="D74" s="53">
        <v>3556000.0</v>
      </c>
      <c r="E74" s="51" t="b">
        <v>0</v>
      </c>
      <c r="F74" s="51" t="b">
        <v>0</v>
      </c>
      <c r="G74" s="54" t="b">
        <v>1</v>
      </c>
      <c r="H74" s="54" t="b">
        <v>0</v>
      </c>
      <c r="I74" s="51" t="b">
        <v>0</v>
      </c>
      <c r="J74" s="51" t="b">
        <v>0</v>
      </c>
      <c r="K74" s="51" t="b">
        <v>0</v>
      </c>
      <c r="L74" s="51" t="b">
        <v>0</v>
      </c>
      <c r="M74" s="51" t="b">
        <v>0</v>
      </c>
      <c r="N74" s="51" t="b">
        <v>0</v>
      </c>
      <c r="O74" s="51" t="b">
        <v>0</v>
      </c>
      <c r="P74" s="51" t="b">
        <v>0</v>
      </c>
      <c r="Q74" s="51" t="b">
        <v>0</v>
      </c>
      <c r="R74" s="51" t="b">
        <v>0</v>
      </c>
      <c r="S74" s="51" t="b">
        <v>0</v>
      </c>
      <c r="T74" s="51" t="b">
        <v>0</v>
      </c>
      <c r="U74" s="51" t="b">
        <v>0</v>
      </c>
      <c r="V74" s="51" t="b">
        <v>0</v>
      </c>
      <c r="W74" s="51" t="b">
        <v>0</v>
      </c>
      <c r="X74" s="51" t="b">
        <v>0</v>
      </c>
      <c r="Y74" s="51" t="b">
        <v>0</v>
      </c>
      <c r="Z74" s="51" t="b">
        <v>0</v>
      </c>
      <c r="AA74" s="51" t="b">
        <v>0</v>
      </c>
      <c r="AB74" s="51" t="b">
        <v>0</v>
      </c>
      <c r="AC74" s="51" t="b">
        <v>0</v>
      </c>
      <c r="AD74" s="51" t="b">
        <v>0</v>
      </c>
      <c r="AE74" s="51" t="b">
        <v>0</v>
      </c>
      <c r="AF74" s="51" t="b">
        <v>0</v>
      </c>
      <c r="AG74" s="51" t="b">
        <v>0</v>
      </c>
      <c r="AH74" s="51" t="b">
        <v>0</v>
      </c>
      <c r="AI74" s="51" t="b">
        <v>0</v>
      </c>
      <c r="AJ74" s="51" t="b">
        <v>0</v>
      </c>
      <c r="AK74" s="51" t="b">
        <v>0</v>
      </c>
      <c r="AL74" s="51" t="b">
        <v>0</v>
      </c>
      <c r="AM74" s="51" t="b">
        <v>0</v>
      </c>
      <c r="AN74" s="51" t="b">
        <v>0</v>
      </c>
      <c r="AO74" s="51" t="b">
        <v>0</v>
      </c>
      <c r="AP74" s="51" t="b">
        <v>0</v>
      </c>
      <c r="AQ74" s="51" t="b">
        <v>0</v>
      </c>
      <c r="AR74" s="51" t="b">
        <v>0</v>
      </c>
      <c r="AS74" s="51" t="b">
        <v>0</v>
      </c>
      <c r="AT74" s="51" t="b">
        <v>0</v>
      </c>
      <c r="AU74" s="51" t="b">
        <v>0</v>
      </c>
      <c r="AV74" s="51" t="b">
        <v>0</v>
      </c>
      <c r="AW74" s="51" t="b">
        <v>0</v>
      </c>
      <c r="AX74" s="51" t="b">
        <v>0</v>
      </c>
      <c r="AY74" s="51" t="b">
        <v>0</v>
      </c>
      <c r="AZ74" s="51" t="b">
        <v>0</v>
      </c>
      <c r="BA74" s="44">
        <f t="shared" si="9"/>
        <v>1</v>
      </c>
    </row>
    <row r="75">
      <c r="A75" s="27" t="s">
        <v>81</v>
      </c>
      <c r="B75" s="30" t="s">
        <v>82</v>
      </c>
      <c r="C75" s="6"/>
      <c r="D75" s="31">
        <f t="shared" ref="D75:D76" si="10">sum(D76)</f>
        <v>255000000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2"/>
    </row>
    <row r="76">
      <c r="A76" s="33" t="s">
        <v>83</v>
      </c>
      <c r="B76" s="34" t="s">
        <v>84</v>
      </c>
      <c r="C76" s="6"/>
      <c r="D76" s="35">
        <f t="shared" si="10"/>
        <v>255000000</v>
      </c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6"/>
    </row>
    <row r="77">
      <c r="A77" s="37" t="s">
        <v>32</v>
      </c>
      <c r="B77" s="38" t="s">
        <v>85</v>
      </c>
      <c r="C77" s="6"/>
      <c r="D77" s="39">
        <f>sum(D78,D82)</f>
        <v>255000000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40"/>
    </row>
    <row r="78">
      <c r="A78" s="41" t="s">
        <v>86</v>
      </c>
      <c r="B78" s="42" t="s">
        <v>87</v>
      </c>
      <c r="C78" s="6"/>
      <c r="D78" s="43">
        <f>sum(D79)</f>
        <v>60194000</v>
      </c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4"/>
    </row>
    <row r="79">
      <c r="A79" s="45">
        <v>523121.0</v>
      </c>
      <c r="B79" s="46" t="s">
        <v>88</v>
      </c>
      <c r="C79" s="6"/>
      <c r="D79" s="47">
        <f>sum(D81)</f>
        <v>60194000</v>
      </c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4"/>
    </row>
    <row r="80">
      <c r="A80" s="49"/>
      <c r="B80" s="50" t="s">
        <v>37</v>
      </c>
      <c r="C80" s="6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44"/>
    </row>
    <row r="81">
      <c r="A81" s="49"/>
      <c r="B81" s="52" t="s">
        <v>38</v>
      </c>
      <c r="C81" s="52" t="s">
        <v>89</v>
      </c>
      <c r="D81" s="53">
        <v>6.0194E7</v>
      </c>
      <c r="E81" s="51" t="b">
        <v>0</v>
      </c>
      <c r="F81" s="51" t="b">
        <v>0</v>
      </c>
      <c r="G81" s="51" t="b">
        <v>0</v>
      </c>
      <c r="H81" s="51" t="b">
        <v>0</v>
      </c>
      <c r="I81" s="51" t="b">
        <v>0</v>
      </c>
      <c r="J81" s="51" t="b">
        <v>0</v>
      </c>
      <c r="K81" s="51" t="b">
        <v>0</v>
      </c>
      <c r="L81" s="51" t="b">
        <v>0</v>
      </c>
      <c r="M81" s="51" t="b">
        <v>0</v>
      </c>
      <c r="N81" s="51" t="b">
        <v>0</v>
      </c>
      <c r="O81" s="51" t="b">
        <v>0</v>
      </c>
      <c r="P81" s="54" t="b">
        <v>1</v>
      </c>
      <c r="Q81" s="51" t="b">
        <v>0</v>
      </c>
      <c r="R81" s="51" t="b">
        <v>0</v>
      </c>
      <c r="S81" s="51" t="b">
        <v>0</v>
      </c>
      <c r="T81" s="54" t="b">
        <v>1</v>
      </c>
      <c r="U81" s="51" t="b">
        <v>0</v>
      </c>
      <c r="V81" s="51" t="b">
        <v>0</v>
      </c>
      <c r="W81" s="51" t="b">
        <v>0</v>
      </c>
      <c r="X81" s="54" t="b">
        <v>1</v>
      </c>
      <c r="Y81" s="51" t="b">
        <v>0</v>
      </c>
      <c r="Z81" s="51" t="b">
        <v>0</v>
      </c>
      <c r="AA81" s="51" t="b">
        <v>0</v>
      </c>
      <c r="AB81" s="54" t="b">
        <v>1</v>
      </c>
      <c r="AC81" s="51" t="b">
        <v>0</v>
      </c>
      <c r="AD81" s="51" t="b">
        <v>0</v>
      </c>
      <c r="AE81" s="51" t="b">
        <v>0</v>
      </c>
      <c r="AF81" s="54" t="b">
        <v>1</v>
      </c>
      <c r="AG81" s="51" t="b">
        <v>0</v>
      </c>
      <c r="AH81" s="51" t="b">
        <v>0</v>
      </c>
      <c r="AI81" s="51" t="b">
        <v>0</v>
      </c>
      <c r="AJ81" s="54" t="b">
        <v>1</v>
      </c>
      <c r="AK81" s="51" t="b">
        <v>0</v>
      </c>
      <c r="AL81" s="51" t="b">
        <v>0</v>
      </c>
      <c r="AM81" s="51" t="b">
        <v>0</v>
      </c>
      <c r="AN81" s="54" t="b">
        <v>1</v>
      </c>
      <c r="AO81" s="51" t="b">
        <v>0</v>
      </c>
      <c r="AP81" s="51" t="b">
        <v>0</v>
      </c>
      <c r="AQ81" s="51" t="b">
        <v>0</v>
      </c>
      <c r="AR81" s="54" t="b">
        <v>1</v>
      </c>
      <c r="AS81" s="51" t="b">
        <v>0</v>
      </c>
      <c r="AT81" s="51" t="b">
        <v>0</v>
      </c>
      <c r="AU81" s="51" t="b">
        <v>0</v>
      </c>
      <c r="AV81" s="54" t="b">
        <v>1</v>
      </c>
      <c r="AW81" s="54" t="b">
        <v>1</v>
      </c>
      <c r="AX81" s="51" t="b">
        <v>0</v>
      </c>
      <c r="AY81" s="51" t="b">
        <v>0</v>
      </c>
      <c r="AZ81" s="51" t="b">
        <v>0</v>
      </c>
      <c r="BA81" s="44">
        <f>countif(E81:AZ81,TRUE)</f>
        <v>10</v>
      </c>
    </row>
    <row r="82">
      <c r="A82" s="41" t="s">
        <v>90</v>
      </c>
      <c r="B82" s="42" t="s">
        <v>91</v>
      </c>
      <c r="C82" s="6"/>
      <c r="D82" s="43">
        <f>sum(D83)</f>
        <v>194806000</v>
      </c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4"/>
    </row>
    <row r="83">
      <c r="A83" s="45">
        <v>523121.0</v>
      </c>
      <c r="B83" s="46" t="s">
        <v>88</v>
      </c>
      <c r="C83" s="6"/>
      <c r="D83" s="47">
        <f>sum(D85)</f>
        <v>194806000</v>
      </c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4"/>
    </row>
    <row r="84">
      <c r="A84" s="49"/>
      <c r="B84" s="50" t="s">
        <v>37</v>
      </c>
      <c r="C84" s="6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44"/>
    </row>
    <row r="85">
      <c r="A85" s="49"/>
      <c r="B85" s="52" t="s">
        <v>38</v>
      </c>
      <c r="C85" s="52" t="s">
        <v>92</v>
      </c>
      <c r="D85" s="53">
        <v>1.94806E8</v>
      </c>
      <c r="E85" s="51" t="b">
        <v>0</v>
      </c>
      <c r="F85" s="51" t="b">
        <v>0</v>
      </c>
      <c r="G85" s="51" t="b">
        <v>0</v>
      </c>
      <c r="H85" s="51" t="b">
        <v>0</v>
      </c>
      <c r="I85" s="51" t="b">
        <v>0</v>
      </c>
      <c r="J85" s="51" t="b">
        <v>0</v>
      </c>
      <c r="K85" s="51" t="b">
        <v>0</v>
      </c>
      <c r="L85" s="51" t="b">
        <v>0</v>
      </c>
      <c r="M85" s="51" t="b">
        <v>0</v>
      </c>
      <c r="N85" s="54" t="b">
        <v>1</v>
      </c>
      <c r="O85" s="51" t="b">
        <v>0</v>
      </c>
      <c r="P85" s="51" t="b">
        <v>0</v>
      </c>
      <c r="Q85" s="51" t="b">
        <v>0</v>
      </c>
      <c r="R85" s="54" t="b">
        <v>1</v>
      </c>
      <c r="S85" s="51" t="b">
        <v>0</v>
      </c>
      <c r="T85" s="51" t="b">
        <v>0</v>
      </c>
      <c r="U85" s="51" t="b">
        <v>0</v>
      </c>
      <c r="V85" s="51" t="b">
        <v>0</v>
      </c>
      <c r="W85" s="54" t="b">
        <v>1</v>
      </c>
      <c r="X85" s="51" t="b">
        <v>0</v>
      </c>
      <c r="Y85" s="51" t="b">
        <v>0</v>
      </c>
      <c r="Z85" s="54" t="b">
        <v>1</v>
      </c>
      <c r="AA85" s="51" t="b">
        <v>0</v>
      </c>
      <c r="AB85" s="51" t="b">
        <v>0</v>
      </c>
      <c r="AC85" s="51" t="b">
        <v>0</v>
      </c>
      <c r="AD85" s="54" t="b">
        <v>0</v>
      </c>
      <c r="AE85" s="54" t="b">
        <v>1</v>
      </c>
      <c r="AF85" s="54" t="b">
        <v>1</v>
      </c>
      <c r="AG85" s="51" t="b">
        <v>0</v>
      </c>
      <c r="AH85" s="54" t="b">
        <v>1</v>
      </c>
      <c r="AI85" s="51" t="b">
        <v>0</v>
      </c>
      <c r="AJ85" s="51" t="b">
        <v>0</v>
      </c>
      <c r="AK85" s="51" t="b">
        <v>0</v>
      </c>
      <c r="AL85" s="54" t="b">
        <v>1</v>
      </c>
      <c r="AM85" s="51" t="b">
        <v>0</v>
      </c>
      <c r="AN85" s="51" t="b">
        <v>0</v>
      </c>
      <c r="AO85" s="51" t="b">
        <v>0</v>
      </c>
      <c r="AP85" s="54" t="b">
        <v>1</v>
      </c>
      <c r="AQ85" s="51" t="b">
        <v>0</v>
      </c>
      <c r="AR85" s="51" t="b">
        <v>0</v>
      </c>
      <c r="AS85" s="51" t="b">
        <v>0</v>
      </c>
      <c r="AT85" s="51" t="b">
        <v>0</v>
      </c>
      <c r="AU85" s="51" t="b">
        <v>0</v>
      </c>
      <c r="AV85" s="51" t="b">
        <v>0</v>
      </c>
      <c r="AW85" s="54" t="b">
        <v>1</v>
      </c>
      <c r="AX85" s="51" t="b">
        <v>0</v>
      </c>
      <c r="AY85" s="51" t="b">
        <v>0</v>
      </c>
      <c r="AZ85" s="51" t="b">
        <v>0</v>
      </c>
      <c r="BA85" s="44">
        <f>countif(E85:AZ85,TRUE)</f>
        <v>10</v>
      </c>
    </row>
    <row r="86">
      <c r="A86" s="27" t="s">
        <v>93</v>
      </c>
      <c r="B86" s="30" t="s">
        <v>94</v>
      </c>
      <c r="C86" s="6"/>
      <c r="D86" s="31">
        <f t="shared" ref="D86:D87" si="11">sum(D87)</f>
        <v>126061000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2"/>
    </row>
    <row r="87">
      <c r="A87" s="33" t="s">
        <v>95</v>
      </c>
      <c r="B87" s="34" t="s">
        <v>96</v>
      </c>
      <c r="C87" s="6"/>
      <c r="D87" s="35">
        <f t="shared" si="11"/>
        <v>126061000</v>
      </c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6"/>
    </row>
    <row r="88">
      <c r="A88" s="37" t="s">
        <v>32</v>
      </c>
      <c r="B88" s="38" t="s">
        <v>97</v>
      </c>
      <c r="C88" s="6"/>
      <c r="D88" s="39">
        <f>sum(D89,D100)</f>
        <v>126061000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40"/>
    </row>
    <row r="89">
      <c r="A89" s="41" t="s">
        <v>98</v>
      </c>
      <c r="B89" s="42" t="s">
        <v>99</v>
      </c>
      <c r="C89" s="6"/>
      <c r="D89" s="43">
        <f>sum(D90,D97)</f>
        <v>117327000</v>
      </c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4"/>
    </row>
    <row r="90">
      <c r="A90" s="45">
        <v>524111.0</v>
      </c>
      <c r="B90" s="46" t="s">
        <v>41</v>
      </c>
      <c r="C90" s="6"/>
      <c r="D90" s="47">
        <f>sum(D92:D96)</f>
        <v>115627000</v>
      </c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4"/>
    </row>
    <row r="91">
      <c r="A91" s="49"/>
      <c r="B91" s="50" t="s">
        <v>37</v>
      </c>
      <c r="C91" s="6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44"/>
    </row>
    <row r="92">
      <c r="A92" s="49"/>
      <c r="B92" s="52" t="s">
        <v>38</v>
      </c>
      <c r="C92" s="52" t="s">
        <v>100</v>
      </c>
      <c r="D92" s="53">
        <v>3.4056E7</v>
      </c>
      <c r="E92" s="51" t="b">
        <v>0</v>
      </c>
      <c r="F92" s="51" t="b">
        <v>0</v>
      </c>
      <c r="G92" s="51" t="b">
        <v>0</v>
      </c>
      <c r="H92" s="51" t="b">
        <v>0</v>
      </c>
      <c r="I92" s="51" t="b">
        <v>0</v>
      </c>
      <c r="J92" s="51" t="b">
        <v>0</v>
      </c>
      <c r="K92" s="51" t="b">
        <v>0</v>
      </c>
      <c r="L92" s="51" t="b">
        <v>0</v>
      </c>
      <c r="M92" s="51" t="b">
        <v>0</v>
      </c>
      <c r="N92" s="51" t="b">
        <v>0</v>
      </c>
      <c r="O92" s="51" t="b">
        <v>0</v>
      </c>
      <c r="P92" s="51" t="b">
        <v>0</v>
      </c>
      <c r="Q92" s="51" t="b">
        <v>0</v>
      </c>
      <c r="R92" s="51" t="b">
        <v>0</v>
      </c>
      <c r="S92" s="51" t="b">
        <v>0</v>
      </c>
      <c r="T92" s="51" t="b">
        <v>0</v>
      </c>
      <c r="U92" s="51" t="b">
        <v>0</v>
      </c>
      <c r="V92" s="51" t="b">
        <v>0</v>
      </c>
      <c r="W92" s="51" t="b">
        <v>0</v>
      </c>
      <c r="X92" s="51" t="b">
        <v>0</v>
      </c>
      <c r="Y92" s="51" t="b">
        <v>0</v>
      </c>
      <c r="Z92" s="51" t="b">
        <v>0</v>
      </c>
      <c r="AA92" s="51" t="b">
        <v>0</v>
      </c>
      <c r="AB92" s="51" t="b">
        <v>0</v>
      </c>
      <c r="AC92" s="51" t="b">
        <v>0</v>
      </c>
      <c r="AD92" s="51" t="b">
        <v>0</v>
      </c>
      <c r="AE92" s="51" t="b">
        <v>0</v>
      </c>
      <c r="AF92" s="51" t="b">
        <v>0</v>
      </c>
      <c r="AG92" s="51" t="b">
        <v>0</v>
      </c>
      <c r="AH92" s="51" t="b">
        <v>0</v>
      </c>
      <c r="AI92" s="51" t="b">
        <v>0</v>
      </c>
      <c r="AJ92" s="51" t="b">
        <v>0</v>
      </c>
      <c r="AK92" s="51" t="b">
        <v>0</v>
      </c>
      <c r="AL92" s="51" t="b">
        <v>0</v>
      </c>
      <c r="AM92" s="51" t="b">
        <v>0</v>
      </c>
      <c r="AN92" s="51" t="b">
        <v>0</v>
      </c>
      <c r="AO92" s="51" t="b">
        <v>0</v>
      </c>
      <c r="AP92" s="51" t="b">
        <v>0</v>
      </c>
      <c r="AQ92" s="51" t="b">
        <v>0</v>
      </c>
      <c r="AR92" s="51" t="b">
        <v>0</v>
      </c>
      <c r="AS92" s="51" t="b">
        <v>0</v>
      </c>
      <c r="AT92" s="51" t="b">
        <v>0</v>
      </c>
      <c r="AU92" s="51" t="b">
        <v>0</v>
      </c>
      <c r="AV92" s="51" t="b">
        <v>0</v>
      </c>
      <c r="AW92" s="51" t="b">
        <v>0</v>
      </c>
      <c r="AX92" s="51" t="b">
        <v>0</v>
      </c>
      <c r="AY92" s="51" t="b">
        <v>0</v>
      </c>
      <c r="AZ92" s="51" t="b">
        <v>0</v>
      </c>
      <c r="BA92" s="44">
        <f t="shared" ref="BA92:BA96" si="12">countif(E92:AZ92,TRUE)</f>
        <v>0</v>
      </c>
    </row>
    <row r="93">
      <c r="A93" s="49"/>
      <c r="B93" s="52" t="s">
        <v>38</v>
      </c>
      <c r="C93" s="52" t="s">
        <v>101</v>
      </c>
      <c r="D93" s="53">
        <v>4.587E7</v>
      </c>
      <c r="E93" s="51" t="b">
        <v>0</v>
      </c>
      <c r="F93" s="51" t="b">
        <v>0</v>
      </c>
      <c r="G93" s="51" t="b">
        <v>0</v>
      </c>
      <c r="H93" s="51" t="b">
        <v>0</v>
      </c>
      <c r="I93" s="51" t="b">
        <v>0</v>
      </c>
      <c r="J93" s="51" t="b">
        <v>0</v>
      </c>
      <c r="K93" s="51" t="b">
        <v>0</v>
      </c>
      <c r="L93" s="51" t="b">
        <v>0</v>
      </c>
      <c r="M93" s="51" t="b">
        <v>0</v>
      </c>
      <c r="N93" s="51" t="b">
        <v>0</v>
      </c>
      <c r="O93" s="51" t="b">
        <v>0</v>
      </c>
      <c r="P93" s="51" t="b">
        <v>0</v>
      </c>
      <c r="Q93" s="51" t="b">
        <v>0</v>
      </c>
      <c r="R93" s="51" t="b">
        <v>0</v>
      </c>
      <c r="S93" s="51" t="b">
        <v>0</v>
      </c>
      <c r="T93" s="51" t="b">
        <v>0</v>
      </c>
      <c r="U93" s="51" t="b">
        <v>0</v>
      </c>
      <c r="V93" s="51" t="b">
        <v>0</v>
      </c>
      <c r="W93" s="51" t="b">
        <v>0</v>
      </c>
      <c r="X93" s="51" t="b">
        <v>0</v>
      </c>
      <c r="Y93" s="51" t="b">
        <v>0</v>
      </c>
      <c r="Z93" s="51" t="b">
        <v>0</v>
      </c>
      <c r="AA93" s="51" t="b">
        <v>0</v>
      </c>
      <c r="AB93" s="51" t="b">
        <v>0</v>
      </c>
      <c r="AC93" s="51" t="b">
        <v>0</v>
      </c>
      <c r="AD93" s="51" t="b">
        <v>0</v>
      </c>
      <c r="AE93" s="51" t="b">
        <v>0</v>
      </c>
      <c r="AF93" s="51" t="b">
        <v>0</v>
      </c>
      <c r="AG93" s="51" t="b">
        <v>0</v>
      </c>
      <c r="AH93" s="51" t="b">
        <v>0</v>
      </c>
      <c r="AI93" s="51" t="b">
        <v>0</v>
      </c>
      <c r="AJ93" s="51" t="b">
        <v>0</v>
      </c>
      <c r="AK93" s="51" t="b">
        <v>0</v>
      </c>
      <c r="AL93" s="51" t="b">
        <v>0</v>
      </c>
      <c r="AM93" s="51" t="b">
        <v>0</v>
      </c>
      <c r="AN93" s="51" t="b">
        <v>0</v>
      </c>
      <c r="AO93" s="51" t="b">
        <v>0</v>
      </c>
      <c r="AP93" s="51" t="b">
        <v>0</v>
      </c>
      <c r="AQ93" s="51" t="b">
        <v>0</v>
      </c>
      <c r="AR93" s="51" t="b">
        <v>0</v>
      </c>
      <c r="AS93" s="51" t="b">
        <v>0</v>
      </c>
      <c r="AT93" s="51" t="b">
        <v>0</v>
      </c>
      <c r="AU93" s="51" t="b">
        <v>0</v>
      </c>
      <c r="AV93" s="51" t="b">
        <v>0</v>
      </c>
      <c r="AW93" s="51" t="b">
        <v>0</v>
      </c>
      <c r="AX93" s="51" t="b">
        <v>0</v>
      </c>
      <c r="AY93" s="51" t="b">
        <v>0</v>
      </c>
      <c r="AZ93" s="51" t="b">
        <v>0</v>
      </c>
      <c r="BA93" s="44">
        <f t="shared" si="12"/>
        <v>0</v>
      </c>
    </row>
    <row r="94">
      <c r="A94" s="49"/>
      <c r="B94" s="52" t="s">
        <v>38</v>
      </c>
      <c r="C94" s="52" t="s">
        <v>102</v>
      </c>
      <c r="D94" s="53">
        <v>3.3E7</v>
      </c>
      <c r="E94" s="51" t="b">
        <v>0</v>
      </c>
      <c r="F94" s="51" t="b">
        <v>0</v>
      </c>
      <c r="G94" s="51" t="b">
        <v>0</v>
      </c>
      <c r="H94" s="51" t="b">
        <v>0</v>
      </c>
      <c r="I94" s="51" t="b">
        <v>0</v>
      </c>
      <c r="J94" s="51" t="b">
        <v>0</v>
      </c>
      <c r="K94" s="51" t="b">
        <v>0</v>
      </c>
      <c r="L94" s="51" t="b">
        <v>0</v>
      </c>
      <c r="M94" s="51" t="b">
        <v>0</v>
      </c>
      <c r="N94" s="51" t="b">
        <v>0</v>
      </c>
      <c r="O94" s="51" t="b">
        <v>0</v>
      </c>
      <c r="P94" s="51" t="b">
        <v>0</v>
      </c>
      <c r="Q94" s="51" t="b">
        <v>0</v>
      </c>
      <c r="R94" s="51" t="b">
        <v>0</v>
      </c>
      <c r="S94" s="51" t="b">
        <v>0</v>
      </c>
      <c r="T94" s="51" t="b">
        <v>0</v>
      </c>
      <c r="U94" s="51" t="b">
        <v>0</v>
      </c>
      <c r="V94" s="51" t="b">
        <v>0</v>
      </c>
      <c r="W94" s="51" t="b">
        <v>0</v>
      </c>
      <c r="X94" s="51" t="b">
        <v>0</v>
      </c>
      <c r="Y94" s="51" t="b">
        <v>0</v>
      </c>
      <c r="Z94" s="51" t="b">
        <v>0</v>
      </c>
      <c r="AA94" s="51" t="b">
        <v>0</v>
      </c>
      <c r="AB94" s="51" t="b">
        <v>0</v>
      </c>
      <c r="AC94" s="51" t="b">
        <v>0</v>
      </c>
      <c r="AD94" s="51" t="b">
        <v>0</v>
      </c>
      <c r="AE94" s="51" t="b">
        <v>0</v>
      </c>
      <c r="AF94" s="51" t="b">
        <v>0</v>
      </c>
      <c r="AG94" s="51" t="b">
        <v>0</v>
      </c>
      <c r="AH94" s="51" t="b">
        <v>0</v>
      </c>
      <c r="AI94" s="51" t="b">
        <v>0</v>
      </c>
      <c r="AJ94" s="51" t="b">
        <v>0</v>
      </c>
      <c r="AK94" s="51" t="b">
        <v>0</v>
      </c>
      <c r="AL94" s="51" t="b">
        <v>0</v>
      </c>
      <c r="AM94" s="51" t="b">
        <v>0</v>
      </c>
      <c r="AN94" s="51" t="b">
        <v>0</v>
      </c>
      <c r="AO94" s="51" t="b">
        <v>0</v>
      </c>
      <c r="AP94" s="51" t="b">
        <v>0</v>
      </c>
      <c r="AQ94" s="51" t="b">
        <v>0</v>
      </c>
      <c r="AR94" s="51" t="b">
        <v>0</v>
      </c>
      <c r="AS94" s="51" t="b">
        <v>0</v>
      </c>
      <c r="AT94" s="51" t="b">
        <v>0</v>
      </c>
      <c r="AU94" s="51" t="b">
        <v>0</v>
      </c>
      <c r="AV94" s="51" t="b">
        <v>0</v>
      </c>
      <c r="AW94" s="51" t="b">
        <v>0</v>
      </c>
      <c r="AX94" s="51" t="b">
        <v>0</v>
      </c>
      <c r="AY94" s="51" t="b">
        <v>0</v>
      </c>
      <c r="AZ94" s="51" t="b">
        <v>0</v>
      </c>
      <c r="BA94" s="44">
        <f t="shared" si="12"/>
        <v>0</v>
      </c>
    </row>
    <row r="95">
      <c r="A95" s="49"/>
      <c r="B95" s="52" t="s">
        <v>38</v>
      </c>
      <c r="C95" s="52" t="s">
        <v>105</v>
      </c>
      <c r="D95" s="53">
        <v>1000.0</v>
      </c>
      <c r="E95" s="51" t="b">
        <v>0</v>
      </c>
      <c r="F95" s="51" t="b">
        <v>0</v>
      </c>
      <c r="G95" s="51" t="b">
        <v>0</v>
      </c>
      <c r="H95" s="51" t="b">
        <v>0</v>
      </c>
      <c r="I95" s="51" t="b">
        <v>0</v>
      </c>
      <c r="J95" s="51" t="b">
        <v>0</v>
      </c>
      <c r="K95" s="51" t="b">
        <v>0</v>
      </c>
      <c r="L95" s="51" t="b">
        <v>0</v>
      </c>
      <c r="M95" s="51" t="b">
        <v>0</v>
      </c>
      <c r="N95" s="51" t="b">
        <v>0</v>
      </c>
      <c r="O95" s="51" t="b">
        <v>0</v>
      </c>
      <c r="P95" s="51" t="b">
        <v>0</v>
      </c>
      <c r="Q95" s="51" t="b">
        <v>0</v>
      </c>
      <c r="R95" s="51" t="b">
        <v>0</v>
      </c>
      <c r="S95" s="51" t="b">
        <v>0</v>
      </c>
      <c r="T95" s="51" t="b">
        <v>0</v>
      </c>
      <c r="U95" s="51" t="b">
        <v>0</v>
      </c>
      <c r="V95" s="51" t="b">
        <v>0</v>
      </c>
      <c r="W95" s="51" t="b">
        <v>0</v>
      </c>
      <c r="X95" s="51" t="b">
        <v>0</v>
      </c>
      <c r="Y95" s="51" t="b">
        <v>0</v>
      </c>
      <c r="Z95" s="51" t="b">
        <v>0</v>
      </c>
      <c r="AA95" s="51" t="b">
        <v>0</v>
      </c>
      <c r="AB95" s="51" t="b">
        <v>0</v>
      </c>
      <c r="AC95" s="51" t="b">
        <v>0</v>
      </c>
      <c r="AD95" s="51" t="b">
        <v>0</v>
      </c>
      <c r="AE95" s="51" t="b">
        <v>0</v>
      </c>
      <c r="AF95" s="51" t="b">
        <v>0</v>
      </c>
      <c r="AG95" s="51" t="b">
        <v>0</v>
      </c>
      <c r="AH95" s="51" t="b">
        <v>0</v>
      </c>
      <c r="AI95" s="51" t="b">
        <v>0</v>
      </c>
      <c r="AJ95" s="51" t="b">
        <v>0</v>
      </c>
      <c r="AK95" s="51" t="b">
        <v>0</v>
      </c>
      <c r="AL95" s="51" t="b">
        <v>0</v>
      </c>
      <c r="AM95" s="51" t="b">
        <v>0</v>
      </c>
      <c r="AN95" s="51" t="b">
        <v>0</v>
      </c>
      <c r="AO95" s="51" t="b">
        <v>0</v>
      </c>
      <c r="AP95" s="51" t="b">
        <v>0</v>
      </c>
      <c r="AQ95" s="51" t="b">
        <v>0</v>
      </c>
      <c r="AR95" s="51" t="b">
        <v>0</v>
      </c>
      <c r="AS95" s="51" t="b">
        <v>0</v>
      </c>
      <c r="AT95" s="51" t="b">
        <v>0</v>
      </c>
      <c r="AU95" s="51" t="b">
        <v>0</v>
      </c>
      <c r="AV95" s="51" t="b">
        <v>0</v>
      </c>
      <c r="AW95" s="51" t="b">
        <v>0</v>
      </c>
      <c r="AX95" s="51" t="b">
        <v>0</v>
      </c>
      <c r="AY95" s="51" t="b">
        <v>0</v>
      </c>
      <c r="AZ95" s="51" t="b">
        <v>0</v>
      </c>
      <c r="BA95" s="44">
        <f t="shared" si="12"/>
        <v>0</v>
      </c>
    </row>
    <row r="96">
      <c r="A96" s="49"/>
      <c r="B96" s="52" t="s">
        <v>38</v>
      </c>
      <c r="C96" s="52" t="s">
        <v>106</v>
      </c>
      <c r="D96" s="53">
        <v>2700000.0</v>
      </c>
      <c r="E96" s="51" t="b">
        <v>0</v>
      </c>
      <c r="F96" s="51" t="b">
        <v>0</v>
      </c>
      <c r="G96" s="51" t="b">
        <v>0</v>
      </c>
      <c r="H96" s="51" t="b">
        <v>0</v>
      </c>
      <c r="I96" s="51" t="b">
        <v>0</v>
      </c>
      <c r="J96" s="51" t="b">
        <v>0</v>
      </c>
      <c r="K96" s="51" t="b">
        <v>0</v>
      </c>
      <c r="L96" s="51" t="b">
        <v>0</v>
      </c>
      <c r="M96" s="51" t="b">
        <v>0</v>
      </c>
      <c r="N96" s="51" t="b">
        <v>0</v>
      </c>
      <c r="O96" s="51" t="b">
        <v>0</v>
      </c>
      <c r="P96" s="51" t="b">
        <v>0</v>
      </c>
      <c r="Q96" s="51" t="b">
        <v>0</v>
      </c>
      <c r="R96" s="51" t="b">
        <v>0</v>
      </c>
      <c r="S96" s="51" t="b">
        <v>0</v>
      </c>
      <c r="T96" s="51" t="b">
        <v>0</v>
      </c>
      <c r="U96" s="51" t="b">
        <v>0</v>
      </c>
      <c r="V96" s="51" t="b">
        <v>0</v>
      </c>
      <c r="W96" s="51" t="b">
        <v>0</v>
      </c>
      <c r="X96" s="51" t="b">
        <v>0</v>
      </c>
      <c r="Y96" s="51" t="b">
        <v>0</v>
      </c>
      <c r="Z96" s="51" t="b">
        <v>0</v>
      </c>
      <c r="AA96" s="51" t="b">
        <v>0</v>
      </c>
      <c r="AB96" s="51" t="b">
        <v>0</v>
      </c>
      <c r="AC96" s="51" t="b">
        <v>0</v>
      </c>
      <c r="AD96" s="51" t="b">
        <v>0</v>
      </c>
      <c r="AE96" s="51" t="b">
        <v>0</v>
      </c>
      <c r="AF96" s="51" t="b">
        <v>0</v>
      </c>
      <c r="AG96" s="51" t="b">
        <v>0</v>
      </c>
      <c r="AH96" s="51" t="b">
        <v>0</v>
      </c>
      <c r="AI96" s="51" t="b">
        <v>0</v>
      </c>
      <c r="AJ96" s="51" t="b">
        <v>0</v>
      </c>
      <c r="AK96" s="51" t="b">
        <v>0</v>
      </c>
      <c r="AL96" s="51" t="b">
        <v>0</v>
      </c>
      <c r="AM96" s="51" t="b">
        <v>0</v>
      </c>
      <c r="AN96" s="51" t="b">
        <v>0</v>
      </c>
      <c r="AO96" s="51" t="b">
        <v>0</v>
      </c>
      <c r="AP96" s="51" t="b">
        <v>0</v>
      </c>
      <c r="AQ96" s="51" t="b">
        <v>0</v>
      </c>
      <c r="AR96" s="51" t="b">
        <v>0</v>
      </c>
      <c r="AS96" s="51" t="b">
        <v>0</v>
      </c>
      <c r="AT96" s="51" t="b">
        <v>0</v>
      </c>
      <c r="AU96" s="51" t="b">
        <v>0</v>
      </c>
      <c r="AV96" s="51" t="b">
        <v>0</v>
      </c>
      <c r="AW96" s="51" t="b">
        <v>0</v>
      </c>
      <c r="AX96" s="51" t="b">
        <v>0</v>
      </c>
      <c r="AY96" s="51" t="b">
        <v>0</v>
      </c>
      <c r="AZ96" s="51" t="b">
        <v>0</v>
      </c>
      <c r="BA96" s="44">
        <f t="shared" si="12"/>
        <v>0</v>
      </c>
    </row>
    <row r="97">
      <c r="A97" s="45">
        <v>524113.0</v>
      </c>
      <c r="B97" s="46" t="s">
        <v>44</v>
      </c>
      <c r="C97" s="6"/>
      <c r="D97" s="47">
        <f>sum(D99)</f>
        <v>1700000</v>
      </c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4"/>
    </row>
    <row r="98">
      <c r="A98" s="49"/>
      <c r="B98" s="50" t="s">
        <v>37</v>
      </c>
      <c r="C98" s="6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44"/>
    </row>
    <row r="99">
      <c r="A99" s="49"/>
      <c r="B99" s="52" t="s">
        <v>38</v>
      </c>
      <c r="C99" s="52" t="s">
        <v>107</v>
      </c>
      <c r="D99" s="53">
        <v>1700000.0</v>
      </c>
      <c r="E99" s="51" t="b">
        <v>0</v>
      </c>
      <c r="F99" s="51" t="b">
        <v>0</v>
      </c>
      <c r="G99" s="51" t="b">
        <v>0</v>
      </c>
      <c r="H99" s="51" t="b">
        <v>0</v>
      </c>
      <c r="I99" s="51" t="b">
        <v>0</v>
      </c>
      <c r="J99" s="51" t="b">
        <v>0</v>
      </c>
      <c r="K99" s="51" t="b">
        <v>0</v>
      </c>
      <c r="L99" s="51" t="b">
        <v>0</v>
      </c>
      <c r="M99" s="51" t="b">
        <v>0</v>
      </c>
      <c r="N99" s="51" t="b">
        <v>0</v>
      </c>
      <c r="O99" s="51" t="b">
        <v>0</v>
      </c>
      <c r="P99" s="51" t="b">
        <v>0</v>
      </c>
      <c r="Q99" s="51" t="b">
        <v>0</v>
      </c>
      <c r="R99" s="51" t="b">
        <v>0</v>
      </c>
      <c r="S99" s="51" t="b">
        <v>0</v>
      </c>
      <c r="T99" s="51" t="b">
        <v>0</v>
      </c>
      <c r="U99" s="51" t="b">
        <v>0</v>
      </c>
      <c r="V99" s="51" t="b">
        <v>0</v>
      </c>
      <c r="W99" s="51" t="b">
        <v>0</v>
      </c>
      <c r="X99" s="51" t="b">
        <v>0</v>
      </c>
      <c r="Y99" s="51" t="b">
        <v>0</v>
      </c>
      <c r="Z99" s="51" t="b">
        <v>0</v>
      </c>
      <c r="AA99" s="51" t="b">
        <v>0</v>
      </c>
      <c r="AB99" s="51" t="b">
        <v>0</v>
      </c>
      <c r="AC99" s="51" t="b">
        <v>0</v>
      </c>
      <c r="AD99" s="51" t="b">
        <v>0</v>
      </c>
      <c r="AE99" s="51" t="b">
        <v>0</v>
      </c>
      <c r="AF99" s="51" t="b">
        <v>0</v>
      </c>
      <c r="AG99" s="51" t="b">
        <v>0</v>
      </c>
      <c r="AH99" s="51" t="b">
        <v>0</v>
      </c>
      <c r="AI99" s="51" t="b">
        <v>0</v>
      </c>
      <c r="AJ99" s="51" t="b">
        <v>0</v>
      </c>
      <c r="AK99" s="51" t="b">
        <v>0</v>
      </c>
      <c r="AL99" s="51" t="b">
        <v>0</v>
      </c>
      <c r="AM99" s="51" t="b">
        <v>0</v>
      </c>
      <c r="AN99" s="51" t="b">
        <v>0</v>
      </c>
      <c r="AO99" s="51" t="b">
        <v>0</v>
      </c>
      <c r="AP99" s="51" t="b">
        <v>0</v>
      </c>
      <c r="AQ99" s="51" t="b">
        <v>0</v>
      </c>
      <c r="AR99" s="51" t="b">
        <v>0</v>
      </c>
      <c r="AS99" s="51" t="b">
        <v>0</v>
      </c>
      <c r="AT99" s="51" t="b">
        <v>0</v>
      </c>
      <c r="AU99" s="51" t="b">
        <v>0</v>
      </c>
      <c r="AV99" s="51" t="b">
        <v>0</v>
      </c>
      <c r="AW99" s="51" t="b">
        <v>0</v>
      </c>
      <c r="AX99" s="51" t="b">
        <v>0</v>
      </c>
      <c r="AY99" s="51" t="b">
        <v>0</v>
      </c>
      <c r="AZ99" s="51" t="b">
        <v>0</v>
      </c>
      <c r="BA99" s="44">
        <f>countif(E99:AZ99,TRUE)</f>
        <v>0</v>
      </c>
    </row>
    <row r="100">
      <c r="A100" s="41" t="s">
        <v>86</v>
      </c>
      <c r="B100" s="42" t="s">
        <v>108</v>
      </c>
      <c r="C100" s="6"/>
      <c r="D100" s="43">
        <f>sum(D101,D104)</f>
        <v>8734000</v>
      </c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4"/>
    </row>
    <row r="101">
      <c r="A101" s="45">
        <v>522151.0</v>
      </c>
      <c r="B101" s="46" t="s">
        <v>51</v>
      </c>
      <c r="C101" s="6"/>
      <c r="D101" s="47">
        <f>sum(D103)</f>
        <v>3600000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4"/>
    </row>
    <row r="102">
      <c r="A102" s="49"/>
      <c r="B102" s="50" t="s">
        <v>37</v>
      </c>
      <c r="C102" s="6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44"/>
    </row>
    <row r="103">
      <c r="A103" s="49"/>
      <c r="B103" s="52" t="s">
        <v>38</v>
      </c>
      <c r="C103" s="52" t="s">
        <v>109</v>
      </c>
      <c r="D103" s="53">
        <v>3600000.0</v>
      </c>
      <c r="E103" s="51" t="b">
        <v>0</v>
      </c>
      <c r="F103" s="51" t="b">
        <v>0</v>
      </c>
      <c r="G103" s="51" t="b">
        <v>0</v>
      </c>
      <c r="H103" s="51" t="b">
        <v>0</v>
      </c>
      <c r="I103" s="51" t="b">
        <v>0</v>
      </c>
      <c r="J103" s="51" t="b">
        <v>0</v>
      </c>
      <c r="K103" s="51" t="b">
        <v>0</v>
      </c>
      <c r="L103" s="51" t="b">
        <v>0</v>
      </c>
      <c r="M103" s="51" t="b">
        <v>0</v>
      </c>
      <c r="N103" s="51" t="b">
        <v>0</v>
      </c>
      <c r="O103" s="51" t="b">
        <v>0</v>
      </c>
      <c r="P103" s="51" t="b">
        <v>0</v>
      </c>
      <c r="Q103" s="51" t="b">
        <v>0</v>
      </c>
      <c r="R103" s="51" t="b">
        <v>0</v>
      </c>
      <c r="S103" s="51" t="b">
        <v>0</v>
      </c>
      <c r="T103" s="51" t="b">
        <v>0</v>
      </c>
      <c r="U103" s="51" t="b">
        <v>0</v>
      </c>
      <c r="V103" s="51" t="b">
        <v>0</v>
      </c>
      <c r="W103" s="51" t="b">
        <v>0</v>
      </c>
      <c r="X103" s="51" t="b">
        <v>0</v>
      </c>
      <c r="Y103" s="51" t="b">
        <v>0</v>
      </c>
      <c r="Z103" s="51" t="b">
        <v>0</v>
      </c>
      <c r="AA103" s="51" t="b">
        <v>0</v>
      </c>
      <c r="AB103" s="54" t="b">
        <v>1</v>
      </c>
      <c r="AC103" s="51" t="b">
        <v>0</v>
      </c>
      <c r="AD103" s="51" t="b">
        <v>0</v>
      </c>
      <c r="AE103" s="51" t="b">
        <v>0</v>
      </c>
      <c r="AF103" s="51" t="b">
        <v>0</v>
      </c>
      <c r="AG103" s="51" t="b">
        <v>0</v>
      </c>
      <c r="AH103" s="51" t="b">
        <v>0</v>
      </c>
      <c r="AI103" s="51" t="b">
        <v>0</v>
      </c>
      <c r="AJ103" s="51" t="b">
        <v>0</v>
      </c>
      <c r="AK103" s="51" t="b">
        <v>0</v>
      </c>
      <c r="AL103" s="51" t="b">
        <v>0</v>
      </c>
      <c r="AM103" s="51" t="b">
        <v>0</v>
      </c>
      <c r="AN103" s="51" t="b">
        <v>0</v>
      </c>
      <c r="AO103" s="51" t="b">
        <v>0</v>
      </c>
      <c r="AP103" s="51" t="b">
        <v>0</v>
      </c>
      <c r="AQ103" s="51" t="b">
        <v>0</v>
      </c>
      <c r="AR103" s="51" t="b">
        <v>0</v>
      </c>
      <c r="AS103" s="51" t="b">
        <v>0</v>
      </c>
      <c r="AT103" s="51" t="b">
        <v>0</v>
      </c>
      <c r="AU103" s="51" t="b">
        <v>0</v>
      </c>
      <c r="AV103" s="51" t="b">
        <v>0</v>
      </c>
      <c r="AW103" s="51" t="b">
        <v>0</v>
      </c>
      <c r="AX103" s="51" t="b">
        <v>0</v>
      </c>
      <c r="AY103" s="51" t="b">
        <v>0</v>
      </c>
      <c r="AZ103" s="51" t="b">
        <v>0</v>
      </c>
      <c r="BA103" s="44">
        <f>countif(E103:AZ103,TRUE)</f>
        <v>1</v>
      </c>
    </row>
    <row r="104">
      <c r="A104" s="45">
        <v>522191.0</v>
      </c>
      <c r="B104" s="46" t="s">
        <v>36</v>
      </c>
      <c r="C104" s="6"/>
      <c r="D104" s="47">
        <f>sum(D106)</f>
        <v>5134000</v>
      </c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4"/>
    </row>
    <row r="105">
      <c r="A105" s="49"/>
      <c r="B105" s="50" t="s">
        <v>37</v>
      </c>
      <c r="C105" s="6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44"/>
    </row>
    <row r="106">
      <c r="A106" s="49"/>
      <c r="B106" s="52" t="s">
        <v>38</v>
      </c>
      <c r="C106" s="52" t="s">
        <v>111</v>
      </c>
      <c r="D106" s="53">
        <v>5134000.0</v>
      </c>
      <c r="E106" s="51" t="b">
        <v>0</v>
      </c>
      <c r="F106" s="51" t="b">
        <v>0</v>
      </c>
      <c r="G106" s="51" t="b">
        <v>0</v>
      </c>
      <c r="H106" s="51" t="b">
        <v>0</v>
      </c>
      <c r="I106" s="51" t="b">
        <v>0</v>
      </c>
      <c r="J106" s="51" t="b">
        <v>0</v>
      </c>
      <c r="K106" s="51" t="b">
        <v>0</v>
      </c>
      <c r="L106" s="51" t="b">
        <v>0</v>
      </c>
      <c r="M106" s="51" t="b">
        <v>0</v>
      </c>
      <c r="N106" s="51" t="b">
        <v>0</v>
      </c>
      <c r="O106" s="51" t="b">
        <v>0</v>
      </c>
      <c r="P106" s="51" t="b">
        <v>0</v>
      </c>
      <c r="Q106" s="51" t="b">
        <v>0</v>
      </c>
      <c r="R106" s="51" t="b">
        <v>0</v>
      </c>
      <c r="S106" s="51" t="b">
        <v>0</v>
      </c>
      <c r="T106" s="51" t="b">
        <v>0</v>
      </c>
      <c r="U106" s="51" t="b">
        <v>0</v>
      </c>
      <c r="V106" s="51" t="b">
        <v>0</v>
      </c>
      <c r="W106" s="51" t="b">
        <v>0</v>
      </c>
      <c r="X106" s="51" t="b">
        <v>0</v>
      </c>
      <c r="Y106" s="51" t="b">
        <v>0</v>
      </c>
      <c r="Z106" s="51" t="b">
        <v>0</v>
      </c>
      <c r="AA106" s="51" t="b">
        <v>0</v>
      </c>
      <c r="AB106" s="54" t="b">
        <v>1</v>
      </c>
      <c r="AC106" s="51" t="b">
        <v>0</v>
      </c>
      <c r="AD106" s="51" t="b">
        <v>0</v>
      </c>
      <c r="AE106" s="51" t="b">
        <v>0</v>
      </c>
      <c r="AF106" s="51" t="b">
        <v>0</v>
      </c>
      <c r="AG106" s="51" t="b">
        <v>0</v>
      </c>
      <c r="AH106" s="51" t="b">
        <v>0</v>
      </c>
      <c r="AI106" s="51" t="b">
        <v>0</v>
      </c>
      <c r="AJ106" s="51" t="b">
        <v>0</v>
      </c>
      <c r="AK106" s="51" t="b">
        <v>0</v>
      </c>
      <c r="AL106" s="51" t="b">
        <v>0</v>
      </c>
      <c r="AM106" s="51" t="b">
        <v>0</v>
      </c>
      <c r="AN106" s="51" t="b">
        <v>0</v>
      </c>
      <c r="AO106" s="51" t="b">
        <v>0</v>
      </c>
      <c r="AP106" s="51" t="b">
        <v>0</v>
      </c>
      <c r="AQ106" s="51" t="b">
        <v>0</v>
      </c>
      <c r="AR106" s="51" t="b">
        <v>0</v>
      </c>
      <c r="AS106" s="51" t="b">
        <v>0</v>
      </c>
      <c r="AT106" s="51" t="b">
        <v>0</v>
      </c>
      <c r="AU106" s="51" t="b">
        <v>0</v>
      </c>
      <c r="AV106" s="51" t="b">
        <v>0</v>
      </c>
      <c r="AW106" s="51" t="b">
        <v>0</v>
      </c>
      <c r="AX106" s="51" t="b">
        <v>0</v>
      </c>
      <c r="AY106" s="51" t="b">
        <v>0</v>
      </c>
      <c r="AZ106" s="51" t="b">
        <v>0</v>
      </c>
      <c r="BA106" s="44">
        <f>countif(E106:AZ106,TRUE)</f>
        <v>1</v>
      </c>
    </row>
    <row r="107">
      <c r="A107" s="27" t="s">
        <v>112</v>
      </c>
      <c r="B107" s="30" t="s">
        <v>113</v>
      </c>
      <c r="C107" s="6"/>
      <c r="D107" s="31">
        <f t="shared" ref="D107:D110" si="13">sum(D108)</f>
        <v>510000000</v>
      </c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2"/>
    </row>
    <row r="108">
      <c r="A108" s="33" t="s">
        <v>114</v>
      </c>
      <c r="B108" s="34" t="s">
        <v>115</v>
      </c>
      <c r="C108" s="6"/>
      <c r="D108" s="35">
        <f t="shared" si="13"/>
        <v>510000000</v>
      </c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6"/>
    </row>
    <row r="109">
      <c r="A109" s="37" t="s">
        <v>32</v>
      </c>
      <c r="B109" s="38" t="s">
        <v>116</v>
      </c>
      <c r="C109" s="6"/>
      <c r="D109" s="39">
        <f t="shared" si="13"/>
        <v>510000000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40"/>
    </row>
    <row r="110">
      <c r="A110" s="41" t="s">
        <v>117</v>
      </c>
      <c r="B110" s="42" t="s">
        <v>118</v>
      </c>
      <c r="C110" s="6"/>
      <c r="D110" s="43">
        <f t="shared" si="13"/>
        <v>510000000</v>
      </c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4"/>
    </row>
    <row r="111">
      <c r="A111" s="45">
        <v>521811.0</v>
      </c>
      <c r="B111" s="46" t="s">
        <v>119</v>
      </c>
      <c r="C111" s="6"/>
      <c r="D111" s="47">
        <f>sum(D113)</f>
        <v>510000000</v>
      </c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4"/>
    </row>
    <row r="112">
      <c r="A112" s="49"/>
      <c r="B112" s="50" t="s">
        <v>37</v>
      </c>
      <c r="C112" s="6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44"/>
    </row>
    <row r="113">
      <c r="A113" s="49"/>
      <c r="B113" s="52" t="s">
        <v>38</v>
      </c>
      <c r="C113" s="52" t="s">
        <v>123</v>
      </c>
      <c r="D113" s="53">
        <v>5.1E8</v>
      </c>
      <c r="E113" s="51" t="b">
        <v>0</v>
      </c>
      <c r="F113" s="51" t="b">
        <v>0</v>
      </c>
      <c r="G113" s="51" t="b">
        <v>0</v>
      </c>
      <c r="H113" s="51" t="b">
        <v>0</v>
      </c>
      <c r="I113" s="51" t="b">
        <v>0</v>
      </c>
      <c r="J113" s="51" t="b">
        <v>0</v>
      </c>
      <c r="K113" s="51" t="b">
        <v>0</v>
      </c>
      <c r="L113" s="51" t="b">
        <v>0</v>
      </c>
      <c r="M113" s="51" t="b">
        <v>0</v>
      </c>
      <c r="N113" s="51" t="b">
        <v>0</v>
      </c>
      <c r="O113" s="51" t="b">
        <v>0</v>
      </c>
      <c r="P113" s="51" t="b">
        <v>0</v>
      </c>
      <c r="Q113" s="51" t="b">
        <v>0</v>
      </c>
      <c r="R113" s="51" t="b">
        <v>0</v>
      </c>
      <c r="S113" s="51" t="b">
        <v>0</v>
      </c>
      <c r="T113" s="51" t="b">
        <v>0</v>
      </c>
      <c r="U113" s="51" t="b">
        <v>0</v>
      </c>
      <c r="V113" s="51" t="b">
        <v>0</v>
      </c>
      <c r="W113" s="51" t="b">
        <v>0</v>
      </c>
      <c r="X113" s="51" t="b">
        <v>0</v>
      </c>
      <c r="Y113" s="51" t="b">
        <v>0</v>
      </c>
      <c r="Z113" s="51" t="b">
        <v>0</v>
      </c>
      <c r="AA113" s="51" t="b">
        <v>0</v>
      </c>
      <c r="AB113" s="51" t="b">
        <v>0</v>
      </c>
      <c r="AC113" s="51" t="b">
        <v>0</v>
      </c>
      <c r="AD113" s="51" t="b">
        <v>0</v>
      </c>
      <c r="AE113" s="51" t="b">
        <v>0</v>
      </c>
      <c r="AF113" s="51" t="b">
        <v>0</v>
      </c>
      <c r="AG113" s="51" t="b">
        <v>0</v>
      </c>
      <c r="AH113" s="51" t="b">
        <v>0</v>
      </c>
      <c r="AI113" s="51" t="b">
        <v>0</v>
      </c>
      <c r="AJ113" s="51" t="b">
        <v>0</v>
      </c>
      <c r="AK113" s="51" t="b">
        <v>0</v>
      </c>
      <c r="AL113" s="51" t="b">
        <v>0</v>
      </c>
      <c r="AM113" s="51" t="b">
        <v>0</v>
      </c>
      <c r="AN113" s="51" t="b">
        <v>0</v>
      </c>
      <c r="AO113" s="51" t="b">
        <v>0</v>
      </c>
      <c r="AP113" s="51" t="b">
        <v>0</v>
      </c>
      <c r="AQ113" s="51" t="b">
        <v>0</v>
      </c>
      <c r="AR113" s="51" t="b">
        <v>0</v>
      </c>
      <c r="AS113" s="51" t="b">
        <v>0</v>
      </c>
      <c r="AT113" s="51" t="b">
        <v>0</v>
      </c>
      <c r="AU113" s="51" t="b">
        <v>0</v>
      </c>
      <c r="AV113" s="51" t="b">
        <v>0</v>
      </c>
      <c r="AW113" s="51" t="b">
        <v>0</v>
      </c>
      <c r="AX113" s="51" t="b">
        <v>0</v>
      </c>
      <c r="AY113" s="51" t="b">
        <v>0</v>
      </c>
      <c r="AZ113" s="51" t="b">
        <v>0</v>
      </c>
      <c r="BA113" s="44">
        <f>countif(E113:AZ113,TRUE)</f>
        <v>0</v>
      </c>
    </row>
    <row r="114">
      <c r="A114" s="13" t="s">
        <v>125</v>
      </c>
      <c r="B114" s="16" t="s">
        <v>126</v>
      </c>
      <c r="C114" s="6"/>
      <c r="D114" s="19">
        <f>sum(D115)</f>
        <v>22217457000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1"/>
    </row>
    <row r="115">
      <c r="A115" s="22">
        <v>4812.0</v>
      </c>
      <c r="B115" s="23" t="s">
        <v>127</v>
      </c>
      <c r="C115" s="6"/>
      <c r="D115" s="24">
        <f>sum(D116,D334)</f>
        <v>22217457000</v>
      </c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5"/>
    </row>
    <row r="116">
      <c r="A116" s="27" t="s">
        <v>128</v>
      </c>
      <c r="B116" s="30" t="s">
        <v>129</v>
      </c>
      <c r="C116" s="6"/>
      <c r="D116" s="31">
        <f>sum(D117,D125)</f>
        <v>22212193000</v>
      </c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2"/>
    </row>
    <row r="117">
      <c r="A117" s="33" t="s">
        <v>130</v>
      </c>
      <c r="B117" s="34" t="s">
        <v>131</v>
      </c>
      <c r="C117" s="6"/>
      <c r="D117" s="35">
        <f t="shared" ref="D117:D119" si="14">sum(D118)</f>
        <v>4736000</v>
      </c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6"/>
    </row>
    <row r="118">
      <c r="A118" s="37" t="s">
        <v>32</v>
      </c>
      <c r="B118" s="38" t="s">
        <v>132</v>
      </c>
      <c r="C118" s="6"/>
      <c r="D118" s="39">
        <f t="shared" si="14"/>
        <v>4736000</v>
      </c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40"/>
    </row>
    <row r="119">
      <c r="A119" s="41" t="s">
        <v>98</v>
      </c>
      <c r="B119" s="42" t="s">
        <v>133</v>
      </c>
      <c r="C119" s="6"/>
      <c r="D119" s="43">
        <f t="shared" si="14"/>
        <v>4736000</v>
      </c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4"/>
    </row>
    <row r="120">
      <c r="A120" s="45">
        <v>524111.0</v>
      </c>
      <c r="B120" s="46" t="s">
        <v>41</v>
      </c>
      <c r="C120" s="6"/>
      <c r="D120" s="47">
        <f>sum(D122:D124)</f>
        <v>4736000</v>
      </c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4"/>
    </row>
    <row r="121">
      <c r="A121" s="49"/>
      <c r="B121" s="50" t="s">
        <v>37</v>
      </c>
      <c r="C121" s="6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44"/>
    </row>
    <row r="122">
      <c r="A122" s="49"/>
      <c r="B122" s="52" t="s">
        <v>38</v>
      </c>
      <c r="C122" s="52" t="s">
        <v>134</v>
      </c>
      <c r="D122" s="53">
        <v>2064000.0</v>
      </c>
      <c r="E122" s="51" t="b">
        <v>0</v>
      </c>
      <c r="F122" s="51" t="b">
        <v>0</v>
      </c>
      <c r="G122" s="51" t="b">
        <v>0</v>
      </c>
      <c r="H122" s="51" t="b">
        <v>0</v>
      </c>
      <c r="I122" s="51" t="b">
        <v>0</v>
      </c>
      <c r="J122" s="51" t="b">
        <v>0</v>
      </c>
      <c r="K122" s="51" t="b">
        <v>0</v>
      </c>
      <c r="L122" s="51" t="b">
        <v>0</v>
      </c>
      <c r="M122" s="51" t="b">
        <v>0</v>
      </c>
      <c r="N122" s="51" t="b">
        <v>0</v>
      </c>
      <c r="O122" s="51" t="b">
        <v>0</v>
      </c>
      <c r="P122" s="51" t="b">
        <v>0</v>
      </c>
      <c r="Q122" s="51" t="b">
        <v>0</v>
      </c>
      <c r="R122" s="51" t="b">
        <v>0</v>
      </c>
      <c r="S122" s="51" t="b">
        <v>0</v>
      </c>
      <c r="T122" s="51" t="b">
        <v>0</v>
      </c>
      <c r="U122" s="51" t="b">
        <v>0</v>
      </c>
      <c r="V122" s="51" t="b">
        <v>0</v>
      </c>
      <c r="W122" s="51" t="b">
        <v>0</v>
      </c>
      <c r="X122" s="51" t="b">
        <v>0</v>
      </c>
      <c r="Y122" s="51" t="b">
        <v>0</v>
      </c>
      <c r="Z122" s="51" t="b">
        <v>0</v>
      </c>
      <c r="AA122" s="51" t="b">
        <v>0</v>
      </c>
      <c r="AB122" s="51" t="b">
        <v>0</v>
      </c>
      <c r="AC122" s="51" t="b">
        <v>0</v>
      </c>
      <c r="AD122" s="51" t="b">
        <v>0</v>
      </c>
      <c r="AE122" s="51" t="b">
        <v>0</v>
      </c>
      <c r="AF122" s="51" t="b">
        <v>0</v>
      </c>
      <c r="AG122" s="51" t="b">
        <v>0</v>
      </c>
      <c r="AH122" s="51" t="b">
        <v>0</v>
      </c>
      <c r="AI122" s="51" t="b">
        <v>0</v>
      </c>
      <c r="AJ122" s="51" t="b">
        <v>0</v>
      </c>
      <c r="AK122" s="51" t="b">
        <v>0</v>
      </c>
      <c r="AL122" s="51" t="b">
        <v>0</v>
      </c>
      <c r="AM122" s="51" t="b">
        <v>0</v>
      </c>
      <c r="AN122" s="51" t="b">
        <v>0</v>
      </c>
      <c r="AO122" s="51" t="b">
        <v>0</v>
      </c>
      <c r="AP122" s="51" t="b">
        <v>0</v>
      </c>
      <c r="AQ122" s="51" t="b">
        <v>0</v>
      </c>
      <c r="AR122" s="51" t="b">
        <v>0</v>
      </c>
      <c r="AS122" s="51" t="b">
        <v>0</v>
      </c>
      <c r="AT122" s="51" t="b">
        <v>0</v>
      </c>
      <c r="AU122" s="51" t="b">
        <v>0</v>
      </c>
      <c r="AV122" s="51" t="b">
        <v>0</v>
      </c>
      <c r="AW122" s="51" t="b">
        <v>0</v>
      </c>
      <c r="AX122" s="51" t="b">
        <v>0</v>
      </c>
      <c r="AY122" s="51" t="b">
        <v>0</v>
      </c>
      <c r="AZ122" s="51" t="b">
        <v>0</v>
      </c>
      <c r="BA122" s="44">
        <f t="shared" ref="BA122:BA124" si="15">countif(E122:AZ122,TRUE)</f>
        <v>0</v>
      </c>
    </row>
    <row r="123">
      <c r="A123" s="49"/>
      <c r="B123" s="52" t="s">
        <v>38</v>
      </c>
      <c r="C123" s="52" t="s">
        <v>135</v>
      </c>
      <c r="D123" s="53">
        <v>2000000.0</v>
      </c>
      <c r="E123" s="51" t="b">
        <v>0</v>
      </c>
      <c r="F123" s="51" t="b">
        <v>0</v>
      </c>
      <c r="G123" s="51" t="b">
        <v>0</v>
      </c>
      <c r="H123" s="51" t="b">
        <v>0</v>
      </c>
      <c r="I123" s="51" t="b">
        <v>0</v>
      </c>
      <c r="J123" s="51" t="b">
        <v>0</v>
      </c>
      <c r="K123" s="51" t="b">
        <v>0</v>
      </c>
      <c r="L123" s="51" t="b">
        <v>0</v>
      </c>
      <c r="M123" s="51" t="b">
        <v>0</v>
      </c>
      <c r="N123" s="51" t="b">
        <v>0</v>
      </c>
      <c r="O123" s="51" t="b">
        <v>0</v>
      </c>
      <c r="P123" s="51" t="b">
        <v>0</v>
      </c>
      <c r="Q123" s="51" t="b">
        <v>0</v>
      </c>
      <c r="R123" s="51" t="b">
        <v>0</v>
      </c>
      <c r="S123" s="51" t="b">
        <v>0</v>
      </c>
      <c r="T123" s="51" t="b">
        <v>0</v>
      </c>
      <c r="U123" s="51" t="b">
        <v>0</v>
      </c>
      <c r="V123" s="51" t="b">
        <v>0</v>
      </c>
      <c r="W123" s="51" t="b">
        <v>0</v>
      </c>
      <c r="X123" s="51" t="b">
        <v>0</v>
      </c>
      <c r="Y123" s="51" t="b">
        <v>0</v>
      </c>
      <c r="Z123" s="51" t="b">
        <v>0</v>
      </c>
      <c r="AA123" s="51" t="b">
        <v>0</v>
      </c>
      <c r="AB123" s="51" t="b">
        <v>0</v>
      </c>
      <c r="AC123" s="51" t="b">
        <v>0</v>
      </c>
      <c r="AD123" s="51" t="b">
        <v>0</v>
      </c>
      <c r="AE123" s="51" t="b">
        <v>0</v>
      </c>
      <c r="AF123" s="51" t="b">
        <v>0</v>
      </c>
      <c r="AG123" s="51" t="b">
        <v>0</v>
      </c>
      <c r="AH123" s="51" t="b">
        <v>0</v>
      </c>
      <c r="AI123" s="51" t="b">
        <v>0</v>
      </c>
      <c r="AJ123" s="51" t="b">
        <v>0</v>
      </c>
      <c r="AK123" s="51" t="b">
        <v>0</v>
      </c>
      <c r="AL123" s="51" t="b">
        <v>0</v>
      </c>
      <c r="AM123" s="51" t="b">
        <v>0</v>
      </c>
      <c r="AN123" s="51" t="b">
        <v>0</v>
      </c>
      <c r="AO123" s="51" t="b">
        <v>0</v>
      </c>
      <c r="AP123" s="51" t="b">
        <v>0</v>
      </c>
      <c r="AQ123" s="51" t="b">
        <v>0</v>
      </c>
      <c r="AR123" s="51" t="b">
        <v>0</v>
      </c>
      <c r="AS123" s="51" t="b">
        <v>0</v>
      </c>
      <c r="AT123" s="51" t="b">
        <v>0</v>
      </c>
      <c r="AU123" s="51" t="b">
        <v>0</v>
      </c>
      <c r="AV123" s="51" t="b">
        <v>0</v>
      </c>
      <c r="AW123" s="51" t="b">
        <v>0</v>
      </c>
      <c r="AX123" s="51" t="b">
        <v>0</v>
      </c>
      <c r="AY123" s="51" t="b">
        <v>0</v>
      </c>
      <c r="AZ123" s="51" t="b">
        <v>0</v>
      </c>
      <c r="BA123" s="44">
        <f t="shared" si="15"/>
        <v>0</v>
      </c>
    </row>
    <row r="124">
      <c r="A124" s="49"/>
      <c r="B124" s="52" t="s">
        <v>38</v>
      </c>
      <c r="C124" s="52" t="s">
        <v>136</v>
      </c>
      <c r="D124" s="53">
        <v>672000.0</v>
      </c>
      <c r="E124" s="51" t="b">
        <v>0</v>
      </c>
      <c r="F124" s="51" t="b">
        <v>0</v>
      </c>
      <c r="G124" s="51" t="b">
        <v>0</v>
      </c>
      <c r="H124" s="51" t="b">
        <v>0</v>
      </c>
      <c r="I124" s="51" t="b">
        <v>0</v>
      </c>
      <c r="J124" s="51" t="b">
        <v>0</v>
      </c>
      <c r="K124" s="51" t="b">
        <v>0</v>
      </c>
      <c r="L124" s="51" t="b">
        <v>0</v>
      </c>
      <c r="M124" s="51" t="b">
        <v>0</v>
      </c>
      <c r="N124" s="51" t="b">
        <v>0</v>
      </c>
      <c r="O124" s="51" t="b">
        <v>0</v>
      </c>
      <c r="P124" s="51" t="b">
        <v>0</v>
      </c>
      <c r="Q124" s="51" t="b">
        <v>0</v>
      </c>
      <c r="R124" s="51" t="b">
        <v>0</v>
      </c>
      <c r="S124" s="51" t="b">
        <v>0</v>
      </c>
      <c r="T124" s="51" t="b">
        <v>0</v>
      </c>
      <c r="U124" s="51" t="b">
        <v>0</v>
      </c>
      <c r="V124" s="51" t="b">
        <v>0</v>
      </c>
      <c r="W124" s="51" t="b">
        <v>0</v>
      </c>
      <c r="X124" s="51" t="b">
        <v>0</v>
      </c>
      <c r="Y124" s="51" t="b">
        <v>0</v>
      </c>
      <c r="Z124" s="51" t="b">
        <v>0</v>
      </c>
      <c r="AA124" s="51" t="b">
        <v>0</v>
      </c>
      <c r="AB124" s="51" t="b">
        <v>0</v>
      </c>
      <c r="AC124" s="51" t="b">
        <v>0</v>
      </c>
      <c r="AD124" s="51" t="b">
        <v>0</v>
      </c>
      <c r="AE124" s="51" t="b">
        <v>0</v>
      </c>
      <c r="AF124" s="51" t="b">
        <v>0</v>
      </c>
      <c r="AG124" s="51" t="b">
        <v>0</v>
      </c>
      <c r="AH124" s="51" t="b">
        <v>0</v>
      </c>
      <c r="AI124" s="51" t="b">
        <v>0</v>
      </c>
      <c r="AJ124" s="51" t="b">
        <v>0</v>
      </c>
      <c r="AK124" s="51" t="b">
        <v>0</v>
      </c>
      <c r="AL124" s="51" t="b">
        <v>0</v>
      </c>
      <c r="AM124" s="51" t="b">
        <v>0</v>
      </c>
      <c r="AN124" s="51" t="b">
        <v>0</v>
      </c>
      <c r="AO124" s="51" t="b">
        <v>0</v>
      </c>
      <c r="AP124" s="51" t="b">
        <v>0</v>
      </c>
      <c r="AQ124" s="51" t="b">
        <v>0</v>
      </c>
      <c r="AR124" s="51" t="b">
        <v>0</v>
      </c>
      <c r="AS124" s="51" t="b">
        <v>0</v>
      </c>
      <c r="AT124" s="51" t="b">
        <v>0</v>
      </c>
      <c r="AU124" s="51" t="b">
        <v>0</v>
      </c>
      <c r="AV124" s="51" t="b">
        <v>0</v>
      </c>
      <c r="AW124" s="51" t="b">
        <v>0</v>
      </c>
      <c r="AX124" s="51" t="b">
        <v>0</v>
      </c>
      <c r="AY124" s="51" t="b">
        <v>0</v>
      </c>
      <c r="AZ124" s="51" t="b">
        <v>0</v>
      </c>
      <c r="BA124" s="44">
        <f t="shared" si="15"/>
        <v>0</v>
      </c>
    </row>
    <row r="125">
      <c r="A125" s="33" t="s">
        <v>137</v>
      </c>
      <c r="B125" s="34" t="s">
        <v>138</v>
      </c>
      <c r="C125" s="6"/>
      <c r="D125" s="35">
        <f>sum(D126,D242)</f>
        <v>22207457000</v>
      </c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6"/>
    </row>
    <row r="126">
      <c r="A126" s="37" t="s">
        <v>139</v>
      </c>
      <c r="B126" s="38" t="s">
        <v>140</v>
      </c>
      <c r="C126" s="6"/>
      <c r="D126" s="39">
        <f>sum(D127)</f>
        <v>17447287000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40"/>
    </row>
    <row r="127">
      <c r="A127" s="41" t="s">
        <v>98</v>
      </c>
      <c r="B127" s="42" t="s">
        <v>141</v>
      </c>
      <c r="C127" s="6"/>
      <c r="D127" s="43">
        <f>sum(D128,D133,D138,D143,D148,D153,D158,D163,D166,D169,D174,D179,D184,D189,D194,D199,D202,D205,D208,D218,D224,D236)</f>
        <v>17447287000</v>
      </c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4"/>
    </row>
    <row r="128">
      <c r="A128" s="45">
        <v>511111.0</v>
      </c>
      <c r="B128" s="46" t="s">
        <v>142</v>
      </c>
      <c r="C128" s="6"/>
      <c r="D128" s="47">
        <f>sum(D130:D132)</f>
        <v>5309582000</v>
      </c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4"/>
    </row>
    <row r="129">
      <c r="A129" s="49"/>
      <c r="B129" s="50" t="s">
        <v>37</v>
      </c>
      <c r="C129" s="6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44"/>
    </row>
    <row r="130">
      <c r="A130" s="49"/>
      <c r="B130" s="52" t="s">
        <v>38</v>
      </c>
      <c r="C130" s="52" t="s">
        <v>142</v>
      </c>
      <c r="D130" s="53">
        <v>4.569582E9</v>
      </c>
      <c r="E130" s="51" t="b">
        <v>0</v>
      </c>
      <c r="F130" s="51" t="b">
        <v>0</v>
      </c>
      <c r="G130" s="51" t="b">
        <v>0</v>
      </c>
      <c r="H130" s="51" t="b">
        <v>0</v>
      </c>
      <c r="I130" s="51" t="b">
        <v>0</v>
      </c>
      <c r="J130" s="51" t="b">
        <v>0</v>
      </c>
      <c r="K130" s="51" t="b">
        <v>0</v>
      </c>
      <c r="L130" s="51" t="b">
        <v>0</v>
      </c>
      <c r="M130" s="51" t="b">
        <v>0</v>
      </c>
      <c r="N130" s="51" t="b">
        <v>0</v>
      </c>
      <c r="O130" s="51" t="b">
        <v>0</v>
      </c>
      <c r="P130" s="51" t="b">
        <v>0</v>
      </c>
      <c r="Q130" s="51" t="b">
        <v>0</v>
      </c>
      <c r="R130" s="51" t="b">
        <v>0</v>
      </c>
      <c r="S130" s="51" t="b">
        <v>0</v>
      </c>
      <c r="T130" s="51" t="b">
        <v>0</v>
      </c>
      <c r="U130" s="51" t="b">
        <v>0</v>
      </c>
      <c r="V130" s="51" t="b">
        <v>0</v>
      </c>
      <c r="W130" s="51" t="b">
        <v>0</v>
      </c>
      <c r="X130" s="51" t="b">
        <v>0</v>
      </c>
      <c r="Y130" s="51" t="b">
        <v>0</v>
      </c>
      <c r="Z130" s="51" t="b">
        <v>0</v>
      </c>
      <c r="AA130" s="51" t="b">
        <v>0</v>
      </c>
      <c r="AB130" s="51" t="b">
        <v>0</v>
      </c>
      <c r="AC130" s="51" t="b">
        <v>0</v>
      </c>
      <c r="AD130" s="51" t="b">
        <v>0</v>
      </c>
      <c r="AE130" s="51" t="b">
        <v>0</v>
      </c>
      <c r="AF130" s="51" t="b">
        <v>0</v>
      </c>
      <c r="AG130" s="51" t="b">
        <v>0</v>
      </c>
      <c r="AH130" s="51" t="b">
        <v>0</v>
      </c>
      <c r="AI130" s="51" t="b">
        <v>0</v>
      </c>
      <c r="AJ130" s="51" t="b">
        <v>0</v>
      </c>
      <c r="AK130" s="51" t="b">
        <v>0</v>
      </c>
      <c r="AL130" s="51" t="b">
        <v>0</v>
      </c>
      <c r="AM130" s="51" t="b">
        <v>0</v>
      </c>
      <c r="AN130" s="51" t="b">
        <v>0</v>
      </c>
      <c r="AO130" s="51" t="b">
        <v>0</v>
      </c>
      <c r="AP130" s="51" t="b">
        <v>0</v>
      </c>
      <c r="AQ130" s="51" t="b">
        <v>0</v>
      </c>
      <c r="AR130" s="51" t="b">
        <v>0</v>
      </c>
      <c r="AS130" s="51" t="b">
        <v>0</v>
      </c>
      <c r="AT130" s="51" t="b">
        <v>0</v>
      </c>
      <c r="AU130" s="51" t="b">
        <v>0</v>
      </c>
      <c r="AV130" s="51" t="b">
        <v>0</v>
      </c>
      <c r="AW130" s="51" t="b">
        <v>0</v>
      </c>
      <c r="AX130" s="51" t="b">
        <v>0</v>
      </c>
      <c r="AY130" s="51" t="b">
        <v>0</v>
      </c>
      <c r="AZ130" s="51" t="b">
        <v>0</v>
      </c>
      <c r="BA130" s="44">
        <f t="shared" ref="BA130:BA132" si="16">countif(E130:AZ130,TRUE)</f>
        <v>0</v>
      </c>
    </row>
    <row r="131">
      <c r="A131" s="49"/>
      <c r="B131" s="52" t="s">
        <v>38</v>
      </c>
      <c r="C131" s="52" t="s">
        <v>143</v>
      </c>
      <c r="D131" s="53">
        <v>3.7E8</v>
      </c>
      <c r="E131" s="51" t="b">
        <v>0</v>
      </c>
      <c r="F131" s="51" t="b">
        <v>0</v>
      </c>
      <c r="G131" s="51" t="b">
        <v>0</v>
      </c>
      <c r="H131" s="51" t="b">
        <v>0</v>
      </c>
      <c r="I131" s="51" t="b">
        <v>0</v>
      </c>
      <c r="J131" s="51" t="b">
        <v>0</v>
      </c>
      <c r="K131" s="51" t="b">
        <v>0</v>
      </c>
      <c r="L131" s="51" t="b">
        <v>0</v>
      </c>
      <c r="M131" s="51" t="b">
        <v>0</v>
      </c>
      <c r="N131" s="51" t="b">
        <v>0</v>
      </c>
      <c r="O131" s="51" t="b">
        <v>0</v>
      </c>
      <c r="P131" s="51" t="b">
        <v>0</v>
      </c>
      <c r="Q131" s="51" t="b">
        <v>0</v>
      </c>
      <c r="R131" s="51" t="b">
        <v>0</v>
      </c>
      <c r="S131" s="51" t="b">
        <v>0</v>
      </c>
      <c r="T131" s="51" t="b">
        <v>0</v>
      </c>
      <c r="U131" s="51" t="b">
        <v>0</v>
      </c>
      <c r="V131" s="51" t="b">
        <v>0</v>
      </c>
      <c r="W131" s="51" t="b">
        <v>0</v>
      </c>
      <c r="X131" s="51" t="b">
        <v>0</v>
      </c>
      <c r="Y131" s="51" t="b">
        <v>0</v>
      </c>
      <c r="Z131" s="51" t="b">
        <v>0</v>
      </c>
      <c r="AA131" s="51" t="b">
        <v>0</v>
      </c>
      <c r="AB131" s="51" t="b">
        <v>0</v>
      </c>
      <c r="AC131" s="51" t="b">
        <v>0</v>
      </c>
      <c r="AD131" s="51" t="b">
        <v>0</v>
      </c>
      <c r="AE131" s="51" t="b">
        <v>0</v>
      </c>
      <c r="AF131" s="51" t="b">
        <v>0</v>
      </c>
      <c r="AG131" s="51" t="b">
        <v>0</v>
      </c>
      <c r="AH131" s="51" t="b">
        <v>0</v>
      </c>
      <c r="AI131" s="51" t="b">
        <v>0</v>
      </c>
      <c r="AJ131" s="51" t="b">
        <v>0</v>
      </c>
      <c r="AK131" s="51" t="b">
        <v>0</v>
      </c>
      <c r="AL131" s="51" t="b">
        <v>0</v>
      </c>
      <c r="AM131" s="51" t="b">
        <v>0</v>
      </c>
      <c r="AN131" s="51" t="b">
        <v>0</v>
      </c>
      <c r="AO131" s="51" t="b">
        <v>0</v>
      </c>
      <c r="AP131" s="51" t="b">
        <v>0</v>
      </c>
      <c r="AQ131" s="51" t="b">
        <v>0</v>
      </c>
      <c r="AR131" s="51" t="b">
        <v>0</v>
      </c>
      <c r="AS131" s="51" t="b">
        <v>0</v>
      </c>
      <c r="AT131" s="51" t="b">
        <v>0</v>
      </c>
      <c r="AU131" s="51" t="b">
        <v>0</v>
      </c>
      <c r="AV131" s="51" t="b">
        <v>0</v>
      </c>
      <c r="AW131" s="51" t="b">
        <v>0</v>
      </c>
      <c r="AX131" s="51" t="b">
        <v>0</v>
      </c>
      <c r="AY131" s="51" t="b">
        <v>0</v>
      </c>
      <c r="AZ131" s="51" t="b">
        <v>0</v>
      </c>
      <c r="BA131" s="44">
        <f t="shared" si="16"/>
        <v>0</v>
      </c>
    </row>
    <row r="132">
      <c r="A132" s="49"/>
      <c r="B132" s="52" t="s">
        <v>38</v>
      </c>
      <c r="C132" s="52" t="s">
        <v>144</v>
      </c>
      <c r="D132" s="53">
        <v>3.7E8</v>
      </c>
      <c r="E132" s="51" t="b">
        <v>0</v>
      </c>
      <c r="F132" s="51" t="b">
        <v>0</v>
      </c>
      <c r="G132" s="51" t="b">
        <v>0</v>
      </c>
      <c r="H132" s="51" t="b">
        <v>0</v>
      </c>
      <c r="I132" s="51" t="b">
        <v>0</v>
      </c>
      <c r="J132" s="51" t="b">
        <v>0</v>
      </c>
      <c r="K132" s="51" t="b">
        <v>0</v>
      </c>
      <c r="L132" s="51" t="b">
        <v>0</v>
      </c>
      <c r="M132" s="51" t="b">
        <v>0</v>
      </c>
      <c r="N132" s="51" t="b">
        <v>0</v>
      </c>
      <c r="O132" s="51" t="b">
        <v>0</v>
      </c>
      <c r="P132" s="51" t="b">
        <v>0</v>
      </c>
      <c r="Q132" s="51" t="b">
        <v>0</v>
      </c>
      <c r="R132" s="51" t="b">
        <v>0</v>
      </c>
      <c r="S132" s="51" t="b">
        <v>0</v>
      </c>
      <c r="T132" s="51" t="b">
        <v>0</v>
      </c>
      <c r="U132" s="51" t="b">
        <v>0</v>
      </c>
      <c r="V132" s="51" t="b">
        <v>0</v>
      </c>
      <c r="W132" s="51" t="b">
        <v>0</v>
      </c>
      <c r="X132" s="51" t="b">
        <v>0</v>
      </c>
      <c r="Y132" s="51" t="b">
        <v>0</v>
      </c>
      <c r="Z132" s="51" t="b">
        <v>0</v>
      </c>
      <c r="AA132" s="51" t="b">
        <v>0</v>
      </c>
      <c r="AB132" s="51" t="b">
        <v>0</v>
      </c>
      <c r="AC132" s="51" t="b">
        <v>0</v>
      </c>
      <c r="AD132" s="51" t="b">
        <v>0</v>
      </c>
      <c r="AE132" s="51" t="b">
        <v>0</v>
      </c>
      <c r="AF132" s="51" t="b">
        <v>0</v>
      </c>
      <c r="AG132" s="51" t="b">
        <v>0</v>
      </c>
      <c r="AH132" s="51" t="b">
        <v>0</v>
      </c>
      <c r="AI132" s="51" t="b">
        <v>0</v>
      </c>
      <c r="AJ132" s="51" t="b">
        <v>0</v>
      </c>
      <c r="AK132" s="51" t="b">
        <v>0</v>
      </c>
      <c r="AL132" s="51" t="b">
        <v>0</v>
      </c>
      <c r="AM132" s="51" t="b">
        <v>0</v>
      </c>
      <c r="AN132" s="51" t="b">
        <v>0</v>
      </c>
      <c r="AO132" s="51" t="b">
        <v>0</v>
      </c>
      <c r="AP132" s="51" t="b">
        <v>0</v>
      </c>
      <c r="AQ132" s="51" t="b">
        <v>0</v>
      </c>
      <c r="AR132" s="51" t="b">
        <v>0</v>
      </c>
      <c r="AS132" s="51" t="b">
        <v>0</v>
      </c>
      <c r="AT132" s="51" t="b">
        <v>0</v>
      </c>
      <c r="AU132" s="51" t="b">
        <v>0</v>
      </c>
      <c r="AV132" s="51" t="b">
        <v>0</v>
      </c>
      <c r="AW132" s="51" t="b">
        <v>0</v>
      </c>
      <c r="AX132" s="51" t="b">
        <v>0</v>
      </c>
      <c r="AY132" s="51" t="b">
        <v>0</v>
      </c>
      <c r="AZ132" s="51" t="b">
        <v>0</v>
      </c>
      <c r="BA132" s="44">
        <f t="shared" si="16"/>
        <v>0</v>
      </c>
    </row>
    <row r="133">
      <c r="A133" s="45">
        <v>511119.0</v>
      </c>
      <c r="B133" s="46" t="s">
        <v>145</v>
      </c>
      <c r="C133" s="6"/>
      <c r="D133" s="47">
        <f>sum(D135:D137)</f>
        <v>85000</v>
      </c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4"/>
    </row>
    <row r="134">
      <c r="A134" s="49"/>
      <c r="B134" s="50" t="s">
        <v>37</v>
      </c>
      <c r="C134" s="6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44"/>
    </row>
    <row r="135">
      <c r="A135" s="49"/>
      <c r="B135" s="52" t="s">
        <v>38</v>
      </c>
      <c r="C135" s="52" t="s">
        <v>145</v>
      </c>
      <c r="D135" s="53">
        <v>71000.0</v>
      </c>
      <c r="E135" s="51" t="b">
        <v>0</v>
      </c>
      <c r="F135" s="51" t="b">
        <v>0</v>
      </c>
      <c r="G135" s="51" t="b">
        <v>0</v>
      </c>
      <c r="H135" s="51" t="b">
        <v>0</v>
      </c>
      <c r="I135" s="51" t="b">
        <v>0</v>
      </c>
      <c r="J135" s="51" t="b">
        <v>0</v>
      </c>
      <c r="K135" s="51" t="b">
        <v>0</v>
      </c>
      <c r="L135" s="51" t="b">
        <v>0</v>
      </c>
      <c r="M135" s="51" t="b">
        <v>0</v>
      </c>
      <c r="N135" s="51" t="b">
        <v>0</v>
      </c>
      <c r="O135" s="51" t="b">
        <v>0</v>
      </c>
      <c r="P135" s="51" t="b">
        <v>0</v>
      </c>
      <c r="Q135" s="51" t="b">
        <v>0</v>
      </c>
      <c r="R135" s="51" t="b">
        <v>0</v>
      </c>
      <c r="S135" s="51" t="b">
        <v>0</v>
      </c>
      <c r="T135" s="51" t="b">
        <v>0</v>
      </c>
      <c r="U135" s="51" t="b">
        <v>0</v>
      </c>
      <c r="V135" s="51" t="b">
        <v>0</v>
      </c>
      <c r="W135" s="51" t="b">
        <v>0</v>
      </c>
      <c r="X135" s="51" t="b">
        <v>0</v>
      </c>
      <c r="Y135" s="51" t="b">
        <v>0</v>
      </c>
      <c r="Z135" s="51" t="b">
        <v>0</v>
      </c>
      <c r="AA135" s="51" t="b">
        <v>0</v>
      </c>
      <c r="AB135" s="51" t="b">
        <v>0</v>
      </c>
      <c r="AC135" s="51" t="b">
        <v>0</v>
      </c>
      <c r="AD135" s="51" t="b">
        <v>0</v>
      </c>
      <c r="AE135" s="51" t="b">
        <v>0</v>
      </c>
      <c r="AF135" s="51" t="b">
        <v>0</v>
      </c>
      <c r="AG135" s="51" t="b">
        <v>0</v>
      </c>
      <c r="AH135" s="51" t="b">
        <v>0</v>
      </c>
      <c r="AI135" s="51" t="b">
        <v>0</v>
      </c>
      <c r="AJ135" s="51" t="b">
        <v>0</v>
      </c>
      <c r="AK135" s="51" t="b">
        <v>0</v>
      </c>
      <c r="AL135" s="51" t="b">
        <v>0</v>
      </c>
      <c r="AM135" s="51" t="b">
        <v>0</v>
      </c>
      <c r="AN135" s="51" t="b">
        <v>0</v>
      </c>
      <c r="AO135" s="51" t="b">
        <v>0</v>
      </c>
      <c r="AP135" s="51" t="b">
        <v>0</v>
      </c>
      <c r="AQ135" s="51" t="b">
        <v>0</v>
      </c>
      <c r="AR135" s="51" t="b">
        <v>0</v>
      </c>
      <c r="AS135" s="51" t="b">
        <v>0</v>
      </c>
      <c r="AT135" s="51" t="b">
        <v>0</v>
      </c>
      <c r="AU135" s="51" t="b">
        <v>0</v>
      </c>
      <c r="AV135" s="51" t="b">
        <v>0</v>
      </c>
      <c r="AW135" s="51" t="b">
        <v>0</v>
      </c>
      <c r="AX135" s="51" t="b">
        <v>0</v>
      </c>
      <c r="AY135" s="51" t="b">
        <v>0</v>
      </c>
      <c r="AZ135" s="51" t="b">
        <v>0</v>
      </c>
      <c r="BA135" s="44">
        <f t="shared" ref="BA135:BA137" si="17">countif(E135:AZ135,TRUE)</f>
        <v>0</v>
      </c>
    </row>
    <row r="136">
      <c r="A136" s="49"/>
      <c r="B136" s="52" t="s">
        <v>38</v>
      </c>
      <c r="C136" s="52" t="s">
        <v>146</v>
      </c>
      <c r="D136" s="53">
        <v>7000.0</v>
      </c>
      <c r="E136" s="51" t="b">
        <v>0</v>
      </c>
      <c r="F136" s="51" t="b">
        <v>0</v>
      </c>
      <c r="G136" s="51" t="b">
        <v>0</v>
      </c>
      <c r="H136" s="51" t="b">
        <v>0</v>
      </c>
      <c r="I136" s="51" t="b">
        <v>0</v>
      </c>
      <c r="J136" s="51" t="b">
        <v>0</v>
      </c>
      <c r="K136" s="51" t="b">
        <v>0</v>
      </c>
      <c r="L136" s="51" t="b">
        <v>0</v>
      </c>
      <c r="M136" s="51" t="b">
        <v>0</v>
      </c>
      <c r="N136" s="51" t="b">
        <v>0</v>
      </c>
      <c r="O136" s="51" t="b">
        <v>0</v>
      </c>
      <c r="P136" s="51" t="b">
        <v>0</v>
      </c>
      <c r="Q136" s="51" t="b">
        <v>0</v>
      </c>
      <c r="R136" s="51" t="b">
        <v>0</v>
      </c>
      <c r="S136" s="51" t="b">
        <v>0</v>
      </c>
      <c r="T136" s="51" t="b">
        <v>0</v>
      </c>
      <c r="U136" s="51" t="b">
        <v>0</v>
      </c>
      <c r="V136" s="51" t="b">
        <v>0</v>
      </c>
      <c r="W136" s="51" t="b">
        <v>0</v>
      </c>
      <c r="X136" s="51" t="b">
        <v>0</v>
      </c>
      <c r="Y136" s="51" t="b">
        <v>0</v>
      </c>
      <c r="Z136" s="51" t="b">
        <v>0</v>
      </c>
      <c r="AA136" s="51" t="b">
        <v>0</v>
      </c>
      <c r="AB136" s="51" t="b">
        <v>0</v>
      </c>
      <c r="AC136" s="51" t="b">
        <v>0</v>
      </c>
      <c r="AD136" s="51" t="b">
        <v>0</v>
      </c>
      <c r="AE136" s="51" t="b">
        <v>0</v>
      </c>
      <c r="AF136" s="51" t="b">
        <v>0</v>
      </c>
      <c r="AG136" s="51" t="b">
        <v>0</v>
      </c>
      <c r="AH136" s="51" t="b">
        <v>0</v>
      </c>
      <c r="AI136" s="51" t="b">
        <v>0</v>
      </c>
      <c r="AJ136" s="51" t="b">
        <v>0</v>
      </c>
      <c r="AK136" s="51" t="b">
        <v>0</v>
      </c>
      <c r="AL136" s="51" t="b">
        <v>0</v>
      </c>
      <c r="AM136" s="51" t="b">
        <v>0</v>
      </c>
      <c r="AN136" s="51" t="b">
        <v>0</v>
      </c>
      <c r="AO136" s="51" t="b">
        <v>0</v>
      </c>
      <c r="AP136" s="51" t="b">
        <v>0</v>
      </c>
      <c r="AQ136" s="51" t="b">
        <v>0</v>
      </c>
      <c r="AR136" s="51" t="b">
        <v>0</v>
      </c>
      <c r="AS136" s="51" t="b">
        <v>0</v>
      </c>
      <c r="AT136" s="51" t="b">
        <v>0</v>
      </c>
      <c r="AU136" s="51" t="b">
        <v>0</v>
      </c>
      <c r="AV136" s="51" t="b">
        <v>0</v>
      </c>
      <c r="AW136" s="51" t="b">
        <v>0</v>
      </c>
      <c r="AX136" s="51" t="b">
        <v>0</v>
      </c>
      <c r="AY136" s="51" t="b">
        <v>0</v>
      </c>
      <c r="AZ136" s="51" t="b">
        <v>0</v>
      </c>
      <c r="BA136" s="44">
        <f t="shared" si="17"/>
        <v>0</v>
      </c>
    </row>
    <row r="137">
      <c r="A137" s="49"/>
      <c r="B137" s="52" t="s">
        <v>38</v>
      </c>
      <c r="C137" s="52" t="s">
        <v>147</v>
      </c>
      <c r="D137" s="53">
        <v>7000.0</v>
      </c>
      <c r="E137" s="51" t="b">
        <v>0</v>
      </c>
      <c r="F137" s="51" t="b">
        <v>0</v>
      </c>
      <c r="G137" s="51" t="b">
        <v>0</v>
      </c>
      <c r="H137" s="51" t="b">
        <v>0</v>
      </c>
      <c r="I137" s="51" t="b">
        <v>0</v>
      </c>
      <c r="J137" s="51" t="b">
        <v>0</v>
      </c>
      <c r="K137" s="51" t="b">
        <v>0</v>
      </c>
      <c r="L137" s="51" t="b">
        <v>0</v>
      </c>
      <c r="M137" s="51" t="b">
        <v>0</v>
      </c>
      <c r="N137" s="51" t="b">
        <v>0</v>
      </c>
      <c r="O137" s="51" t="b">
        <v>0</v>
      </c>
      <c r="P137" s="51" t="b">
        <v>0</v>
      </c>
      <c r="Q137" s="51" t="b">
        <v>0</v>
      </c>
      <c r="R137" s="51" t="b">
        <v>0</v>
      </c>
      <c r="S137" s="51" t="b">
        <v>0</v>
      </c>
      <c r="T137" s="51" t="b">
        <v>0</v>
      </c>
      <c r="U137" s="51" t="b">
        <v>0</v>
      </c>
      <c r="V137" s="51" t="b">
        <v>0</v>
      </c>
      <c r="W137" s="51" t="b">
        <v>0</v>
      </c>
      <c r="X137" s="51" t="b">
        <v>0</v>
      </c>
      <c r="Y137" s="51" t="b">
        <v>0</v>
      </c>
      <c r="Z137" s="51" t="b">
        <v>0</v>
      </c>
      <c r="AA137" s="51" t="b">
        <v>0</v>
      </c>
      <c r="AB137" s="51" t="b">
        <v>0</v>
      </c>
      <c r="AC137" s="51" t="b">
        <v>0</v>
      </c>
      <c r="AD137" s="51" t="b">
        <v>0</v>
      </c>
      <c r="AE137" s="51" t="b">
        <v>0</v>
      </c>
      <c r="AF137" s="51" t="b">
        <v>0</v>
      </c>
      <c r="AG137" s="51" t="b">
        <v>0</v>
      </c>
      <c r="AH137" s="51" t="b">
        <v>0</v>
      </c>
      <c r="AI137" s="51" t="b">
        <v>0</v>
      </c>
      <c r="AJ137" s="51" t="b">
        <v>0</v>
      </c>
      <c r="AK137" s="51" t="b">
        <v>0</v>
      </c>
      <c r="AL137" s="51" t="b">
        <v>0</v>
      </c>
      <c r="AM137" s="51" t="b">
        <v>0</v>
      </c>
      <c r="AN137" s="51" t="b">
        <v>0</v>
      </c>
      <c r="AO137" s="51" t="b">
        <v>0</v>
      </c>
      <c r="AP137" s="51" t="b">
        <v>0</v>
      </c>
      <c r="AQ137" s="51" t="b">
        <v>0</v>
      </c>
      <c r="AR137" s="51" t="b">
        <v>0</v>
      </c>
      <c r="AS137" s="51" t="b">
        <v>0</v>
      </c>
      <c r="AT137" s="51" t="b">
        <v>0</v>
      </c>
      <c r="AU137" s="51" t="b">
        <v>0</v>
      </c>
      <c r="AV137" s="51" t="b">
        <v>0</v>
      </c>
      <c r="AW137" s="51" t="b">
        <v>0</v>
      </c>
      <c r="AX137" s="51" t="b">
        <v>0</v>
      </c>
      <c r="AY137" s="51" t="b">
        <v>0</v>
      </c>
      <c r="AZ137" s="51" t="b">
        <v>0</v>
      </c>
      <c r="BA137" s="44">
        <f t="shared" si="17"/>
        <v>0</v>
      </c>
    </row>
    <row r="138">
      <c r="A138" s="45">
        <v>511121.0</v>
      </c>
      <c r="B138" s="46" t="s">
        <v>148</v>
      </c>
      <c r="C138" s="6"/>
      <c r="D138" s="47">
        <f>sum(D140:D142)</f>
        <v>368299000</v>
      </c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4"/>
    </row>
    <row r="139">
      <c r="A139" s="49"/>
      <c r="B139" s="50" t="s">
        <v>37</v>
      </c>
      <c r="C139" s="6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44"/>
    </row>
    <row r="140">
      <c r="A140" s="49"/>
      <c r="B140" s="52" t="s">
        <v>38</v>
      </c>
      <c r="C140" s="52" t="s">
        <v>148</v>
      </c>
      <c r="D140" s="53">
        <v>3.14299E8</v>
      </c>
      <c r="E140" s="51" t="b">
        <v>0</v>
      </c>
      <c r="F140" s="51" t="b">
        <v>0</v>
      </c>
      <c r="G140" s="51" t="b">
        <v>0</v>
      </c>
      <c r="H140" s="51" t="b">
        <v>0</v>
      </c>
      <c r="I140" s="51" t="b">
        <v>0</v>
      </c>
      <c r="J140" s="51" t="b">
        <v>0</v>
      </c>
      <c r="K140" s="51" t="b">
        <v>0</v>
      </c>
      <c r="L140" s="51" t="b">
        <v>0</v>
      </c>
      <c r="M140" s="51" t="b">
        <v>0</v>
      </c>
      <c r="N140" s="51" t="b">
        <v>0</v>
      </c>
      <c r="O140" s="51" t="b">
        <v>0</v>
      </c>
      <c r="P140" s="51" t="b">
        <v>0</v>
      </c>
      <c r="Q140" s="51" t="b">
        <v>0</v>
      </c>
      <c r="R140" s="51" t="b">
        <v>0</v>
      </c>
      <c r="S140" s="51" t="b">
        <v>0</v>
      </c>
      <c r="T140" s="51" t="b">
        <v>0</v>
      </c>
      <c r="U140" s="51" t="b">
        <v>0</v>
      </c>
      <c r="V140" s="51" t="b">
        <v>0</v>
      </c>
      <c r="W140" s="51" t="b">
        <v>0</v>
      </c>
      <c r="X140" s="51" t="b">
        <v>0</v>
      </c>
      <c r="Y140" s="51" t="b">
        <v>0</v>
      </c>
      <c r="Z140" s="51" t="b">
        <v>0</v>
      </c>
      <c r="AA140" s="51" t="b">
        <v>0</v>
      </c>
      <c r="AB140" s="51" t="b">
        <v>0</v>
      </c>
      <c r="AC140" s="51" t="b">
        <v>0</v>
      </c>
      <c r="AD140" s="51" t="b">
        <v>0</v>
      </c>
      <c r="AE140" s="51" t="b">
        <v>0</v>
      </c>
      <c r="AF140" s="51" t="b">
        <v>0</v>
      </c>
      <c r="AG140" s="51" t="b">
        <v>0</v>
      </c>
      <c r="AH140" s="51" t="b">
        <v>0</v>
      </c>
      <c r="AI140" s="51" t="b">
        <v>0</v>
      </c>
      <c r="AJ140" s="51" t="b">
        <v>0</v>
      </c>
      <c r="AK140" s="51" t="b">
        <v>0</v>
      </c>
      <c r="AL140" s="51" t="b">
        <v>0</v>
      </c>
      <c r="AM140" s="51" t="b">
        <v>0</v>
      </c>
      <c r="AN140" s="51" t="b">
        <v>0</v>
      </c>
      <c r="AO140" s="51" t="b">
        <v>0</v>
      </c>
      <c r="AP140" s="51" t="b">
        <v>0</v>
      </c>
      <c r="AQ140" s="51" t="b">
        <v>0</v>
      </c>
      <c r="AR140" s="51" t="b">
        <v>0</v>
      </c>
      <c r="AS140" s="51" t="b">
        <v>0</v>
      </c>
      <c r="AT140" s="51" t="b">
        <v>0</v>
      </c>
      <c r="AU140" s="51" t="b">
        <v>0</v>
      </c>
      <c r="AV140" s="51" t="b">
        <v>0</v>
      </c>
      <c r="AW140" s="51" t="b">
        <v>0</v>
      </c>
      <c r="AX140" s="51" t="b">
        <v>0</v>
      </c>
      <c r="AY140" s="51" t="b">
        <v>0</v>
      </c>
      <c r="AZ140" s="51" t="b">
        <v>0</v>
      </c>
      <c r="BA140" s="44">
        <f t="shared" ref="BA140:BA142" si="18">countif(E140:AZ140,TRUE)</f>
        <v>0</v>
      </c>
    </row>
    <row r="141">
      <c r="A141" s="49"/>
      <c r="B141" s="52" t="s">
        <v>38</v>
      </c>
      <c r="C141" s="52" t="s">
        <v>149</v>
      </c>
      <c r="D141" s="53">
        <v>2.7E7</v>
      </c>
      <c r="E141" s="51" t="b">
        <v>0</v>
      </c>
      <c r="F141" s="51" t="b">
        <v>0</v>
      </c>
      <c r="G141" s="51" t="b">
        <v>0</v>
      </c>
      <c r="H141" s="51" t="b">
        <v>0</v>
      </c>
      <c r="I141" s="51" t="b">
        <v>0</v>
      </c>
      <c r="J141" s="51" t="b">
        <v>0</v>
      </c>
      <c r="K141" s="51" t="b">
        <v>0</v>
      </c>
      <c r="L141" s="51" t="b">
        <v>0</v>
      </c>
      <c r="M141" s="51" t="b">
        <v>0</v>
      </c>
      <c r="N141" s="51" t="b">
        <v>0</v>
      </c>
      <c r="O141" s="51" t="b">
        <v>0</v>
      </c>
      <c r="P141" s="51" t="b">
        <v>0</v>
      </c>
      <c r="Q141" s="51" t="b">
        <v>0</v>
      </c>
      <c r="R141" s="51" t="b">
        <v>0</v>
      </c>
      <c r="S141" s="51" t="b">
        <v>0</v>
      </c>
      <c r="T141" s="51" t="b">
        <v>0</v>
      </c>
      <c r="U141" s="51" t="b">
        <v>0</v>
      </c>
      <c r="V141" s="51" t="b">
        <v>0</v>
      </c>
      <c r="W141" s="51" t="b">
        <v>0</v>
      </c>
      <c r="X141" s="51" t="b">
        <v>0</v>
      </c>
      <c r="Y141" s="51" t="b">
        <v>0</v>
      </c>
      <c r="Z141" s="51" t="b">
        <v>0</v>
      </c>
      <c r="AA141" s="51" t="b">
        <v>0</v>
      </c>
      <c r="AB141" s="51" t="b">
        <v>0</v>
      </c>
      <c r="AC141" s="51" t="b">
        <v>0</v>
      </c>
      <c r="AD141" s="51" t="b">
        <v>0</v>
      </c>
      <c r="AE141" s="51" t="b">
        <v>0</v>
      </c>
      <c r="AF141" s="51" t="b">
        <v>0</v>
      </c>
      <c r="AG141" s="51" t="b">
        <v>0</v>
      </c>
      <c r="AH141" s="51" t="b">
        <v>0</v>
      </c>
      <c r="AI141" s="51" t="b">
        <v>0</v>
      </c>
      <c r="AJ141" s="51" t="b">
        <v>0</v>
      </c>
      <c r="AK141" s="51" t="b">
        <v>0</v>
      </c>
      <c r="AL141" s="51" t="b">
        <v>0</v>
      </c>
      <c r="AM141" s="51" t="b">
        <v>0</v>
      </c>
      <c r="AN141" s="51" t="b">
        <v>0</v>
      </c>
      <c r="AO141" s="51" t="b">
        <v>0</v>
      </c>
      <c r="AP141" s="51" t="b">
        <v>0</v>
      </c>
      <c r="AQ141" s="51" t="b">
        <v>0</v>
      </c>
      <c r="AR141" s="51" t="b">
        <v>0</v>
      </c>
      <c r="AS141" s="51" t="b">
        <v>0</v>
      </c>
      <c r="AT141" s="51" t="b">
        <v>0</v>
      </c>
      <c r="AU141" s="51" t="b">
        <v>0</v>
      </c>
      <c r="AV141" s="51" t="b">
        <v>0</v>
      </c>
      <c r="AW141" s="51" t="b">
        <v>0</v>
      </c>
      <c r="AX141" s="51" t="b">
        <v>0</v>
      </c>
      <c r="AY141" s="51" t="b">
        <v>0</v>
      </c>
      <c r="AZ141" s="51" t="b">
        <v>0</v>
      </c>
      <c r="BA141" s="44">
        <f t="shared" si="18"/>
        <v>0</v>
      </c>
    </row>
    <row r="142">
      <c r="A142" s="49"/>
      <c r="B142" s="52" t="s">
        <v>38</v>
      </c>
      <c r="C142" s="52" t="s">
        <v>150</v>
      </c>
      <c r="D142" s="53">
        <v>2.7E7</v>
      </c>
      <c r="E142" s="51" t="b">
        <v>0</v>
      </c>
      <c r="F142" s="51" t="b">
        <v>0</v>
      </c>
      <c r="G142" s="51" t="b">
        <v>0</v>
      </c>
      <c r="H142" s="51" t="b">
        <v>0</v>
      </c>
      <c r="I142" s="51" t="b">
        <v>0</v>
      </c>
      <c r="J142" s="51" t="b">
        <v>0</v>
      </c>
      <c r="K142" s="51" t="b">
        <v>0</v>
      </c>
      <c r="L142" s="51" t="b">
        <v>0</v>
      </c>
      <c r="M142" s="51" t="b">
        <v>0</v>
      </c>
      <c r="N142" s="51" t="b">
        <v>0</v>
      </c>
      <c r="O142" s="51" t="b">
        <v>0</v>
      </c>
      <c r="P142" s="51" t="b">
        <v>0</v>
      </c>
      <c r="Q142" s="51" t="b">
        <v>0</v>
      </c>
      <c r="R142" s="51" t="b">
        <v>0</v>
      </c>
      <c r="S142" s="51" t="b">
        <v>0</v>
      </c>
      <c r="T142" s="51" t="b">
        <v>0</v>
      </c>
      <c r="U142" s="51" t="b">
        <v>0</v>
      </c>
      <c r="V142" s="51" t="b">
        <v>0</v>
      </c>
      <c r="W142" s="51" t="b">
        <v>0</v>
      </c>
      <c r="X142" s="51" t="b">
        <v>0</v>
      </c>
      <c r="Y142" s="51" t="b">
        <v>0</v>
      </c>
      <c r="Z142" s="51" t="b">
        <v>0</v>
      </c>
      <c r="AA142" s="51" t="b">
        <v>0</v>
      </c>
      <c r="AB142" s="51" t="b">
        <v>0</v>
      </c>
      <c r="AC142" s="51" t="b">
        <v>0</v>
      </c>
      <c r="AD142" s="51" t="b">
        <v>0</v>
      </c>
      <c r="AE142" s="51" t="b">
        <v>0</v>
      </c>
      <c r="AF142" s="51" t="b">
        <v>0</v>
      </c>
      <c r="AG142" s="51" t="b">
        <v>0</v>
      </c>
      <c r="AH142" s="51" t="b">
        <v>0</v>
      </c>
      <c r="AI142" s="51" t="b">
        <v>0</v>
      </c>
      <c r="AJ142" s="51" t="b">
        <v>0</v>
      </c>
      <c r="AK142" s="51" t="b">
        <v>0</v>
      </c>
      <c r="AL142" s="51" t="b">
        <v>0</v>
      </c>
      <c r="AM142" s="51" t="b">
        <v>0</v>
      </c>
      <c r="AN142" s="51" t="b">
        <v>0</v>
      </c>
      <c r="AO142" s="51" t="b">
        <v>0</v>
      </c>
      <c r="AP142" s="51" t="b">
        <v>0</v>
      </c>
      <c r="AQ142" s="51" t="b">
        <v>0</v>
      </c>
      <c r="AR142" s="51" t="b">
        <v>0</v>
      </c>
      <c r="AS142" s="51" t="b">
        <v>0</v>
      </c>
      <c r="AT142" s="51" t="b">
        <v>0</v>
      </c>
      <c r="AU142" s="51" t="b">
        <v>0</v>
      </c>
      <c r="AV142" s="51" t="b">
        <v>0</v>
      </c>
      <c r="AW142" s="51" t="b">
        <v>0</v>
      </c>
      <c r="AX142" s="51" t="b">
        <v>0</v>
      </c>
      <c r="AY142" s="51" t="b">
        <v>0</v>
      </c>
      <c r="AZ142" s="51" t="b">
        <v>0</v>
      </c>
      <c r="BA142" s="44">
        <f t="shared" si="18"/>
        <v>0</v>
      </c>
    </row>
    <row r="143">
      <c r="A143" s="45">
        <v>511122.0</v>
      </c>
      <c r="B143" s="46" t="s">
        <v>151</v>
      </c>
      <c r="C143" s="6"/>
      <c r="D143" s="47">
        <f>sum(D145:D147)</f>
        <v>104241000</v>
      </c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4"/>
    </row>
    <row r="144">
      <c r="A144" s="49"/>
      <c r="B144" s="50" t="s">
        <v>37</v>
      </c>
      <c r="C144" s="6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44"/>
    </row>
    <row r="145">
      <c r="A145" s="49"/>
      <c r="B145" s="52" t="s">
        <v>38</v>
      </c>
      <c r="C145" s="52" t="s">
        <v>152</v>
      </c>
      <c r="D145" s="53">
        <v>8.9841E7</v>
      </c>
      <c r="E145" s="51" t="b">
        <v>0</v>
      </c>
      <c r="F145" s="51" t="b">
        <v>0</v>
      </c>
      <c r="G145" s="51" t="b">
        <v>0</v>
      </c>
      <c r="H145" s="51" t="b">
        <v>0</v>
      </c>
      <c r="I145" s="51" t="b">
        <v>0</v>
      </c>
      <c r="J145" s="51" t="b">
        <v>0</v>
      </c>
      <c r="K145" s="51" t="b">
        <v>0</v>
      </c>
      <c r="L145" s="51" t="b">
        <v>0</v>
      </c>
      <c r="M145" s="51" t="b">
        <v>0</v>
      </c>
      <c r="N145" s="51" t="b">
        <v>0</v>
      </c>
      <c r="O145" s="51" t="b">
        <v>0</v>
      </c>
      <c r="P145" s="51" t="b">
        <v>0</v>
      </c>
      <c r="Q145" s="51" t="b">
        <v>0</v>
      </c>
      <c r="R145" s="51" t="b">
        <v>0</v>
      </c>
      <c r="S145" s="51" t="b">
        <v>0</v>
      </c>
      <c r="T145" s="51" t="b">
        <v>0</v>
      </c>
      <c r="U145" s="51" t="b">
        <v>0</v>
      </c>
      <c r="V145" s="51" t="b">
        <v>0</v>
      </c>
      <c r="W145" s="51" t="b">
        <v>0</v>
      </c>
      <c r="X145" s="51" t="b">
        <v>0</v>
      </c>
      <c r="Y145" s="51" t="b">
        <v>0</v>
      </c>
      <c r="Z145" s="51" t="b">
        <v>0</v>
      </c>
      <c r="AA145" s="51" t="b">
        <v>0</v>
      </c>
      <c r="AB145" s="51" t="b">
        <v>0</v>
      </c>
      <c r="AC145" s="51" t="b">
        <v>0</v>
      </c>
      <c r="AD145" s="51" t="b">
        <v>0</v>
      </c>
      <c r="AE145" s="51" t="b">
        <v>0</v>
      </c>
      <c r="AF145" s="51" t="b">
        <v>0</v>
      </c>
      <c r="AG145" s="51" t="b">
        <v>0</v>
      </c>
      <c r="AH145" s="51" t="b">
        <v>0</v>
      </c>
      <c r="AI145" s="51" t="b">
        <v>0</v>
      </c>
      <c r="AJ145" s="51" t="b">
        <v>0</v>
      </c>
      <c r="AK145" s="51" t="b">
        <v>0</v>
      </c>
      <c r="AL145" s="51" t="b">
        <v>0</v>
      </c>
      <c r="AM145" s="51" t="b">
        <v>0</v>
      </c>
      <c r="AN145" s="51" t="b">
        <v>0</v>
      </c>
      <c r="AO145" s="51" t="b">
        <v>0</v>
      </c>
      <c r="AP145" s="51" t="b">
        <v>0</v>
      </c>
      <c r="AQ145" s="51" t="b">
        <v>0</v>
      </c>
      <c r="AR145" s="51" t="b">
        <v>0</v>
      </c>
      <c r="AS145" s="51" t="b">
        <v>0</v>
      </c>
      <c r="AT145" s="51" t="b">
        <v>0</v>
      </c>
      <c r="AU145" s="51" t="b">
        <v>0</v>
      </c>
      <c r="AV145" s="51" t="b">
        <v>0</v>
      </c>
      <c r="AW145" s="51" t="b">
        <v>0</v>
      </c>
      <c r="AX145" s="51" t="b">
        <v>0</v>
      </c>
      <c r="AY145" s="51" t="b">
        <v>0</v>
      </c>
      <c r="AZ145" s="51" t="b">
        <v>0</v>
      </c>
      <c r="BA145" s="44">
        <f t="shared" ref="BA145:BA147" si="19">countif(E145:AZ145,TRUE)</f>
        <v>0</v>
      </c>
    </row>
    <row r="146">
      <c r="A146" s="49"/>
      <c r="B146" s="52" t="s">
        <v>38</v>
      </c>
      <c r="C146" s="52" t="s">
        <v>153</v>
      </c>
      <c r="D146" s="53">
        <v>7200000.0</v>
      </c>
      <c r="E146" s="51" t="b">
        <v>0</v>
      </c>
      <c r="F146" s="51" t="b">
        <v>0</v>
      </c>
      <c r="G146" s="51" t="b">
        <v>0</v>
      </c>
      <c r="H146" s="51" t="b">
        <v>0</v>
      </c>
      <c r="I146" s="51" t="b">
        <v>0</v>
      </c>
      <c r="J146" s="51" t="b">
        <v>0</v>
      </c>
      <c r="K146" s="51" t="b">
        <v>0</v>
      </c>
      <c r="L146" s="51" t="b">
        <v>0</v>
      </c>
      <c r="M146" s="51" t="b">
        <v>0</v>
      </c>
      <c r="N146" s="51" t="b">
        <v>0</v>
      </c>
      <c r="O146" s="51" t="b">
        <v>0</v>
      </c>
      <c r="P146" s="51" t="b">
        <v>0</v>
      </c>
      <c r="Q146" s="51" t="b">
        <v>0</v>
      </c>
      <c r="R146" s="51" t="b">
        <v>0</v>
      </c>
      <c r="S146" s="51" t="b">
        <v>0</v>
      </c>
      <c r="T146" s="51" t="b">
        <v>0</v>
      </c>
      <c r="U146" s="51" t="b">
        <v>0</v>
      </c>
      <c r="V146" s="51" t="b">
        <v>0</v>
      </c>
      <c r="W146" s="51" t="b">
        <v>0</v>
      </c>
      <c r="X146" s="51" t="b">
        <v>0</v>
      </c>
      <c r="Y146" s="51" t="b">
        <v>0</v>
      </c>
      <c r="Z146" s="51" t="b">
        <v>0</v>
      </c>
      <c r="AA146" s="51" t="b">
        <v>0</v>
      </c>
      <c r="AB146" s="51" t="b">
        <v>0</v>
      </c>
      <c r="AC146" s="51" t="b">
        <v>0</v>
      </c>
      <c r="AD146" s="51" t="b">
        <v>0</v>
      </c>
      <c r="AE146" s="51" t="b">
        <v>0</v>
      </c>
      <c r="AF146" s="51" t="b">
        <v>0</v>
      </c>
      <c r="AG146" s="51" t="b">
        <v>0</v>
      </c>
      <c r="AH146" s="51" t="b">
        <v>0</v>
      </c>
      <c r="AI146" s="51" t="b">
        <v>0</v>
      </c>
      <c r="AJ146" s="51" t="b">
        <v>0</v>
      </c>
      <c r="AK146" s="51" t="b">
        <v>0</v>
      </c>
      <c r="AL146" s="51" t="b">
        <v>0</v>
      </c>
      <c r="AM146" s="51" t="b">
        <v>0</v>
      </c>
      <c r="AN146" s="51" t="b">
        <v>0</v>
      </c>
      <c r="AO146" s="51" t="b">
        <v>0</v>
      </c>
      <c r="AP146" s="51" t="b">
        <v>0</v>
      </c>
      <c r="AQ146" s="51" t="b">
        <v>0</v>
      </c>
      <c r="AR146" s="51" t="b">
        <v>0</v>
      </c>
      <c r="AS146" s="51" t="b">
        <v>0</v>
      </c>
      <c r="AT146" s="51" t="b">
        <v>0</v>
      </c>
      <c r="AU146" s="51" t="b">
        <v>0</v>
      </c>
      <c r="AV146" s="51" t="b">
        <v>0</v>
      </c>
      <c r="AW146" s="51" t="b">
        <v>0</v>
      </c>
      <c r="AX146" s="51" t="b">
        <v>0</v>
      </c>
      <c r="AY146" s="51" t="b">
        <v>0</v>
      </c>
      <c r="AZ146" s="51" t="b">
        <v>0</v>
      </c>
      <c r="BA146" s="44">
        <f t="shared" si="19"/>
        <v>0</v>
      </c>
    </row>
    <row r="147">
      <c r="A147" s="49"/>
      <c r="B147" s="52" t="s">
        <v>38</v>
      </c>
      <c r="C147" s="52" t="s">
        <v>154</v>
      </c>
      <c r="D147" s="53">
        <v>7200000.0</v>
      </c>
      <c r="E147" s="51" t="b">
        <v>0</v>
      </c>
      <c r="F147" s="51" t="b">
        <v>0</v>
      </c>
      <c r="G147" s="51" t="b">
        <v>0</v>
      </c>
      <c r="H147" s="51" t="b">
        <v>0</v>
      </c>
      <c r="I147" s="51" t="b">
        <v>0</v>
      </c>
      <c r="J147" s="51" t="b">
        <v>0</v>
      </c>
      <c r="K147" s="51" t="b">
        <v>0</v>
      </c>
      <c r="L147" s="51" t="b">
        <v>0</v>
      </c>
      <c r="M147" s="51" t="b">
        <v>0</v>
      </c>
      <c r="N147" s="51" t="b">
        <v>0</v>
      </c>
      <c r="O147" s="51" t="b">
        <v>0</v>
      </c>
      <c r="P147" s="51" t="b">
        <v>0</v>
      </c>
      <c r="Q147" s="51" t="b">
        <v>0</v>
      </c>
      <c r="R147" s="51" t="b">
        <v>0</v>
      </c>
      <c r="S147" s="51" t="b">
        <v>0</v>
      </c>
      <c r="T147" s="51" t="b">
        <v>0</v>
      </c>
      <c r="U147" s="51" t="b">
        <v>0</v>
      </c>
      <c r="V147" s="51" t="b">
        <v>0</v>
      </c>
      <c r="W147" s="51" t="b">
        <v>0</v>
      </c>
      <c r="X147" s="51" t="b">
        <v>0</v>
      </c>
      <c r="Y147" s="51" t="b">
        <v>0</v>
      </c>
      <c r="Z147" s="51" t="b">
        <v>0</v>
      </c>
      <c r="AA147" s="51" t="b">
        <v>0</v>
      </c>
      <c r="AB147" s="51" t="b">
        <v>0</v>
      </c>
      <c r="AC147" s="51" t="b">
        <v>0</v>
      </c>
      <c r="AD147" s="51" t="b">
        <v>0</v>
      </c>
      <c r="AE147" s="51" t="b">
        <v>0</v>
      </c>
      <c r="AF147" s="51" t="b">
        <v>0</v>
      </c>
      <c r="AG147" s="51" t="b">
        <v>0</v>
      </c>
      <c r="AH147" s="51" t="b">
        <v>0</v>
      </c>
      <c r="AI147" s="51" t="b">
        <v>0</v>
      </c>
      <c r="AJ147" s="51" t="b">
        <v>0</v>
      </c>
      <c r="AK147" s="51" t="b">
        <v>0</v>
      </c>
      <c r="AL147" s="51" t="b">
        <v>0</v>
      </c>
      <c r="AM147" s="51" t="b">
        <v>0</v>
      </c>
      <c r="AN147" s="51" t="b">
        <v>0</v>
      </c>
      <c r="AO147" s="51" t="b">
        <v>0</v>
      </c>
      <c r="AP147" s="51" t="b">
        <v>0</v>
      </c>
      <c r="AQ147" s="51" t="b">
        <v>0</v>
      </c>
      <c r="AR147" s="51" t="b">
        <v>0</v>
      </c>
      <c r="AS147" s="51" t="b">
        <v>0</v>
      </c>
      <c r="AT147" s="51" t="b">
        <v>0</v>
      </c>
      <c r="AU147" s="51" t="b">
        <v>0</v>
      </c>
      <c r="AV147" s="51" t="b">
        <v>0</v>
      </c>
      <c r="AW147" s="51" t="b">
        <v>0</v>
      </c>
      <c r="AX147" s="51" t="b">
        <v>0</v>
      </c>
      <c r="AY147" s="51" t="b">
        <v>0</v>
      </c>
      <c r="AZ147" s="51" t="b">
        <v>0</v>
      </c>
      <c r="BA147" s="44">
        <f t="shared" si="19"/>
        <v>0</v>
      </c>
    </row>
    <row r="148">
      <c r="A148" s="45">
        <v>511123.0</v>
      </c>
      <c r="B148" s="46" t="s">
        <v>155</v>
      </c>
      <c r="C148" s="6"/>
      <c r="D148" s="47">
        <f>sum(D150:D152)</f>
        <v>35910000</v>
      </c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4"/>
    </row>
    <row r="149">
      <c r="A149" s="49"/>
      <c r="B149" s="50" t="s">
        <v>37</v>
      </c>
      <c r="C149" s="6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44"/>
    </row>
    <row r="150">
      <c r="A150" s="49"/>
      <c r="B150" s="52" t="s">
        <v>38</v>
      </c>
      <c r="C150" s="52" t="s">
        <v>156</v>
      </c>
      <c r="D150" s="53">
        <v>3.078E7</v>
      </c>
      <c r="E150" s="51" t="b">
        <v>0</v>
      </c>
      <c r="F150" s="51" t="b">
        <v>0</v>
      </c>
      <c r="G150" s="51" t="b">
        <v>0</v>
      </c>
      <c r="H150" s="51" t="b">
        <v>0</v>
      </c>
      <c r="I150" s="51" t="b">
        <v>0</v>
      </c>
      <c r="J150" s="51" t="b">
        <v>0</v>
      </c>
      <c r="K150" s="51" t="b">
        <v>0</v>
      </c>
      <c r="L150" s="51" t="b">
        <v>0</v>
      </c>
      <c r="M150" s="51" t="b">
        <v>0</v>
      </c>
      <c r="N150" s="51" t="b">
        <v>0</v>
      </c>
      <c r="O150" s="51" t="b">
        <v>0</v>
      </c>
      <c r="P150" s="51" t="b">
        <v>0</v>
      </c>
      <c r="Q150" s="51" t="b">
        <v>0</v>
      </c>
      <c r="R150" s="51" t="b">
        <v>0</v>
      </c>
      <c r="S150" s="51" t="b">
        <v>0</v>
      </c>
      <c r="T150" s="51" t="b">
        <v>0</v>
      </c>
      <c r="U150" s="51" t="b">
        <v>0</v>
      </c>
      <c r="V150" s="51" t="b">
        <v>0</v>
      </c>
      <c r="W150" s="51" t="b">
        <v>0</v>
      </c>
      <c r="X150" s="51" t="b">
        <v>0</v>
      </c>
      <c r="Y150" s="51" t="b">
        <v>0</v>
      </c>
      <c r="Z150" s="51" t="b">
        <v>0</v>
      </c>
      <c r="AA150" s="51" t="b">
        <v>0</v>
      </c>
      <c r="AB150" s="51" t="b">
        <v>0</v>
      </c>
      <c r="AC150" s="51" t="b">
        <v>0</v>
      </c>
      <c r="AD150" s="51" t="b">
        <v>0</v>
      </c>
      <c r="AE150" s="51" t="b">
        <v>0</v>
      </c>
      <c r="AF150" s="51" t="b">
        <v>0</v>
      </c>
      <c r="AG150" s="51" t="b">
        <v>0</v>
      </c>
      <c r="AH150" s="51" t="b">
        <v>0</v>
      </c>
      <c r="AI150" s="51" t="b">
        <v>0</v>
      </c>
      <c r="AJ150" s="51" t="b">
        <v>0</v>
      </c>
      <c r="AK150" s="51" t="b">
        <v>0</v>
      </c>
      <c r="AL150" s="51" t="b">
        <v>0</v>
      </c>
      <c r="AM150" s="51" t="b">
        <v>0</v>
      </c>
      <c r="AN150" s="51" t="b">
        <v>0</v>
      </c>
      <c r="AO150" s="51" t="b">
        <v>0</v>
      </c>
      <c r="AP150" s="51" t="b">
        <v>0</v>
      </c>
      <c r="AQ150" s="51" t="b">
        <v>0</v>
      </c>
      <c r="AR150" s="51" t="b">
        <v>0</v>
      </c>
      <c r="AS150" s="51" t="b">
        <v>0</v>
      </c>
      <c r="AT150" s="51" t="b">
        <v>0</v>
      </c>
      <c r="AU150" s="51" t="b">
        <v>0</v>
      </c>
      <c r="AV150" s="51" t="b">
        <v>0</v>
      </c>
      <c r="AW150" s="51" t="b">
        <v>0</v>
      </c>
      <c r="AX150" s="51" t="b">
        <v>0</v>
      </c>
      <c r="AY150" s="51" t="b">
        <v>0</v>
      </c>
      <c r="AZ150" s="51" t="b">
        <v>0</v>
      </c>
      <c r="BA150" s="44">
        <f t="shared" ref="BA150:BA152" si="20">countif(E150:AZ150,TRUE)</f>
        <v>0</v>
      </c>
    </row>
    <row r="151">
      <c r="A151" s="49"/>
      <c r="B151" s="52" t="s">
        <v>38</v>
      </c>
      <c r="C151" s="52" t="s">
        <v>157</v>
      </c>
      <c r="D151" s="53">
        <v>2565000.0</v>
      </c>
      <c r="E151" s="51" t="b">
        <v>0</v>
      </c>
      <c r="F151" s="51" t="b">
        <v>0</v>
      </c>
      <c r="G151" s="51" t="b">
        <v>0</v>
      </c>
      <c r="H151" s="51" t="b">
        <v>0</v>
      </c>
      <c r="I151" s="51" t="b">
        <v>0</v>
      </c>
      <c r="J151" s="51" t="b">
        <v>0</v>
      </c>
      <c r="K151" s="51" t="b">
        <v>0</v>
      </c>
      <c r="L151" s="51" t="b">
        <v>0</v>
      </c>
      <c r="M151" s="51" t="b">
        <v>0</v>
      </c>
      <c r="N151" s="51" t="b">
        <v>0</v>
      </c>
      <c r="O151" s="51" t="b">
        <v>0</v>
      </c>
      <c r="P151" s="51" t="b">
        <v>0</v>
      </c>
      <c r="Q151" s="51" t="b">
        <v>0</v>
      </c>
      <c r="R151" s="51" t="b">
        <v>0</v>
      </c>
      <c r="S151" s="51" t="b">
        <v>0</v>
      </c>
      <c r="T151" s="51" t="b">
        <v>0</v>
      </c>
      <c r="U151" s="51" t="b">
        <v>0</v>
      </c>
      <c r="V151" s="51" t="b">
        <v>0</v>
      </c>
      <c r="W151" s="51" t="b">
        <v>0</v>
      </c>
      <c r="X151" s="51" t="b">
        <v>0</v>
      </c>
      <c r="Y151" s="51" t="b">
        <v>0</v>
      </c>
      <c r="Z151" s="51" t="b">
        <v>0</v>
      </c>
      <c r="AA151" s="51" t="b">
        <v>0</v>
      </c>
      <c r="AB151" s="51" t="b">
        <v>0</v>
      </c>
      <c r="AC151" s="51" t="b">
        <v>0</v>
      </c>
      <c r="AD151" s="51" t="b">
        <v>0</v>
      </c>
      <c r="AE151" s="51" t="b">
        <v>0</v>
      </c>
      <c r="AF151" s="51" t="b">
        <v>0</v>
      </c>
      <c r="AG151" s="51" t="b">
        <v>0</v>
      </c>
      <c r="AH151" s="51" t="b">
        <v>0</v>
      </c>
      <c r="AI151" s="51" t="b">
        <v>0</v>
      </c>
      <c r="AJ151" s="51" t="b">
        <v>0</v>
      </c>
      <c r="AK151" s="51" t="b">
        <v>0</v>
      </c>
      <c r="AL151" s="51" t="b">
        <v>0</v>
      </c>
      <c r="AM151" s="51" t="b">
        <v>0</v>
      </c>
      <c r="AN151" s="51" t="b">
        <v>0</v>
      </c>
      <c r="AO151" s="51" t="b">
        <v>0</v>
      </c>
      <c r="AP151" s="51" t="b">
        <v>0</v>
      </c>
      <c r="AQ151" s="51" t="b">
        <v>0</v>
      </c>
      <c r="AR151" s="51" t="b">
        <v>0</v>
      </c>
      <c r="AS151" s="51" t="b">
        <v>0</v>
      </c>
      <c r="AT151" s="51" t="b">
        <v>0</v>
      </c>
      <c r="AU151" s="51" t="b">
        <v>0</v>
      </c>
      <c r="AV151" s="51" t="b">
        <v>0</v>
      </c>
      <c r="AW151" s="51" t="b">
        <v>0</v>
      </c>
      <c r="AX151" s="51" t="b">
        <v>0</v>
      </c>
      <c r="AY151" s="51" t="b">
        <v>0</v>
      </c>
      <c r="AZ151" s="51" t="b">
        <v>0</v>
      </c>
      <c r="BA151" s="44">
        <f t="shared" si="20"/>
        <v>0</v>
      </c>
    </row>
    <row r="152">
      <c r="A152" s="49"/>
      <c r="B152" s="52" t="s">
        <v>38</v>
      </c>
      <c r="C152" s="52" t="s">
        <v>158</v>
      </c>
      <c r="D152" s="53">
        <v>2565000.0</v>
      </c>
      <c r="E152" s="51" t="b">
        <v>0</v>
      </c>
      <c r="F152" s="51" t="b">
        <v>0</v>
      </c>
      <c r="G152" s="51" t="b">
        <v>0</v>
      </c>
      <c r="H152" s="51" t="b">
        <v>0</v>
      </c>
      <c r="I152" s="51" t="b">
        <v>0</v>
      </c>
      <c r="J152" s="51" t="b">
        <v>0</v>
      </c>
      <c r="K152" s="51" t="b">
        <v>0</v>
      </c>
      <c r="L152" s="51" t="b">
        <v>0</v>
      </c>
      <c r="M152" s="51" t="b">
        <v>0</v>
      </c>
      <c r="N152" s="51" t="b">
        <v>0</v>
      </c>
      <c r="O152" s="51" t="b">
        <v>0</v>
      </c>
      <c r="P152" s="51" t="b">
        <v>0</v>
      </c>
      <c r="Q152" s="51" t="b">
        <v>0</v>
      </c>
      <c r="R152" s="51" t="b">
        <v>0</v>
      </c>
      <c r="S152" s="51" t="b">
        <v>0</v>
      </c>
      <c r="T152" s="51" t="b">
        <v>0</v>
      </c>
      <c r="U152" s="51" t="b">
        <v>0</v>
      </c>
      <c r="V152" s="51" t="b">
        <v>0</v>
      </c>
      <c r="W152" s="51" t="b">
        <v>0</v>
      </c>
      <c r="X152" s="51" t="b">
        <v>0</v>
      </c>
      <c r="Y152" s="51" t="b">
        <v>0</v>
      </c>
      <c r="Z152" s="51" t="b">
        <v>0</v>
      </c>
      <c r="AA152" s="51" t="b">
        <v>0</v>
      </c>
      <c r="AB152" s="51" t="b">
        <v>0</v>
      </c>
      <c r="AC152" s="51" t="b">
        <v>0</v>
      </c>
      <c r="AD152" s="51" t="b">
        <v>0</v>
      </c>
      <c r="AE152" s="51" t="b">
        <v>0</v>
      </c>
      <c r="AF152" s="51" t="b">
        <v>0</v>
      </c>
      <c r="AG152" s="51" t="b">
        <v>0</v>
      </c>
      <c r="AH152" s="51" t="b">
        <v>0</v>
      </c>
      <c r="AI152" s="51" t="b">
        <v>0</v>
      </c>
      <c r="AJ152" s="51" t="b">
        <v>0</v>
      </c>
      <c r="AK152" s="51" t="b">
        <v>0</v>
      </c>
      <c r="AL152" s="51" t="b">
        <v>0</v>
      </c>
      <c r="AM152" s="51" t="b">
        <v>0</v>
      </c>
      <c r="AN152" s="51" t="b">
        <v>0</v>
      </c>
      <c r="AO152" s="51" t="b">
        <v>0</v>
      </c>
      <c r="AP152" s="51" t="b">
        <v>0</v>
      </c>
      <c r="AQ152" s="51" t="b">
        <v>0</v>
      </c>
      <c r="AR152" s="51" t="b">
        <v>0</v>
      </c>
      <c r="AS152" s="51" t="b">
        <v>0</v>
      </c>
      <c r="AT152" s="51" t="b">
        <v>0</v>
      </c>
      <c r="AU152" s="51" t="b">
        <v>0</v>
      </c>
      <c r="AV152" s="51" t="b">
        <v>0</v>
      </c>
      <c r="AW152" s="51" t="b">
        <v>0</v>
      </c>
      <c r="AX152" s="51" t="b">
        <v>0</v>
      </c>
      <c r="AY152" s="51" t="b">
        <v>0</v>
      </c>
      <c r="AZ152" s="51" t="b">
        <v>0</v>
      </c>
      <c r="BA152" s="44">
        <f t="shared" si="20"/>
        <v>0</v>
      </c>
    </row>
    <row r="153">
      <c r="A153" s="45">
        <v>511124.0</v>
      </c>
      <c r="B153" s="46" t="s">
        <v>159</v>
      </c>
      <c r="C153" s="6"/>
      <c r="D153" s="47">
        <f>sum(D155:D157)</f>
        <v>619262000</v>
      </c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4"/>
    </row>
    <row r="154">
      <c r="A154" s="49"/>
      <c r="B154" s="50" t="s">
        <v>37</v>
      </c>
      <c r="C154" s="6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44"/>
    </row>
    <row r="155">
      <c r="A155" s="49"/>
      <c r="B155" s="52" t="s">
        <v>38</v>
      </c>
      <c r="C155" s="52" t="s">
        <v>160</v>
      </c>
      <c r="D155" s="53">
        <v>5.19262E8</v>
      </c>
      <c r="E155" s="51" t="b">
        <v>0</v>
      </c>
      <c r="F155" s="51" t="b">
        <v>0</v>
      </c>
      <c r="G155" s="51" t="b">
        <v>0</v>
      </c>
      <c r="H155" s="51" t="b">
        <v>0</v>
      </c>
      <c r="I155" s="51" t="b">
        <v>0</v>
      </c>
      <c r="J155" s="51" t="b">
        <v>0</v>
      </c>
      <c r="K155" s="51" t="b">
        <v>0</v>
      </c>
      <c r="L155" s="51" t="b">
        <v>0</v>
      </c>
      <c r="M155" s="51" t="b">
        <v>0</v>
      </c>
      <c r="N155" s="51" t="b">
        <v>0</v>
      </c>
      <c r="O155" s="51" t="b">
        <v>0</v>
      </c>
      <c r="P155" s="51" t="b">
        <v>0</v>
      </c>
      <c r="Q155" s="51" t="b">
        <v>0</v>
      </c>
      <c r="R155" s="51" t="b">
        <v>0</v>
      </c>
      <c r="S155" s="51" t="b">
        <v>0</v>
      </c>
      <c r="T155" s="51" t="b">
        <v>0</v>
      </c>
      <c r="U155" s="51" t="b">
        <v>0</v>
      </c>
      <c r="V155" s="51" t="b">
        <v>0</v>
      </c>
      <c r="W155" s="51" t="b">
        <v>0</v>
      </c>
      <c r="X155" s="51" t="b">
        <v>0</v>
      </c>
      <c r="Y155" s="51" t="b">
        <v>0</v>
      </c>
      <c r="Z155" s="51" t="b">
        <v>0</v>
      </c>
      <c r="AA155" s="51" t="b">
        <v>0</v>
      </c>
      <c r="AB155" s="51" t="b">
        <v>0</v>
      </c>
      <c r="AC155" s="51" t="b">
        <v>0</v>
      </c>
      <c r="AD155" s="51" t="b">
        <v>0</v>
      </c>
      <c r="AE155" s="51" t="b">
        <v>0</v>
      </c>
      <c r="AF155" s="51" t="b">
        <v>0</v>
      </c>
      <c r="AG155" s="51" t="b">
        <v>0</v>
      </c>
      <c r="AH155" s="51" t="b">
        <v>0</v>
      </c>
      <c r="AI155" s="51" t="b">
        <v>0</v>
      </c>
      <c r="AJ155" s="51" t="b">
        <v>0</v>
      </c>
      <c r="AK155" s="51" t="b">
        <v>0</v>
      </c>
      <c r="AL155" s="51" t="b">
        <v>0</v>
      </c>
      <c r="AM155" s="51" t="b">
        <v>0</v>
      </c>
      <c r="AN155" s="51" t="b">
        <v>0</v>
      </c>
      <c r="AO155" s="51" t="b">
        <v>0</v>
      </c>
      <c r="AP155" s="51" t="b">
        <v>0</v>
      </c>
      <c r="AQ155" s="51" t="b">
        <v>0</v>
      </c>
      <c r="AR155" s="51" t="b">
        <v>0</v>
      </c>
      <c r="AS155" s="51" t="b">
        <v>0</v>
      </c>
      <c r="AT155" s="51" t="b">
        <v>0</v>
      </c>
      <c r="AU155" s="51" t="b">
        <v>0</v>
      </c>
      <c r="AV155" s="51" t="b">
        <v>0</v>
      </c>
      <c r="AW155" s="51" t="b">
        <v>0</v>
      </c>
      <c r="AX155" s="51" t="b">
        <v>0</v>
      </c>
      <c r="AY155" s="51" t="b">
        <v>0</v>
      </c>
      <c r="AZ155" s="51" t="b">
        <v>0</v>
      </c>
      <c r="BA155" s="44">
        <f t="shared" ref="BA155:BA157" si="21">countif(E155:AZ155,TRUE)</f>
        <v>0</v>
      </c>
    </row>
    <row r="156">
      <c r="A156" s="49"/>
      <c r="B156" s="52" t="s">
        <v>38</v>
      </c>
      <c r="C156" s="52" t="s">
        <v>161</v>
      </c>
      <c r="D156" s="53">
        <v>5.0E7</v>
      </c>
      <c r="E156" s="51" t="b">
        <v>0</v>
      </c>
      <c r="F156" s="51" t="b">
        <v>0</v>
      </c>
      <c r="G156" s="51" t="b">
        <v>0</v>
      </c>
      <c r="H156" s="51" t="b">
        <v>0</v>
      </c>
      <c r="I156" s="51" t="b">
        <v>0</v>
      </c>
      <c r="J156" s="51" t="b">
        <v>0</v>
      </c>
      <c r="K156" s="51" t="b">
        <v>0</v>
      </c>
      <c r="L156" s="51" t="b">
        <v>0</v>
      </c>
      <c r="M156" s="51" t="b">
        <v>0</v>
      </c>
      <c r="N156" s="51" t="b">
        <v>0</v>
      </c>
      <c r="O156" s="51" t="b">
        <v>0</v>
      </c>
      <c r="P156" s="51" t="b">
        <v>0</v>
      </c>
      <c r="Q156" s="51" t="b">
        <v>0</v>
      </c>
      <c r="R156" s="51" t="b">
        <v>0</v>
      </c>
      <c r="S156" s="51" t="b">
        <v>0</v>
      </c>
      <c r="T156" s="51" t="b">
        <v>0</v>
      </c>
      <c r="U156" s="51" t="b">
        <v>0</v>
      </c>
      <c r="V156" s="51" t="b">
        <v>0</v>
      </c>
      <c r="W156" s="51" t="b">
        <v>0</v>
      </c>
      <c r="X156" s="51" t="b">
        <v>0</v>
      </c>
      <c r="Y156" s="51" t="b">
        <v>0</v>
      </c>
      <c r="Z156" s="51" t="b">
        <v>0</v>
      </c>
      <c r="AA156" s="51" t="b">
        <v>0</v>
      </c>
      <c r="AB156" s="51" t="b">
        <v>0</v>
      </c>
      <c r="AC156" s="51" t="b">
        <v>0</v>
      </c>
      <c r="AD156" s="51" t="b">
        <v>0</v>
      </c>
      <c r="AE156" s="51" t="b">
        <v>0</v>
      </c>
      <c r="AF156" s="51" t="b">
        <v>0</v>
      </c>
      <c r="AG156" s="51" t="b">
        <v>0</v>
      </c>
      <c r="AH156" s="51" t="b">
        <v>0</v>
      </c>
      <c r="AI156" s="51" t="b">
        <v>0</v>
      </c>
      <c r="AJ156" s="51" t="b">
        <v>0</v>
      </c>
      <c r="AK156" s="51" t="b">
        <v>0</v>
      </c>
      <c r="AL156" s="51" t="b">
        <v>0</v>
      </c>
      <c r="AM156" s="51" t="b">
        <v>0</v>
      </c>
      <c r="AN156" s="51" t="b">
        <v>0</v>
      </c>
      <c r="AO156" s="51" t="b">
        <v>0</v>
      </c>
      <c r="AP156" s="51" t="b">
        <v>0</v>
      </c>
      <c r="AQ156" s="51" t="b">
        <v>0</v>
      </c>
      <c r="AR156" s="51" t="b">
        <v>0</v>
      </c>
      <c r="AS156" s="51" t="b">
        <v>0</v>
      </c>
      <c r="AT156" s="51" t="b">
        <v>0</v>
      </c>
      <c r="AU156" s="51" t="b">
        <v>0</v>
      </c>
      <c r="AV156" s="51" t="b">
        <v>0</v>
      </c>
      <c r="AW156" s="51" t="b">
        <v>0</v>
      </c>
      <c r="AX156" s="51" t="b">
        <v>0</v>
      </c>
      <c r="AY156" s="51" t="b">
        <v>0</v>
      </c>
      <c r="AZ156" s="51" t="b">
        <v>0</v>
      </c>
      <c r="BA156" s="44">
        <f t="shared" si="21"/>
        <v>0</v>
      </c>
    </row>
    <row r="157">
      <c r="A157" s="49"/>
      <c r="B157" s="52" t="s">
        <v>38</v>
      </c>
      <c r="C157" s="52" t="s">
        <v>162</v>
      </c>
      <c r="D157" s="53">
        <v>5.0E7</v>
      </c>
      <c r="E157" s="51" t="b">
        <v>0</v>
      </c>
      <c r="F157" s="51" t="b">
        <v>0</v>
      </c>
      <c r="G157" s="51" t="b">
        <v>0</v>
      </c>
      <c r="H157" s="51" t="b">
        <v>0</v>
      </c>
      <c r="I157" s="51" t="b">
        <v>0</v>
      </c>
      <c r="J157" s="51" t="b">
        <v>0</v>
      </c>
      <c r="K157" s="51" t="b">
        <v>0</v>
      </c>
      <c r="L157" s="51" t="b">
        <v>0</v>
      </c>
      <c r="M157" s="51" t="b">
        <v>0</v>
      </c>
      <c r="N157" s="51" t="b">
        <v>0</v>
      </c>
      <c r="O157" s="51" t="b">
        <v>0</v>
      </c>
      <c r="P157" s="51" t="b">
        <v>0</v>
      </c>
      <c r="Q157" s="51" t="b">
        <v>0</v>
      </c>
      <c r="R157" s="51" t="b">
        <v>0</v>
      </c>
      <c r="S157" s="51" t="b">
        <v>0</v>
      </c>
      <c r="T157" s="51" t="b">
        <v>0</v>
      </c>
      <c r="U157" s="51" t="b">
        <v>0</v>
      </c>
      <c r="V157" s="51" t="b">
        <v>0</v>
      </c>
      <c r="W157" s="51" t="b">
        <v>0</v>
      </c>
      <c r="X157" s="51" t="b">
        <v>0</v>
      </c>
      <c r="Y157" s="51" t="b">
        <v>0</v>
      </c>
      <c r="Z157" s="51" t="b">
        <v>0</v>
      </c>
      <c r="AA157" s="51" t="b">
        <v>0</v>
      </c>
      <c r="AB157" s="51" t="b">
        <v>0</v>
      </c>
      <c r="AC157" s="51" t="b">
        <v>0</v>
      </c>
      <c r="AD157" s="51" t="b">
        <v>0</v>
      </c>
      <c r="AE157" s="51" t="b">
        <v>0</v>
      </c>
      <c r="AF157" s="51" t="b">
        <v>0</v>
      </c>
      <c r="AG157" s="51" t="b">
        <v>0</v>
      </c>
      <c r="AH157" s="51" t="b">
        <v>0</v>
      </c>
      <c r="AI157" s="51" t="b">
        <v>0</v>
      </c>
      <c r="AJ157" s="51" t="b">
        <v>0</v>
      </c>
      <c r="AK157" s="51" t="b">
        <v>0</v>
      </c>
      <c r="AL157" s="51" t="b">
        <v>0</v>
      </c>
      <c r="AM157" s="51" t="b">
        <v>0</v>
      </c>
      <c r="AN157" s="51" t="b">
        <v>0</v>
      </c>
      <c r="AO157" s="51" t="b">
        <v>0</v>
      </c>
      <c r="AP157" s="51" t="b">
        <v>0</v>
      </c>
      <c r="AQ157" s="51" t="b">
        <v>0</v>
      </c>
      <c r="AR157" s="51" t="b">
        <v>0</v>
      </c>
      <c r="AS157" s="51" t="b">
        <v>0</v>
      </c>
      <c r="AT157" s="51" t="b">
        <v>0</v>
      </c>
      <c r="AU157" s="51" t="b">
        <v>0</v>
      </c>
      <c r="AV157" s="51" t="b">
        <v>0</v>
      </c>
      <c r="AW157" s="51" t="b">
        <v>0</v>
      </c>
      <c r="AX157" s="51" t="b">
        <v>0</v>
      </c>
      <c r="AY157" s="51" t="b">
        <v>0</v>
      </c>
      <c r="AZ157" s="51" t="b">
        <v>0</v>
      </c>
      <c r="BA157" s="44">
        <f t="shared" si="21"/>
        <v>0</v>
      </c>
    </row>
    <row r="158">
      <c r="A158" s="45">
        <v>511125.0</v>
      </c>
      <c r="B158" s="46" t="s">
        <v>163</v>
      </c>
      <c r="C158" s="6"/>
      <c r="D158" s="47">
        <f>sum(D160:D162)</f>
        <v>75000000</v>
      </c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4"/>
    </row>
    <row r="159">
      <c r="A159" s="49"/>
      <c r="B159" s="50" t="s">
        <v>37</v>
      </c>
      <c r="C159" s="6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44"/>
    </row>
    <row r="160">
      <c r="A160" s="49"/>
      <c r="B160" s="52" t="s">
        <v>38</v>
      </c>
      <c r="C160" s="52" t="s">
        <v>164</v>
      </c>
      <c r="D160" s="53">
        <v>2.5E7</v>
      </c>
      <c r="E160" s="51" t="b">
        <v>0</v>
      </c>
      <c r="F160" s="51" t="b">
        <v>0</v>
      </c>
      <c r="G160" s="51" t="b">
        <v>0</v>
      </c>
      <c r="H160" s="51" t="b">
        <v>0</v>
      </c>
      <c r="I160" s="51" t="b">
        <v>0</v>
      </c>
      <c r="J160" s="51" t="b">
        <v>0</v>
      </c>
      <c r="K160" s="51" t="b">
        <v>0</v>
      </c>
      <c r="L160" s="51" t="b">
        <v>0</v>
      </c>
      <c r="M160" s="51" t="b">
        <v>0</v>
      </c>
      <c r="N160" s="51" t="b">
        <v>0</v>
      </c>
      <c r="O160" s="51" t="b">
        <v>0</v>
      </c>
      <c r="P160" s="51" t="b">
        <v>0</v>
      </c>
      <c r="Q160" s="51" t="b">
        <v>0</v>
      </c>
      <c r="R160" s="51" t="b">
        <v>0</v>
      </c>
      <c r="S160" s="51" t="b">
        <v>0</v>
      </c>
      <c r="T160" s="51" t="b">
        <v>0</v>
      </c>
      <c r="U160" s="51" t="b">
        <v>0</v>
      </c>
      <c r="V160" s="51" t="b">
        <v>0</v>
      </c>
      <c r="W160" s="51" t="b">
        <v>0</v>
      </c>
      <c r="X160" s="51" t="b">
        <v>0</v>
      </c>
      <c r="Y160" s="51" t="b">
        <v>0</v>
      </c>
      <c r="Z160" s="51" t="b">
        <v>0</v>
      </c>
      <c r="AA160" s="51" t="b">
        <v>0</v>
      </c>
      <c r="AB160" s="51" t="b">
        <v>0</v>
      </c>
      <c r="AC160" s="51" t="b">
        <v>0</v>
      </c>
      <c r="AD160" s="51" t="b">
        <v>0</v>
      </c>
      <c r="AE160" s="51" t="b">
        <v>0</v>
      </c>
      <c r="AF160" s="51" t="b">
        <v>0</v>
      </c>
      <c r="AG160" s="51" t="b">
        <v>0</v>
      </c>
      <c r="AH160" s="51" t="b">
        <v>0</v>
      </c>
      <c r="AI160" s="51" t="b">
        <v>0</v>
      </c>
      <c r="AJ160" s="51" t="b">
        <v>0</v>
      </c>
      <c r="AK160" s="51" t="b">
        <v>0</v>
      </c>
      <c r="AL160" s="51" t="b">
        <v>0</v>
      </c>
      <c r="AM160" s="51" t="b">
        <v>0</v>
      </c>
      <c r="AN160" s="51" t="b">
        <v>0</v>
      </c>
      <c r="AO160" s="51" t="b">
        <v>0</v>
      </c>
      <c r="AP160" s="51" t="b">
        <v>0</v>
      </c>
      <c r="AQ160" s="51" t="b">
        <v>0</v>
      </c>
      <c r="AR160" s="51" t="b">
        <v>0</v>
      </c>
      <c r="AS160" s="51" t="b">
        <v>0</v>
      </c>
      <c r="AT160" s="51" t="b">
        <v>0</v>
      </c>
      <c r="AU160" s="51" t="b">
        <v>0</v>
      </c>
      <c r="AV160" s="51" t="b">
        <v>0</v>
      </c>
      <c r="AW160" s="51" t="b">
        <v>0</v>
      </c>
      <c r="AX160" s="51" t="b">
        <v>0</v>
      </c>
      <c r="AY160" s="51" t="b">
        <v>0</v>
      </c>
      <c r="AZ160" s="51" t="b">
        <v>0</v>
      </c>
      <c r="BA160" s="44">
        <f t="shared" ref="BA160:BA162" si="22">countif(E160:AZ160,TRUE)</f>
        <v>0</v>
      </c>
    </row>
    <row r="161">
      <c r="A161" s="49"/>
      <c r="B161" s="52" t="s">
        <v>38</v>
      </c>
      <c r="C161" s="52" t="s">
        <v>165</v>
      </c>
      <c r="D161" s="53">
        <v>2.5E7</v>
      </c>
      <c r="E161" s="51" t="b">
        <v>0</v>
      </c>
      <c r="F161" s="51" t="b">
        <v>0</v>
      </c>
      <c r="G161" s="51" t="b">
        <v>0</v>
      </c>
      <c r="H161" s="51" t="b">
        <v>0</v>
      </c>
      <c r="I161" s="51" t="b">
        <v>0</v>
      </c>
      <c r="J161" s="51" t="b">
        <v>0</v>
      </c>
      <c r="K161" s="51" t="b">
        <v>0</v>
      </c>
      <c r="L161" s="51" t="b">
        <v>0</v>
      </c>
      <c r="M161" s="51" t="b">
        <v>0</v>
      </c>
      <c r="N161" s="51" t="b">
        <v>0</v>
      </c>
      <c r="O161" s="51" t="b">
        <v>0</v>
      </c>
      <c r="P161" s="51" t="b">
        <v>0</v>
      </c>
      <c r="Q161" s="51" t="b">
        <v>0</v>
      </c>
      <c r="R161" s="51" t="b">
        <v>0</v>
      </c>
      <c r="S161" s="51" t="b">
        <v>0</v>
      </c>
      <c r="T161" s="51" t="b">
        <v>0</v>
      </c>
      <c r="U161" s="51" t="b">
        <v>0</v>
      </c>
      <c r="V161" s="51" t="b">
        <v>0</v>
      </c>
      <c r="W161" s="51" t="b">
        <v>0</v>
      </c>
      <c r="X161" s="51" t="b">
        <v>0</v>
      </c>
      <c r="Y161" s="51" t="b">
        <v>0</v>
      </c>
      <c r="Z161" s="51" t="b">
        <v>0</v>
      </c>
      <c r="AA161" s="51" t="b">
        <v>0</v>
      </c>
      <c r="AB161" s="51" t="b">
        <v>0</v>
      </c>
      <c r="AC161" s="51" t="b">
        <v>0</v>
      </c>
      <c r="AD161" s="51" t="b">
        <v>0</v>
      </c>
      <c r="AE161" s="51" t="b">
        <v>0</v>
      </c>
      <c r="AF161" s="51" t="b">
        <v>0</v>
      </c>
      <c r="AG161" s="51" t="b">
        <v>0</v>
      </c>
      <c r="AH161" s="51" t="b">
        <v>0</v>
      </c>
      <c r="AI161" s="51" t="b">
        <v>0</v>
      </c>
      <c r="AJ161" s="51" t="b">
        <v>0</v>
      </c>
      <c r="AK161" s="51" t="b">
        <v>0</v>
      </c>
      <c r="AL161" s="51" t="b">
        <v>0</v>
      </c>
      <c r="AM161" s="51" t="b">
        <v>0</v>
      </c>
      <c r="AN161" s="51" t="b">
        <v>0</v>
      </c>
      <c r="AO161" s="51" t="b">
        <v>0</v>
      </c>
      <c r="AP161" s="51" t="b">
        <v>0</v>
      </c>
      <c r="AQ161" s="51" t="b">
        <v>0</v>
      </c>
      <c r="AR161" s="51" t="b">
        <v>0</v>
      </c>
      <c r="AS161" s="51" t="b">
        <v>0</v>
      </c>
      <c r="AT161" s="51" t="b">
        <v>0</v>
      </c>
      <c r="AU161" s="51" t="b">
        <v>0</v>
      </c>
      <c r="AV161" s="51" t="b">
        <v>0</v>
      </c>
      <c r="AW161" s="51" t="b">
        <v>0</v>
      </c>
      <c r="AX161" s="51" t="b">
        <v>0</v>
      </c>
      <c r="AY161" s="51" t="b">
        <v>0</v>
      </c>
      <c r="AZ161" s="51" t="b">
        <v>0</v>
      </c>
      <c r="BA161" s="44">
        <f t="shared" si="22"/>
        <v>0</v>
      </c>
    </row>
    <row r="162">
      <c r="A162" s="49"/>
      <c r="B162" s="52" t="s">
        <v>38</v>
      </c>
      <c r="C162" s="52" t="s">
        <v>166</v>
      </c>
      <c r="D162" s="53">
        <v>2.5E7</v>
      </c>
      <c r="E162" s="51" t="b">
        <v>0</v>
      </c>
      <c r="F162" s="51" t="b">
        <v>0</v>
      </c>
      <c r="G162" s="51" t="b">
        <v>0</v>
      </c>
      <c r="H162" s="51" t="b">
        <v>0</v>
      </c>
      <c r="I162" s="51" t="b">
        <v>0</v>
      </c>
      <c r="J162" s="51" t="b">
        <v>0</v>
      </c>
      <c r="K162" s="51" t="b">
        <v>0</v>
      </c>
      <c r="L162" s="51" t="b">
        <v>0</v>
      </c>
      <c r="M162" s="51" t="b">
        <v>0</v>
      </c>
      <c r="N162" s="51" t="b">
        <v>0</v>
      </c>
      <c r="O162" s="51" t="b">
        <v>0</v>
      </c>
      <c r="P162" s="51" t="b">
        <v>0</v>
      </c>
      <c r="Q162" s="51" t="b">
        <v>0</v>
      </c>
      <c r="R162" s="51" t="b">
        <v>0</v>
      </c>
      <c r="S162" s="51" t="b">
        <v>0</v>
      </c>
      <c r="T162" s="51" t="b">
        <v>0</v>
      </c>
      <c r="U162" s="51" t="b">
        <v>0</v>
      </c>
      <c r="V162" s="51" t="b">
        <v>0</v>
      </c>
      <c r="W162" s="51" t="b">
        <v>0</v>
      </c>
      <c r="X162" s="51" t="b">
        <v>0</v>
      </c>
      <c r="Y162" s="51" t="b">
        <v>0</v>
      </c>
      <c r="Z162" s="51" t="b">
        <v>0</v>
      </c>
      <c r="AA162" s="51" t="b">
        <v>0</v>
      </c>
      <c r="AB162" s="51" t="b">
        <v>0</v>
      </c>
      <c r="AC162" s="51" t="b">
        <v>0</v>
      </c>
      <c r="AD162" s="51" t="b">
        <v>0</v>
      </c>
      <c r="AE162" s="51" t="b">
        <v>0</v>
      </c>
      <c r="AF162" s="51" t="b">
        <v>0</v>
      </c>
      <c r="AG162" s="51" t="b">
        <v>0</v>
      </c>
      <c r="AH162" s="51" t="b">
        <v>0</v>
      </c>
      <c r="AI162" s="51" t="b">
        <v>0</v>
      </c>
      <c r="AJ162" s="51" t="b">
        <v>0</v>
      </c>
      <c r="AK162" s="51" t="b">
        <v>0</v>
      </c>
      <c r="AL162" s="51" t="b">
        <v>0</v>
      </c>
      <c r="AM162" s="51" t="b">
        <v>0</v>
      </c>
      <c r="AN162" s="51" t="b">
        <v>0</v>
      </c>
      <c r="AO162" s="51" t="b">
        <v>0</v>
      </c>
      <c r="AP162" s="51" t="b">
        <v>0</v>
      </c>
      <c r="AQ162" s="51" t="b">
        <v>0</v>
      </c>
      <c r="AR162" s="51" t="b">
        <v>0</v>
      </c>
      <c r="AS162" s="51" t="b">
        <v>0</v>
      </c>
      <c r="AT162" s="51" t="b">
        <v>0</v>
      </c>
      <c r="AU162" s="51" t="b">
        <v>0</v>
      </c>
      <c r="AV162" s="51" t="b">
        <v>0</v>
      </c>
      <c r="AW162" s="51" t="b">
        <v>0</v>
      </c>
      <c r="AX162" s="51" t="b">
        <v>0</v>
      </c>
      <c r="AY162" s="51" t="b">
        <v>0</v>
      </c>
      <c r="AZ162" s="51" t="b">
        <v>0</v>
      </c>
      <c r="BA162" s="44">
        <f t="shared" si="22"/>
        <v>0</v>
      </c>
    </row>
    <row r="163">
      <c r="A163" s="45">
        <v>511126.0</v>
      </c>
      <c r="B163" s="46" t="s">
        <v>167</v>
      </c>
      <c r="C163" s="6"/>
      <c r="D163" s="47">
        <f>sum(D165)</f>
        <v>270418000</v>
      </c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4"/>
    </row>
    <row r="164">
      <c r="A164" s="49"/>
      <c r="B164" s="50" t="s">
        <v>37</v>
      </c>
      <c r="C164" s="6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44"/>
    </row>
    <row r="165">
      <c r="A165" s="49"/>
      <c r="B165" s="52" t="s">
        <v>38</v>
      </c>
      <c r="C165" s="52" t="s">
        <v>168</v>
      </c>
      <c r="D165" s="53">
        <v>2.70418E8</v>
      </c>
      <c r="E165" s="51" t="b">
        <v>0</v>
      </c>
      <c r="F165" s="51" t="b">
        <v>0</v>
      </c>
      <c r="G165" s="51" t="b">
        <v>0</v>
      </c>
      <c r="H165" s="51" t="b">
        <v>0</v>
      </c>
      <c r="I165" s="51" t="b">
        <v>0</v>
      </c>
      <c r="J165" s="51" t="b">
        <v>0</v>
      </c>
      <c r="K165" s="51" t="b">
        <v>0</v>
      </c>
      <c r="L165" s="51" t="b">
        <v>0</v>
      </c>
      <c r="M165" s="51" t="b">
        <v>0</v>
      </c>
      <c r="N165" s="51" t="b">
        <v>0</v>
      </c>
      <c r="O165" s="51" t="b">
        <v>0</v>
      </c>
      <c r="P165" s="51" t="b">
        <v>0</v>
      </c>
      <c r="Q165" s="51" t="b">
        <v>0</v>
      </c>
      <c r="R165" s="51" t="b">
        <v>0</v>
      </c>
      <c r="S165" s="51" t="b">
        <v>0</v>
      </c>
      <c r="T165" s="51" t="b">
        <v>0</v>
      </c>
      <c r="U165" s="51" t="b">
        <v>0</v>
      </c>
      <c r="V165" s="51" t="b">
        <v>0</v>
      </c>
      <c r="W165" s="51" t="b">
        <v>0</v>
      </c>
      <c r="X165" s="51" t="b">
        <v>0</v>
      </c>
      <c r="Y165" s="51" t="b">
        <v>0</v>
      </c>
      <c r="Z165" s="51" t="b">
        <v>0</v>
      </c>
      <c r="AA165" s="51" t="b">
        <v>0</v>
      </c>
      <c r="AB165" s="51" t="b">
        <v>0</v>
      </c>
      <c r="AC165" s="51" t="b">
        <v>0</v>
      </c>
      <c r="AD165" s="51" t="b">
        <v>0</v>
      </c>
      <c r="AE165" s="51" t="b">
        <v>0</v>
      </c>
      <c r="AF165" s="51" t="b">
        <v>0</v>
      </c>
      <c r="AG165" s="51" t="b">
        <v>0</v>
      </c>
      <c r="AH165" s="51" t="b">
        <v>0</v>
      </c>
      <c r="AI165" s="51" t="b">
        <v>0</v>
      </c>
      <c r="AJ165" s="51" t="b">
        <v>0</v>
      </c>
      <c r="AK165" s="51" t="b">
        <v>0</v>
      </c>
      <c r="AL165" s="51" t="b">
        <v>0</v>
      </c>
      <c r="AM165" s="51" t="b">
        <v>0</v>
      </c>
      <c r="AN165" s="51" t="b">
        <v>0</v>
      </c>
      <c r="AO165" s="51" t="b">
        <v>0</v>
      </c>
      <c r="AP165" s="51" t="b">
        <v>0</v>
      </c>
      <c r="AQ165" s="51" t="b">
        <v>0</v>
      </c>
      <c r="AR165" s="51" t="b">
        <v>0</v>
      </c>
      <c r="AS165" s="51" t="b">
        <v>0</v>
      </c>
      <c r="AT165" s="51" t="b">
        <v>0</v>
      </c>
      <c r="AU165" s="51" t="b">
        <v>0</v>
      </c>
      <c r="AV165" s="51" t="b">
        <v>0</v>
      </c>
      <c r="AW165" s="51" t="b">
        <v>0</v>
      </c>
      <c r="AX165" s="51" t="b">
        <v>0</v>
      </c>
      <c r="AY165" s="51" t="b">
        <v>0</v>
      </c>
      <c r="AZ165" s="51" t="b">
        <v>0</v>
      </c>
      <c r="BA165" s="44">
        <f>countif(E165:AZ165,TRUE)</f>
        <v>0</v>
      </c>
    </row>
    <row r="166">
      <c r="A166" s="45">
        <v>511129.0</v>
      </c>
      <c r="B166" s="46" t="s">
        <v>169</v>
      </c>
      <c r="C166" s="6"/>
      <c r="D166" s="47">
        <f>sum(D168)</f>
        <v>752223000</v>
      </c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4"/>
    </row>
    <row r="167">
      <c r="A167" s="49"/>
      <c r="B167" s="50" t="s">
        <v>37</v>
      </c>
      <c r="C167" s="6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44"/>
    </row>
    <row r="168">
      <c r="A168" s="49"/>
      <c r="B168" s="52" t="s">
        <v>38</v>
      </c>
      <c r="C168" s="52" t="s">
        <v>169</v>
      </c>
      <c r="D168" s="53">
        <v>7.52223E8</v>
      </c>
      <c r="E168" s="51" t="b">
        <v>0</v>
      </c>
      <c r="F168" s="51" t="b">
        <v>0</v>
      </c>
      <c r="G168" s="51" t="b">
        <v>0</v>
      </c>
      <c r="H168" s="51" t="b">
        <v>0</v>
      </c>
      <c r="I168" s="51" t="b">
        <v>0</v>
      </c>
      <c r="J168" s="51" t="b">
        <v>0</v>
      </c>
      <c r="K168" s="51" t="b">
        <v>0</v>
      </c>
      <c r="L168" s="51" t="b">
        <v>0</v>
      </c>
      <c r="M168" s="51" t="b">
        <v>0</v>
      </c>
      <c r="N168" s="51" t="b">
        <v>0</v>
      </c>
      <c r="O168" s="51" t="b">
        <v>0</v>
      </c>
      <c r="P168" s="51" t="b">
        <v>0</v>
      </c>
      <c r="Q168" s="51" t="b">
        <v>0</v>
      </c>
      <c r="R168" s="51" t="b">
        <v>0</v>
      </c>
      <c r="S168" s="51" t="b">
        <v>0</v>
      </c>
      <c r="T168" s="51" t="b">
        <v>0</v>
      </c>
      <c r="U168" s="51" t="b">
        <v>0</v>
      </c>
      <c r="V168" s="51" t="b">
        <v>0</v>
      </c>
      <c r="W168" s="51" t="b">
        <v>0</v>
      </c>
      <c r="X168" s="51" t="b">
        <v>0</v>
      </c>
      <c r="Y168" s="51" t="b">
        <v>0</v>
      </c>
      <c r="Z168" s="51" t="b">
        <v>0</v>
      </c>
      <c r="AA168" s="51" t="b">
        <v>0</v>
      </c>
      <c r="AB168" s="51" t="b">
        <v>0</v>
      </c>
      <c r="AC168" s="51" t="b">
        <v>0</v>
      </c>
      <c r="AD168" s="51" t="b">
        <v>0</v>
      </c>
      <c r="AE168" s="51" t="b">
        <v>0</v>
      </c>
      <c r="AF168" s="51" t="b">
        <v>0</v>
      </c>
      <c r="AG168" s="51" t="b">
        <v>0</v>
      </c>
      <c r="AH168" s="51" t="b">
        <v>0</v>
      </c>
      <c r="AI168" s="51" t="b">
        <v>0</v>
      </c>
      <c r="AJ168" s="51" t="b">
        <v>0</v>
      </c>
      <c r="AK168" s="51" t="b">
        <v>0</v>
      </c>
      <c r="AL168" s="51" t="b">
        <v>0</v>
      </c>
      <c r="AM168" s="51" t="b">
        <v>0</v>
      </c>
      <c r="AN168" s="51" t="b">
        <v>0</v>
      </c>
      <c r="AO168" s="51" t="b">
        <v>0</v>
      </c>
      <c r="AP168" s="51" t="b">
        <v>0</v>
      </c>
      <c r="AQ168" s="51" t="b">
        <v>0</v>
      </c>
      <c r="AR168" s="51" t="b">
        <v>0</v>
      </c>
      <c r="AS168" s="51" t="b">
        <v>0</v>
      </c>
      <c r="AT168" s="51" t="b">
        <v>0</v>
      </c>
      <c r="AU168" s="51" t="b">
        <v>0</v>
      </c>
      <c r="AV168" s="51" t="b">
        <v>0</v>
      </c>
      <c r="AW168" s="51" t="b">
        <v>0</v>
      </c>
      <c r="AX168" s="51" t="b">
        <v>0</v>
      </c>
      <c r="AY168" s="51" t="b">
        <v>0</v>
      </c>
      <c r="AZ168" s="51" t="b">
        <v>0</v>
      </c>
      <c r="BA168" s="44">
        <f>countif(E168:AZ168,TRUE)</f>
        <v>0</v>
      </c>
    </row>
    <row r="169">
      <c r="A169" s="45">
        <v>511151.0</v>
      </c>
      <c r="B169" s="46" t="s">
        <v>173</v>
      </c>
      <c r="C169" s="6"/>
      <c r="D169" s="47">
        <f>sum(D171:D173)</f>
        <v>56630000</v>
      </c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4"/>
    </row>
    <row r="170">
      <c r="A170" s="49"/>
      <c r="B170" s="50" t="s">
        <v>37</v>
      </c>
      <c r="C170" s="6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44"/>
    </row>
    <row r="171">
      <c r="A171" s="49"/>
      <c r="B171" s="52" t="s">
        <v>38</v>
      </c>
      <c r="C171" s="52" t="s">
        <v>173</v>
      </c>
      <c r="D171" s="53">
        <v>5.063E7</v>
      </c>
      <c r="E171" s="51" t="b">
        <v>0</v>
      </c>
      <c r="F171" s="51" t="b">
        <v>0</v>
      </c>
      <c r="G171" s="51" t="b">
        <v>0</v>
      </c>
      <c r="H171" s="51" t="b">
        <v>0</v>
      </c>
      <c r="I171" s="51" t="b">
        <v>0</v>
      </c>
      <c r="J171" s="51" t="b">
        <v>0</v>
      </c>
      <c r="K171" s="51" t="b">
        <v>0</v>
      </c>
      <c r="L171" s="51" t="b">
        <v>0</v>
      </c>
      <c r="M171" s="51" t="b">
        <v>0</v>
      </c>
      <c r="N171" s="51" t="b">
        <v>0</v>
      </c>
      <c r="O171" s="51" t="b">
        <v>0</v>
      </c>
      <c r="P171" s="51" t="b">
        <v>0</v>
      </c>
      <c r="Q171" s="51" t="b">
        <v>0</v>
      </c>
      <c r="R171" s="51" t="b">
        <v>0</v>
      </c>
      <c r="S171" s="51" t="b">
        <v>0</v>
      </c>
      <c r="T171" s="51" t="b">
        <v>0</v>
      </c>
      <c r="U171" s="51" t="b">
        <v>0</v>
      </c>
      <c r="V171" s="51" t="b">
        <v>0</v>
      </c>
      <c r="W171" s="51" t="b">
        <v>0</v>
      </c>
      <c r="X171" s="51" t="b">
        <v>0</v>
      </c>
      <c r="Y171" s="51" t="b">
        <v>0</v>
      </c>
      <c r="Z171" s="51" t="b">
        <v>0</v>
      </c>
      <c r="AA171" s="51" t="b">
        <v>0</v>
      </c>
      <c r="AB171" s="51" t="b">
        <v>0</v>
      </c>
      <c r="AC171" s="51" t="b">
        <v>0</v>
      </c>
      <c r="AD171" s="51" t="b">
        <v>0</v>
      </c>
      <c r="AE171" s="51" t="b">
        <v>0</v>
      </c>
      <c r="AF171" s="51" t="b">
        <v>0</v>
      </c>
      <c r="AG171" s="51" t="b">
        <v>0</v>
      </c>
      <c r="AH171" s="51" t="b">
        <v>0</v>
      </c>
      <c r="AI171" s="51" t="b">
        <v>0</v>
      </c>
      <c r="AJ171" s="51" t="b">
        <v>0</v>
      </c>
      <c r="AK171" s="51" t="b">
        <v>0</v>
      </c>
      <c r="AL171" s="51" t="b">
        <v>0</v>
      </c>
      <c r="AM171" s="51" t="b">
        <v>0</v>
      </c>
      <c r="AN171" s="51" t="b">
        <v>0</v>
      </c>
      <c r="AO171" s="51" t="b">
        <v>0</v>
      </c>
      <c r="AP171" s="51" t="b">
        <v>0</v>
      </c>
      <c r="AQ171" s="51" t="b">
        <v>0</v>
      </c>
      <c r="AR171" s="51" t="b">
        <v>0</v>
      </c>
      <c r="AS171" s="51" t="b">
        <v>0</v>
      </c>
      <c r="AT171" s="51" t="b">
        <v>0</v>
      </c>
      <c r="AU171" s="51" t="b">
        <v>0</v>
      </c>
      <c r="AV171" s="51" t="b">
        <v>0</v>
      </c>
      <c r="AW171" s="51" t="b">
        <v>0</v>
      </c>
      <c r="AX171" s="51" t="b">
        <v>0</v>
      </c>
      <c r="AY171" s="51" t="b">
        <v>0</v>
      </c>
      <c r="AZ171" s="51" t="b">
        <v>0</v>
      </c>
      <c r="BA171" s="44">
        <f t="shared" ref="BA171:BA173" si="23">countif(E171:AZ171,TRUE)</f>
        <v>0</v>
      </c>
    </row>
    <row r="172">
      <c r="A172" s="49"/>
      <c r="B172" s="52" t="s">
        <v>38</v>
      </c>
      <c r="C172" s="52" t="s">
        <v>174</v>
      </c>
      <c r="D172" s="53">
        <v>3000000.0</v>
      </c>
      <c r="E172" s="51" t="b">
        <v>0</v>
      </c>
      <c r="F172" s="51" t="b">
        <v>0</v>
      </c>
      <c r="G172" s="51" t="b">
        <v>0</v>
      </c>
      <c r="H172" s="51" t="b">
        <v>0</v>
      </c>
      <c r="I172" s="51" t="b">
        <v>0</v>
      </c>
      <c r="J172" s="51" t="b">
        <v>0</v>
      </c>
      <c r="K172" s="51" t="b">
        <v>0</v>
      </c>
      <c r="L172" s="51" t="b">
        <v>0</v>
      </c>
      <c r="M172" s="51" t="b">
        <v>0</v>
      </c>
      <c r="N172" s="51" t="b">
        <v>0</v>
      </c>
      <c r="O172" s="51" t="b">
        <v>0</v>
      </c>
      <c r="P172" s="51" t="b">
        <v>0</v>
      </c>
      <c r="Q172" s="51" t="b">
        <v>0</v>
      </c>
      <c r="R172" s="51" t="b">
        <v>0</v>
      </c>
      <c r="S172" s="51" t="b">
        <v>0</v>
      </c>
      <c r="T172" s="51" t="b">
        <v>0</v>
      </c>
      <c r="U172" s="51" t="b">
        <v>0</v>
      </c>
      <c r="V172" s="51" t="b">
        <v>0</v>
      </c>
      <c r="W172" s="51" t="b">
        <v>0</v>
      </c>
      <c r="X172" s="51" t="b">
        <v>0</v>
      </c>
      <c r="Y172" s="51" t="b">
        <v>0</v>
      </c>
      <c r="Z172" s="51" t="b">
        <v>0</v>
      </c>
      <c r="AA172" s="51" t="b">
        <v>0</v>
      </c>
      <c r="AB172" s="51" t="b">
        <v>0</v>
      </c>
      <c r="AC172" s="51" t="b">
        <v>0</v>
      </c>
      <c r="AD172" s="51" t="b">
        <v>0</v>
      </c>
      <c r="AE172" s="51" t="b">
        <v>0</v>
      </c>
      <c r="AF172" s="51" t="b">
        <v>0</v>
      </c>
      <c r="AG172" s="51" t="b">
        <v>0</v>
      </c>
      <c r="AH172" s="51" t="b">
        <v>0</v>
      </c>
      <c r="AI172" s="51" t="b">
        <v>0</v>
      </c>
      <c r="AJ172" s="51" t="b">
        <v>0</v>
      </c>
      <c r="AK172" s="51" t="b">
        <v>0</v>
      </c>
      <c r="AL172" s="51" t="b">
        <v>0</v>
      </c>
      <c r="AM172" s="51" t="b">
        <v>0</v>
      </c>
      <c r="AN172" s="51" t="b">
        <v>0</v>
      </c>
      <c r="AO172" s="51" t="b">
        <v>0</v>
      </c>
      <c r="AP172" s="51" t="b">
        <v>0</v>
      </c>
      <c r="AQ172" s="51" t="b">
        <v>0</v>
      </c>
      <c r="AR172" s="51" t="b">
        <v>0</v>
      </c>
      <c r="AS172" s="51" t="b">
        <v>0</v>
      </c>
      <c r="AT172" s="51" t="b">
        <v>0</v>
      </c>
      <c r="AU172" s="51" t="b">
        <v>0</v>
      </c>
      <c r="AV172" s="51" t="b">
        <v>0</v>
      </c>
      <c r="AW172" s="51" t="b">
        <v>0</v>
      </c>
      <c r="AX172" s="51" t="b">
        <v>0</v>
      </c>
      <c r="AY172" s="51" t="b">
        <v>0</v>
      </c>
      <c r="AZ172" s="51" t="b">
        <v>0</v>
      </c>
      <c r="BA172" s="44">
        <f t="shared" si="23"/>
        <v>0</v>
      </c>
    </row>
    <row r="173">
      <c r="A173" s="49"/>
      <c r="B173" s="52" t="s">
        <v>38</v>
      </c>
      <c r="C173" s="52" t="s">
        <v>175</v>
      </c>
      <c r="D173" s="53">
        <v>3000000.0</v>
      </c>
      <c r="E173" s="51" t="b">
        <v>0</v>
      </c>
      <c r="F173" s="51" t="b">
        <v>0</v>
      </c>
      <c r="G173" s="51" t="b">
        <v>0</v>
      </c>
      <c r="H173" s="51" t="b">
        <v>0</v>
      </c>
      <c r="I173" s="51" t="b">
        <v>0</v>
      </c>
      <c r="J173" s="51" t="b">
        <v>0</v>
      </c>
      <c r="K173" s="51" t="b">
        <v>0</v>
      </c>
      <c r="L173" s="51" t="b">
        <v>0</v>
      </c>
      <c r="M173" s="51" t="b">
        <v>0</v>
      </c>
      <c r="N173" s="51" t="b">
        <v>0</v>
      </c>
      <c r="O173" s="51" t="b">
        <v>0</v>
      </c>
      <c r="P173" s="51" t="b">
        <v>0</v>
      </c>
      <c r="Q173" s="51" t="b">
        <v>0</v>
      </c>
      <c r="R173" s="51" t="b">
        <v>0</v>
      </c>
      <c r="S173" s="51" t="b">
        <v>0</v>
      </c>
      <c r="T173" s="51" t="b">
        <v>0</v>
      </c>
      <c r="U173" s="51" t="b">
        <v>0</v>
      </c>
      <c r="V173" s="51" t="b">
        <v>0</v>
      </c>
      <c r="W173" s="51" t="b">
        <v>0</v>
      </c>
      <c r="X173" s="51" t="b">
        <v>0</v>
      </c>
      <c r="Y173" s="51" t="b">
        <v>0</v>
      </c>
      <c r="Z173" s="51" t="b">
        <v>0</v>
      </c>
      <c r="AA173" s="51" t="b">
        <v>0</v>
      </c>
      <c r="AB173" s="51" t="b">
        <v>0</v>
      </c>
      <c r="AC173" s="51" t="b">
        <v>0</v>
      </c>
      <c r="AD173" s="51" t="b">
        <v>0</v>
      </c>
      <c r="AE173" s="51" t="b">
        <v>0</v>
      </c>
      <c r="AF173" s="51" t="b">
        <v>0</v>
      </c>
      <c r="AG173" s="51" t="b">
        <v>0</v>
      </c>
      <c r="AH173" s="51" t="b">
        <v>0</v>
      </c>
      <c r="AI173" s="51" t="b">
        <v>0</v>
      </c>
      <c r="AJ173" s="51" t="b">
        <v>0</v>
      </c>
      <c r="AK173" s="51" t="b">
        <v>0</v>
      </c>
      <c r="AL173" s="51" t="b">
        <v>0</v>
      </c>
      <c r="AM173" s="51" t="b">
        <v>0</v>
      </c>
      <c r="AN173" s="51" t="b">
        <v>0</v>
      </c>
      <c r="AO173" s="51" t="b">
        <v>0</v>
      </c>
      <c r="AP173" s="51" t="b">
        <v>0</v>
      </c>
      <c r="AQ173" s="51" t="b">
        <v>0</v>
      </c>
      <c r="AR173" s="51" t="b">
        <v>0</v>
      </c>
      <c r="AS173" s="51" t="b">
        <v>0</v>
      </c>
      <c r="AT173" s="51" t="b">
        <v>0</v>
      </c>
      <c r="AU173" s="51" t="b">
        <v>0</v>
      </c>
      <c r="AV173" s="51" t="b">
        <v>0</v>
      </c>
      <c r="AW173" s="51" t="b">
        <v>0</v>
      </c>
      <c r="AX173" s="51" t="b">
        <v>0</v>
      </c>
      <c r="AY173" s="51" t="b">
        <v>0</v>
      </c>
      <c r="AZ173" s="51" t="b">
        <v>0</v>
      </c>
      <c r="BA173" s="44">
        <f t="shared" si="23"/>
        <v>0</v>
      </c>
    </row>
    <row r="174">
      <c r="A174" s="45">
        <v>511611.0</v>
      </c>
      <c r="B174" s="46" t="s">
        <v>176</v>
      </c>
      <c r="C174" s="6"/>
      <c r="D174" s="47">
        <f>sum(D176:D178)</f>
        <v>600094000</v>
      </c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4"/>
    </row>
    <row r="175">
      <c r="A175" s="49"/>
      <c r="B175" s="50" t="s">
        <v>37</v>
      </c>
      <c r="C175" s="6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44"/>
    </row>
    <row r="176">
      <c r="A176" s="49"/>
      <c r="B176" s="52" t="s">
        <v>38</v>
      </c>
      <c r="C176" s="52" t="s">
        <v>176</v>
      </c>
      <c r="D176" s="53">
        <v>5.17876E8</v>
      </c>
      <c r="E176" s="51" t="b">
        <v>0</v>
      </c>
      <c r="F176" s="51" t="b">
        <v>0</v>
      </c>
      <c r="G176" s="51" t="b">
        <v>0</v>
      </c>
      <c r="H176" s="51" t="b">
        <v>0</v>
      </c>
      <c r="I176" s="51" t="b">
        <v>0</v>
      </c>
      <c r="J176" s="51" t="b">
        <v>0</v>
      </c>
      <c r="K176" s="51" t="b">
        <v>0</v>
      </c>
      <c r="L176" s="51" t="b">
        <v>0</v>
      </c>
      <c r="M176" s="51" t="b">
        <v>0</v>
      </c>
      <c r="N176" s="51" t="b">
        <v>0</v>
      </c>
      <c r="O176" s="51" t="b">
        <v>0</v>
      </c>
      <c r="P176" s="51" t="b">
        <v>0</v>
      </c>
      <c r="Q176" s="51" t="b">
        <v>0</v>
      </c>
      <c r="R176" s="51" t="b">
        <v>0</v>
      </c>
      <c r="S176" s="51" t="b">
        <v>0</v>
      </c>
      <c r="T176" s="51" t="b">
        <v>0</v>
      </c>
      <c r="U176" s="51" t="b">
        <v>0</v>
      </c>
      <c r="V176" s="51" t="b">
        <v>0</v>
      </c>
      <c r="W176" s="51" t="b">
        <v>0</v>
      </c>
      <c r="X176" s="51" t="b">
        <v>0</v>
      </c>
      <c r="Y176" s="51" t="b">
        <v>0</v>
      </c>
      <c r="Z176" s="51" t="b">
        <v>0</v>
      </c>
      <c r="AA176" s="51" t="b">
        <v>0</v>
      </c>
      <c r="AB176" s="51" t="b">
        <v>0</v>
      </c>
      <c r="AC176" s="51" t="b">
        <v>0</v>
      </c>
      <c r="AD176" s="51" t="b">
        <v>0</v>
      </c>
      <c r="AE176" s="51" t="b">
        <v>0</v>
      </c>
      <c r="AF176" s="51" t="b">
        <v>0</v>
      </c>
      <c r="AG176" s="51" t="b">
        <v>0</v>
      </c>
      <c r="AH176" s="51" t="b">
        <v>0</v>
      </c>
      <c r="AI176" s="51" t="b">
        <v>0</v>
      </c>
      <c r="AJ176" s="51" t="b">
        <v>0</v>
      </c>
      <c r="AK176" s="51" t="b">
        <v>0</v>
      </c>
      <c r="AL176" s="51" t="b">
        <v>0</v>
      </c>
      <c r="AM176" s="51" t="b">
        <v>0</v>
      </c>
      <c r="AN176" s="51" t="b">
        <v>0</v>
      </c>
      <c r="AO176" s="51" t="b">
        <v>0</v>
      </c>
      <c r="AP176" s="51" t="b">
        <v>0</v>
      </c>
      <c r="AQ176" s="51" t="b">
        <v>0</v>
      </c>
      <c r="AR176" s="51" t="b">
        <v>0</v>
      </c>
      <c r="AS176" s="51" t="b">
        <v>0</v>
      </c>
      <c r="AT176" s="51" t="b">
        <v>0</v>
      </c>
      <c r="AU176" s="51" t="b">
        <v>0</v>
      </c>
      <c r="AV176" s="51" t="b">
        <v>0</v>
      </c>
      <c r="AW176" s="51" t="b">
        <v>0</v>
      </c>
      <c r="AX176" s="51" t="b">
        <v>0</v>
      </c>
      <c r="AY176" s="51" t="b">
        <v>0</v>
      </c>
      <c r="AZ176" s="51" t="b">
        <v>0</v>
      </c>
      <c r="BA176" s="44">
        <f t="shared" ref="BA176:BA178" si="24">countif(E176:AZ176,TRUE)</f>
        <v>0</v>
      </c>
    </row>
    <row r="177">
      <c r="A177" s="49"/>
      <c r="B177" s="52" t="s">
        <v>38</v>
      </c>
      <c r="C177" s="52" t="s">
        <v>178</v>
      </c>
      <c r="D177" s="53">
        <v>4.1109E7</v>
      </c>
      <c r="E177" s="51" t="b">
        <v>0</v>
      </c>
      <c r="F177" s="51" t="b">
        <v>0</v>
      </c>
      <c r="G177" s="51" t="b">
        <v>0</v>
      </c>
      <c r="H177" s="51" t="b">
        <v>0</v>
      </c>
      <c r="I177" s="51" t="b">
        <v>0</v>
      </c>
      <c r="J177" s="51" t="b">
        <v>0</v>
      </c>
      <c r="K177" s="51" t="b">
        <v>0</v>
      </c>
      <c r="L177" s="51" t="b">
        <v>0</v>
      </c>
      <c r="M177" s="51" t="b">
        <v>0</v>
      </c>
      <c r="N177" s="51" t="b">
        <v>0</v>
      </c>
      <c r="O177" s="51" t="b">
        <v>0</v>
      </c>
      <c r="P177" s="51" t="b">
        <v>0</v>
      </c>
      <c r="Q177" s="51" t="b">
        <v>0</v>
      </c>
      <c r="R177" s="51" t="b">
        <v>0</v>
      </c>
      <c r="S177" s="51" t="b">
        <v>0</v>
      </c>
      <c r="T177" s="51" t="b">
        <v>0</v>
      </c>
      <c r="U177" s="51" t="b">
        <v>0</v>
      </c>
      <c r="V177" s="51" t="b">
        <v>0</v>
      </c>
      <c r="W177" s="51" t="b">
        <v>0</v>
      </c>
      <c r="X177" s="51" t="b">
        <v>0</v>
      </c>
      <c r="Y177" s="51" t="b">
        <v>0</v>
      </c>
      <c r="Z177" s="51" t="b">
        <v>0</v>
      </c>
      <c r="AA177" s="51" t="b">
        <v>0</v>
      </c>
      <c r="AB177" s="51" t="b">
        <v>0</v>
      </c>
      <c r="AC177" s="51" t="b">
        <v>0</v>
      </c>
      <c r="AD177" s="51" t="b">
        <v>0</v>
      </c>
      <c r="AE177" s="51" t="b">
        <v>0</v>
      </c>
      <c r="AF177" s="51" t="b">
        <v>0</v>
      </c>
      <c r="AG177" s="51" t="b">
        <v>0</v>
      </c>
      <c r="AH177" s="51" t="b">
        <v>0</v>
      </c>
      <c r="AI177" s="51" t="b">
        <v>0</v>
      </c>
      <c r="AJ177" s="51" t="b">
        <v>0</v>
      </c>
      <c r="AK177" s="51" t="b">
        <v>0</v>
      </c>
      <c r="AL177" s="51" t="b">
        <v>0</v>
      </c>
      <c r="AM177" s="51" t="b">
        <v>0</v>
      </c>
      <c r="AN177" s="51" t="b">
        <v>0</v>
      </c>
      <c r="AO177" s="51" t="b">
        <v>0</v>
      </c>
      <c r="AP177" s="51" t="b">
        <v>0</v>
      </c>
      <c r="AQ177" s="51" t="b">
        <v>0</v>
      </c>
      <c r="AR177" s="51" t="b">
        <v>0</v>
      </c>
      <c r="AS177" s="51" t="b">
        <v>0</v>
      </c>
      <c r="AT177" s="51" t="b">
        <v>0</v>
      </c>
      <c r="AU177" s="51" t="b">
        <v>0</v>
      </c>
      <c r="AV177" s="51" t="b">
        <v>0</v>
      </c>
      <c r="AW177" s="51" t="b">
        <v>0</v>
      </c>
      <c r="AX177" s="51" t="b">
        <v>0</v>
      </c>
      <c r="AY177" s="51" t="b">
        <v>0</v>
      </c>
      <c r="AZ177" s="51" t="b">
        <v>0</v>
      </c>
      <c r="BA177" s="44">
        <f t="shared" si="24"/>
        <v>0</v>
      </c>
    </row>
    <row r="178">
      <c r="A178" s="49"/>
      <c r="B178" s="52" t="s">
        <v>38</v>
      </c>
      <c r="C178" s="52" t="s">
        <v>179</v>
      </c>
      <c r="D178" s="53">
        <v>4.1109E7</v>
      </c>
      <c r="E178" s="51" t="b">
        <v>0</v>
      </c>
      <c r="F178" s="51" t="b">
        <v>0</v>
      </c>
      <c r="G178" s="51" t="b">
        <v>0</v>
      </c>
      <c r="H178" s="51" t="b">
        <v>0</v>
      </c>
      <c r="I178" s="51" t="b">
        <v>0</v>
      </c>
      <c r="J178" s="51" t="b">
        <v>0</v>
      </c>
      <c r="K178" s="51" t="b">
        <v>0</v>
      </c>
      <c r="L178" s="51" t="b">
        <v>0</v>
      </c>
      <c r="M178" s="51" t="b">
        <v>0</v>
      </c>
      <c r="N178" s="51" t="b">
        <v>0</v>
      </c>
      <c r="O178" s="51" t="b">
        <v>0</v>
      </c>
      <c r="P178" s="51" t="b">
        <v>0</v>
      </c>
      <c r="Q178" s="51" t="b">
        <v>0</v>
      </c>
      <c r="R178" s="51" t="b">
        <v>0</v>
      </c>
      <c r="S178" s="51" t="b">
        <v>0</v>
      </c>
      <c r="T178" s="51" t="b">
        <v>0</v>
      </c>
      <c r="U178" s="51" t="b">
        <v>0</v>
      </c>
      <c r="V178" s="51" t="b">
        <v>0</v>
      </c>
      <c r="W178" s="51" t="b">
        <v>0</v>
      </c>
      <c r="X178" s="51" t="b">
        <v>0</v>
      </c>
      <c r="Y178" s="51" t="b">
        <v>0</v>
      </c>
      <c r="Z178" s="51" t="b">
        <v>0</v>
      </c>
      <c r="AA178" s="51" t="b">
        <v>0</v>
      </c>
      <c r="AB178" s="51" t="b">
        <v>0</v>
      </c>
      <c r="AC178" s="51" t="b">
        <v>0</v>
      </c>
      <c r="AD178" s="51" t="b">
        <v>0</v>
      </c>
      <c r="AE178" s="51" t="b">
        <v>0</v>
      </c>
      <c r="AF178" s="51" t="b">
        <v>0</v>
      </c>
      <c r="AG178" s="51" t="b">
        <v>0</v>
      </c>
      <c r="AH178" s="51" t="b">
        <v>0</v>
      </c>
      <c r="AI178" s="51" t="b">
        <v>0</v>
      </c>
      <c r="AJ178" s="51" t="b">
        <v>0</v>
      </c>
      <c r="AK178" s="51" t="b">
        <v>0</v>
      </c>
      <c r="AL178" s="51" t="b">
        <v>0</v>
      </c>
      <c r="AM178" s="51" t="b">
        <v>0</v>
      </c>
      <c r="AN178" s="51" t="b">
        <v>0</v>
      </c>
      <c r="AO178" s="51" t="b">
        <v>0</v>
      </c>
      <c r="AP178" s="51" t="b">
        <v>0</v>
      </c>
      <c r="AQ178" s="51" t="b">
        <v>0</v>
      </c>
      <c r="AR178" s="51" t="b">
        <v>0</v>
      </c>
      <c r="AS178" s="51" t="b">
        <v>0</v>
      </c>
      <c r="AT178" s="51" t="b">
        <v>0</v>
      </c>
      <c r="AU178" s="51" t="b">
        <v>0</v>
      </c>
      <c r="AV178" s="51" t="b">
        <v>0</v>
      </c>
      <c r="AW178" s="51" t="b">
        <v>0</v>
      </c>
      <c r="AX178" s="51" t="b">
        <v>0</v>
      </c>
      <c r="AY178" s="51" t="b">
        <v>0</v>
      </c>
      <c r="AZ178" s="51" t="b">
        <v>0</v>
      </c>
      <c r="BA178" s="44">
        <f t="shared" si="24"/>
        <v>0</v>
      </c>
    </row>
    <row r="179">
      <c r="A179" s="45">
        <v>511619.0</v>
      </c>
      <c r="B179" s="46" t="s">
        <v>180</v>
      </c>
      <c r="C179" s="6"/>
      <c r="D179" s="47">
        <f>sum(D181:D183)</f>
        <v>15000</v>
      </c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4"/>
    </row>
    <row r="180">
      <c r="A180" s="49"/>
      <c r="B180" s="50" t="s">
        <v>37</v>
      </c>
      <c r="C180" s="6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44"/>
    </row>
    <row r="181">
      <c r="A181" s="49"/>
      <c r="B181" s="52" t="s">
        <v>38</v>
      </c>
      <c r="C181" s="52" t="s">
        <v>180</v>
      </c>
      <c r="D181" s="53">
        <v>7000.0</v>
      </c>
      <c r="E181" s="51" t="b">
        <v>0</v>
      </c>
      <c r="F181" s="51" t="b">
        <v>0</v>
      </c>
      <c r="G181" s="51" t="b">
        <v>0</v>
      </c>
      <c r="H181" s="51" t="b">
        <v>0</v>
      </c>
      <c r="I181" s="51" t="b">
        <v>0</v>
      </c>
      <c r="J181" s="51" t="b">
        <v>0</v>
      </c>
      <c r="K181" s="51" t="b">
        <v>0</v>
      </c>
      <c r="L181" s="51" t="b">
        <v>0</v>
      </c>
      <c r="M181" s="51" t="b">
        <v>0</v>
      </c>
      <c r="N181" s="51" t="b">
        <v>0</v>
      </c>
      <c r="O181" s="51" t="b">
        <v>0</v>
      </c>
      <c r="P181" s="51" t="b">
        <v>0</v>
      </c>
      <c r="Q181" s="51" t="b">
        <v>0</v>
      </c>
      <c r="R181" s="51" t="b">
        <v>0</v>
      </c>
      <c r="S181" s="51" t="b">
        <v>0</v>
      </c>
      <c r="T181" s="51" t="b">
        <v>0</v>
      </c>
      <c r="U181" s="51" t="b">
        <v>0</v>
      </c>
      <c r="V181" s="51" t="b">
        <v>0</v>
      </c>
      <c r="W181" s="51" t="b">
        <v>0</v>
      </c>
      <c r="X181" s="51" t="b">
        <v>0</v>
      </c>
      <c r="Y181" s="51" t="b">
        <v>0</v>
      </c>
      <c r="Z181" s="51" t="b">
        <v>0</v>
      </c>
      <c r="AA181" s="51" t="b">
        <v>0</v>
      </c>
      <c r="AB181" s="51" t="b">
        <v>0</v>
      </c>
      <c r="AC181" s="51" t="b">
        <v>0</v>
      </c>
      <c r="AD181" s="51" t="b">
        <v>0</v>
      </c>
      <c r="AE181" s="51" t="b">
        <v>0</v>
      </c>
      <c r="AF181" s="51" t="b">
        <v>0</v>
      </c>
      <c r="AG181" s="51" t="b">
        <v>0</v>
      </c>
      <c r="AH181" s="51" t="b">
        <v>0</v>
      </c>
      <c r="AI181" s="51" t="b">
        <v>0</v>
      </c>
      <c r="AJ181" s="51" t="b">
        <v>0</v>
      </c>
      <c r="AK181" s="51" t="b">
        <v>0</v>
      </c>
      <c r="AL181" s="51" t="b">
        <v>0</v>
      </c>
      <c r="AM181" s="51" t="b">
        <v>0</v>
      </c>
      <c r="AN181" s="51" t="b">
        <v>0</v>
      </c>
      <c r="AO181" s="51" t="b">
        <v>0</v>
      </c>
      <c r="AP181" s="51" t="b">
        <v>0</v>
      </c>
      <c r="AQ181" s="51" t="b">
        <v>0</v>
      </c>
      <c r="AR181" s="51" t="b">
        <v>0</v>
      </c>
      <c r="AS181" s="51" t="b">
        <v>0</v>
      </c>
      <c r="AT181" s="51" t="b">
        <v>0</v>
      </c>
      <c r="AU181" s="51" t="b">
        <v>0</v>
      </c>
      <c r="AV181" s="51" t="b">
        <v>0</v>
      </c>
      <c r="AW181" s="51" t="b">
        <v>0</v>
      </c>
      <c r="AX181" s="51" t="b">
        <v>0</v>
      </c>
      <c r="AY181" s="51" t="b">
        <v>0</v>
      </c>
      <c r="AZ181" s="51" t="b">
        <v>0</v>
      </c>
      <c r="BA181" s="44">
        <f t="shared" ref="BA181:BA183" si="25">countif(E181:AZ181,TRUE)</f>
        <v>0</v>
      </c>
    </row>
    <row r="182">
      <c r="A182" s="49"/>
      <c r="B182" s="52" t="s">
        <v>38</v>
      </c>
      <c r="C182" s="52" t="s">
        <v>181</v>
      </c>
      <c r="D182" s="53">
        <v>4000.0</v>
      </c>
      <c r="E182" s="51" t="b">
        <v>0</v>
      </c>
      <c r="F182" s="51" t="b">
        <v>0</v>
      </c>
      <c r="G182" s="51" t="b">
        <v>0</v>
      </c>
      <c r="H182" s="51" t="b">
        <v>0</v>
      </c>
      <c r="I182" s="51" t="b">
        <v>0</v>
      </c>
      <c r="J182" s="51" t="b">
        <v>0</v>
      </c>
      <c r="K182" s="51" t="b">
        <v>0</v>
      </c>
      <c r="L182" s="51" t="b">
        <v>0</v>
      </c>
      <c r="M182" s="51" t="b">
        <v>0</v>
      </c>
      <c r="N182" s="51" t="b">
        <v>0</v>
      </c>
      <c r="O182" s="51" t="b">
        <v>0</v>
      </c>
      <c r="P182" s="51" t="b">
        <v>0</v>
      </c>
      <c r="Q182" s="51" t="b">
        <v>0</v>
      </c>
      <c r="R182" s="51" t="b">
        <v>0</v>
      </c>
      <c r="S182" s="51" t="b">
        <v>0</v>
      </c>
      <c r="T182" s="51" t="b">
        <v>0</v>
      </c>
      <c r="U182" s="51" t="b">
        <v>0</v>
      </c>
      <c r="V182" s="51" t="b">
        <v>0</v>
      </c>
      <c r="W182" s="51" t="b">
        <v>0</v>
      </c>
      <c r="X182" s="51" t="b">
        <v>0</v>
      </c>
      <c r="Y182" s="51" t="b">
        <v>0</v>
      </c>
      <c r="Z182" s="51" t="b">
        <v>0</v>
      </c>
      <c r="AA182" s="51" t="b">
        <v>0</v>
      </c>
      <c r="AB182" s="51" t="b">
        <v>0</v>
      </c>
      <c r="AC182" s="51" t="b">
        <v>0</v>
      </c>
      <c r="AD182" s="51" t="b">
        <v>0</v>
      </c>
      <c r="AE182" s="51" t="b">
        <v>0</v>
      </c>
      <c r="AF182" s="51" t="b">
        <v>0</v>
      </c>
      <c r="AG182" s="51" t="b">
        <v>0</v>
      </c>
      <c r="AH182" s="51" t="b">
        <v>0</v>
      </c>
      <c r="AI182" s="51" t="b">
        <v>0</v>
      </c>
      <c r="AJ182" s="51" t="b">
        <v>0</v>
      </c>
      <c r="AK182" s="51" t="b">
        <v>0</v>
      </c>
      <c r="AL182" s="51" t="b">
        <v>0</v>
      </c>
      <c r="AM182" s="51" t="b">
        <v>0</v>
      </c>
      <c r="AN182" s="51" t="b">
        <v>0</v>
      </c>
      <c r="AO182" s="51" t="b">
        <v>0</v>
      </c>
      <c r="AP182" s="51" t="b">
        <v>0</v>
      </c>
      <c r="AQ182" s="51" t="b">
        <v>0</v>
      </c>
      <c r="AR182" s="51" t="b">
        <v>0</v>
      </c>
      <c r="AS182" s="51" t="b">
        <v>0</v>
      </c>
      <c r="AT182" s="51" t="b">
        <v>0</v>
      </c>
      <c r="AU182" s="51" t="b">
        <v>0</v>
      </c>
      <c r="AV182" s="51" t="b">
        <v>0</v>
      </c>
      <c r="AW182" s="51" t="b">
        <v>0</v>
      </c>
      <c r="AX182" s="51" t="b">
        <v>0</v>
      </c>
      <c r="AY182" s="51" t="b">
        <v>0</v>
      </c>
      <c r="AZ182" s="51" t="b">
        <v>0</v>
      </c>
      <c r="BA182" s="44">
        <f t="shared" si="25"/>
        <v>0</v>
      </c>
    </row>
    <row r="183">
      <c r="A183" s="49"/>
      <c r="B183" s="52" t="s">
        <v>38</v>
      </c>
      <c r="C183" s="52" t="s">
        <v>182</v>
      </c>
      <c r="D183" s="53">
        <v>4000.0</v>
      </c>
      <c r="E183" s="51" t="b">
        <v>0</v>
      </c>
      <c r="F183" s="51" t="b">
        <v>0</v>
      </c>
      <c r="G183" s="51" t="b">
        <v>0</v>
      </c>
      <c r="H183" s="51" t="b">
        <v>0</v>
      </c>
      <c r="I183" s="51" t="b">
        <v>0</v>
      </c>
      <c r="J183" s="51" t="b">
        <v>0</v>
      </c>
      <c r="K183" s="51" t="b">
        <v>0</v>
      </c>
      <c r="L183" s="51" t="b">
        <v>0</v>
      </c>
      <c r="M183" s="51" t="b">
        <v>0</v>
      </c>
      <c r="N183" s="51" t="b">
        <v>0</v>
      </c>
      <c r="O183" s="51" t="b">
        <v>0</v>
      </c>
      <c r="P183" s="51" t="b">
        <v>0</v>
      </c>
      <c r="Q183" s="51" t="b">
        <v>0</v>
      </c>
      <c r="R183" s="51" t="b">
        <v>0</v>
      </c>
      <c r="S183" s="51" t="b">
        <v>0</v>
      </c>
      <c r="T183" s="51" t="b">
        <v>0</v>
      </c>
      <c r="U183" s="51" t="b">
        <v>0</v>
      </c>
      <c r="V183" s="51" t="b">
        <v>0</v>
      </c>
      <c r="W183" s="51" t="b">
        <v>0</v>
      </c>
      <c r="X183" s="51" t="b">
        <v>0</v>
      </c>
      <c r="Y183" s="51" t="b">
        <v>0</v>
      </c>
      <c r="Z183" s="51" t="b">
        <v>0</v>
      </c>
      <c r="AA183" s="51" t="b">
        <v>0</v>
      </c>
      <c r="AB183" s="51" t="b">
        <v>0</v>
      </c>
      <c r="AC183" s="51" t="b">
        <v>0</v>
      </c>
      <c r="AD183" s="51" t="b">
        <v>0</v>
      </c>
      <c r="AE183" s="51" t="b">
        <v>0</v>
      </c>
      <c r="AF183" s="51" t="b">
        <v>0</v>
      </c>
      <c r="AG183" s="51" t="b">
        <v>0</v>
      </c>
      <c r="AH183" s="51" t="b">
        <v>0</v>
      </c>
      <c r="AI183" s="51" t="b">
        <v>0</v>
      </c>
      <c r="AJ183" s="51" t="b">
        <v>0</v>
      </c>
      <c r="AK183" s="51" t="b">
        <v>0</v>
      </c>
      <c r="AL183" s="51" t="b">
        <v>0</v>
      </c>
      <c r="AM183" s="51" t="b">
        <v>0</v>
      </c>
      <c r="AN183" s="51" t="b">
        <v>0</v>
      </c>
      <c r="AO183" s="51" t="b">
        <v>0</v>
      </c>
      <c r="AP183" s="51" t="b">
        <v>0</v>
      </c>
      <c r="AQ183" s="51" t="b">
        <v>0</v>
      </c>
      <c r="AR183" s="51" t="b">
        <v>0</v>
      </c>
      <c r="AS183" s="51" t="b">
        <v>0</v>
      </c>
      <c r="AT183" s="51" t="b">
        <v>0</v>
      </c>
      <c r="AU183" s="51" t="b">
        <v>0</v>
      </c>
      <c r="AV183" s="51" t="b">
        <v>0</v>
      </c>
      <c r="AW183" s="51" t="b">
        <v>0</v>
      </c>
      <c r="AX183" s="51" t="b">
        <v>0</v>
      </c>
      <c r="AY183" s="51" t="b">
        <v>0</v>
      </c>
      <c r="AZ183" s="51" t="b">
        <v>0</v>
      </c>
      <c r="BA183" s="44">
        <f t="shared" si="25"/>
        <v>0</v>
      </c>
    </row>
    <row r="184">
      <c r="A184" s="45">
        <v>511621.0</v>
      </c>
      <c r="B184" s="46" t="s">
        <v>183</v>
      </c>
      <c r="C184" s="6"/>
      <c r="D184" s="47">
        <f>sum(D186:D188)</f>
        <v>35884000</v>
      </c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4"/>
    </row>
    <row r="185">
      <c r="A185" s="49"/>
      <c r="B185" s="50" t="s">
        <v>37</v>
      </c>
      <c r="C185" s="6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44"/>
    </row>
    <row r="186">
      <c r="A186" s="49"/>
      <c r="B186" s="52" t="s">
        <v>38</v>
      </c>
      <c r="C186" s="52" t="s">
        <v>184</v>
      </c>
      <c r="D186" s="53">
        <v>2.881E7</v>
      </c>
      <c r="E186" s="51" t="b">
        <v>0</v>
      </c>
      <c r="F186" s="51" t="b">
        <v>0</v>
      </c>
      <c r="G186" s="51" t="b">
        <v>0</v>
      </c>
      <c r="H186" s="51" t="b">
        <v>0</v>
      </c>
      <c r="I186" s="51" t="b">
        <v>0</v>
      </c>
      <c r="J186" s="51" t="b">
        <v>0</v>
      </c>
      <c r="K186" s="51" t="b">
        <v>0</v>
      </c>
      <c r="L186" s="51" t="b">
        <v>0</v>
      </c>
      <c r="M186" s="51" t="b">
        <v>0</v>
      </c>
      <c r="N186" s="51" t="b">
        <v>0</v>
      </c>
      <c r="O186" s="51" t="b">
        <v>0</v>
      </c>
      <c r="P186" s="51" t="b">
        <v>0</v>
      </c>
      <c r="Q186" s="51" t="b">
        <v>0</v>
      </c>
      <c r="R186" s="51" t="b">
        <v>0</v>
      </c>
      <c r="S186" s="51" t="b">
        <v>0</v>
      </c>
      <c r="T186" s="51" t="b">
        <v>0</v>
      </c>
      <c r="U186" s="51" t="b">
        <v>0</v>
      </c>
      <c r="V186" s="51" t="b">
        <v>0</v>
      </c>
      <c r="W186" s="51" t="b">
        <v>0</v>
      </c>
      <c r="X186" s="51" t="b">
        <v>0</v>
      </c>
      <c r="Y186" s="51" t="b">
        <v>0</v>
      </c>
      <c r="Z186" s="51" t="b">
        <v>0</v>
      </c>
      <c r="AA186" s="51" t="b">
        <v>0</v>
      </c>
      <c r="AB186" s="51" t="b">
        <v>0</v>
      </c>
      <c r="AC186" s="51" t="b">
        <v>0</v>
      </c>
      <c r="AD186" s="51" t="b">
        <v>0</v>
      </c>
      <c r="AE186" s="51" t="b">
        <v>0</v>
      </c>
      <c r="AF186" s="51" t="b">
        <v>0</v>
      </c>
      <c r="AG186" s="51" t="b">
        <v>0</v>
      </c>
      <c r="AH186" s="51" t="b">
        <v>0</v>
      </c>
      <c r="AI186" s="51" t="b">
        <v>0</v>
      </c>
      <c r="AJ186" s="51" t="b">
        <v>0</v>
      </c>
      <c r="AK186" s="51" t="b">
        <v>0</v>
      </c>
      <c r="AL186" s="51" t="b">
        <v>0</v>
      </c>
      <c r="AM186" s="51" t="b">
        <v>0</v>
      </c>
      <c r="AN186" s="51" t="b">
        <v>0</v>
      </c>
      <c r="AO186" s="51" t="b">
        <v>0</v>
      </c>
      <c r="AP186" s="51" t="b">
        <v>0</v>
      </c>
      <c r="AQ186" s="51" t="b">
        <v>0</v>
      </c>
      <c r="AR186" s="51" t="b">
        <v>0</v>
      </c>
      <c r="AS186" s="51" t="b">
        <v>0</v>
      </c>
      <c r="AT186" s="51" t="b">
        <v>0</v>
      </c>
      <c r="AU186" s="51" t="b">
        <v>0</v>
      </c>
      <c r="AV186" s="51" t="b">
        <v>0</v>
      </c>
      <c r="AW186" s="51" t="b">
        <v>0</v>
      </c>
      <c r="AX186" s="51" t="b">
        <v>0</v>
      </c>
      <c r="AY186" s="51" t="b">
        <v>0</v>
      </c>
      <c r="AZ186" s="51" t="b">
        <v>0</v>
      </c>
      <c r="BA186" s="44">
        <f t="shared" ref="BA186:BA188" si="26">countif(E186:AZ186,TRUE)</f>
        <v>0</v>
      </c>
    </row>
    <row r="187">
      <c r="A187" s="49"/>
      <c r="B187" s="52" t="s">
        <v>38</v>
      </c>
      <c r="C187" s="52" t="s">
        <v>185</v>
      </c>
      <c r="D187" s="53">
        <v>3537000.0</v>
      </c>
      <c r="E187" s="51" t="b">
        <v>0</v>
      </c>
      <c r="F187" s="51" t="b">
        <v>0</v>
      </c>
      <c r="G187" s="51" t="b">
        <v>0</v>
      </c>
      <c r="H187" s="51" t="b">
        <v>0</v>
      </c>
      <c r="I187" s="51" t="b">
        <v>0</v>
      </c>
      <c r="J187" s="51" t="b">
        <v>0</v>
      </c>
      <c r="K187" s="51" t="b">
        <v>0</v>
      </c>
      <c r="L187" s="51" t="b">
        <v>0</v>
      </c>
      <c r="M187" s="51" t="b">
        <v>0</v>
      </c>
      <c r="N187" s="51" t="b">
        <v>0</v>
      </c>
      <c r="O187" s="51" t="b">
        <v>0</v>
      </c>
      <c r="P187" s="51" t="b">
        <v>0</v>
      </c>
      <c r="Q187" s="51" t="b">
        <v>0</v>
      </c>
      <c r="R187" s="51" t="b">
        <v>0</v>
      </c>
      <c r="S187" s="51" t="b">
        <v>0</v>
      </c>
      <c r="T187" s="51" t="b">
        <v>0</v>
      </c>
      <c r="U187" s="51" t="b">
        <v>0</v>
      </c>
      <c r="V187" s="51" t="b">
        <v>0</v>
      </c>
      <c r="W187" s="51" t="b">
        <v>0</v>
      </c>
      <c r="X187" s="51" t="b">
        <v>0</v>
      </c>
      <c r="Y187" s="51" t="b">
        <v>0</v>
      </c>
      <c r="Z187" s="51" t="b">
        <v>0</v>
      </c>
      <c r="AA187" s="51" t="b">
        <v>0</v>
      </c>
      <c r="AB187" s="51" t="b">
        <v>0</v>
      </c>
      <c r="AC187" s="51" t="b">
        <v>0</v>
      </c>
      <c r="AD187" s="51" t="b">
        <v>0</v>
      </c>
      <c r="AE187" s="51" t="b">
        <v>0</v>
      </c>
      <c r="AF187" s="51" t="b">
        <v>0</v>
      </c>
      <c r="AG187" s="51" t="b">
        <v>0</v>
      </c>
      <c r="AH187" s="51" t="b">
        <v>0</v>
      </c>
      <c r="AI187" s="51" t="b">
        <v>0</v>
      </c>
      <c r="AJ187" s="51" t="b">
        <v>0</v>
      </c>
      <c r="AK187" s="51" t="b">
        <v>0</v>
      </c>
      <c r="AL187" s="51" t="b">
        <v>0</v>
      </c>
      <c r="AM187" s="51" t="b">
        <v>0</v>
      </c>
      <c r="AN187" s="51" t="b">
        <v>0</v>
      </c>
      <c r="AO187" s="51" t="b">
        <v>0</v>
      </c>
      <c r="AP187" s="51" t="b">
        <v>0</v>
      </c>
      <c r="AQ187" s="51" t="b">
        <v>0</v>
      </c>
      <c r="AR187" s="51" t="b">
        <v>0</v>
      </c>
      <c r="AS187" s="51" t="b">
        <v>0</v>
      </c>
      <c r="AT187" s="51" t="b">
        <v>0</v>
      </c>
      <c r="AU187" s="51" t="b">
        <v>0</v>
      </c>
      <c r="AV187" s="51" t="b">
        <v>0</v>
      </c>
      <c r="AW187" s="51" t="b">
        <v>0</v>
      </c>
      <c r="AX187" s="51" t="b">
        <v>0</v>
      </c>
      <c r="AY187" s="51" t="b">
        <v>0</v>
      </c>
      <c r="AZ187" s="51" t="b">
        <v>0</v>
      </c>
      <c r="BA187" s="44">
        <f t="shared" si="26"/>
        <v>0</v>
      </c>
    </row>
    <row r="188">
      <c r="A188" s="49"/>
      <c r="B188" s="52" t="s">
        <v>38</v>
      </c>
      <c r="C188" s="52" t="s">
        <v>186</v>
      </c>
      <c r="D188" s="53">
        <v>3537000.0</v>
      </c>
      <c r="E188" s="51" t="b">
        <v>0</v>
      </c>
      <c r="F188" s="51" t="b">
        <v>0</v>
      </c>
      <c r="G188" s="51" t="b">
        <v>0</v>
      </c>
      <c r="H188" s="51" t="b">
        <v>0</v>
      </c>
      <c r="I188" s="51" t="b">
        <v>0</v>
      </c>
      <c r="J188" s="51" t="b">
        <v>0</v>
      </c>
      <c r="K188" s="51" t="b">
        <v>0</v>
      </c>
      <c r="L188" s="51" t="b">
        <v>0</v>
      </c>
      <c r="M188" s="51" t="b">
        <v>0</v>
      </c>
      <c r="N188" s="51" t="b">
        <v>0</v>
      </c>
      <c r="O188" s="51" t="b">
        <v>0</v>
      </c>
      <c r="P188" s="51" t="b">
        <v>0</v>
      </c>
      <c r="Q188" s="51" t="b">
        <v>0</v>
      </c>
      <c r="R188" s="51" t="b">
        <v>0</v>
      </c>
      <c r="S188" s="51" t="b">
        <v>0</v>
      </c>
      <c r="T188" s="51" t="b">
        <v>0</v>
      </c>
      <c r="U188" s="51" t="b">
        <v>0</v>
      </c>
      <c r="V188" s="51" t="b">
        <v>0</v>
      </c>
      <c r="W188" s="51" t="b">
        <v>0</v>
      </c>
      <c r="X188" s="51" t="b">
        <v>0</v>
      </c>
      <c r="Y188" s="51" t="b">
        <v>0</v>
      </c>
      <c r="Z188" s="51" t="b">
        <v>0</v>
      </c>
      <c r="AA188" s="51" t="b">
        <v>0</v>
      </c>
      <c r="AB188" s="51" t="b">
        <v>0</v>
      </c>
      <c r="AC188" s="51" t="b">
        <v>0</v>
      </c>
      <c r="AD188" s="51" t="b">
        <v>0</v>
      </c>
      <c r="AE188" s="51" t="b">
        <v>0</v>
      </c>
      <c r="AF188" s="51" t="b">
        <v>0</v>
      </c>
      <c r="AG188" s="51" t="b">
        <v>0</v>
      </c>
      <c r="AH188" s="51" t="b">
        <v>0</v>
      </c>
      <c r="AI188" s="51" t="b">
        <v>0</v>
      </c>
      <c r="AJ188" s="51" t="b">
        <v>0</v>
      </c>
      <c r="AK188" s="51" t="b">
        <v>0</v>
      </c>
      <c r="AL188" s="51" t="b">
        <v>0</v>
      </c>
      <c r="AM188" s="51" t="b">
        <v>0</v>
      </c>
      <c r="AN188" s="51" t="b">
        <v>0</v>
      </c>
      <c r="AO188" s="51" t="b">
        <v>0</v>
      </c>
      <c r="AP188" s="51" t="b">
        <v>0</v>
      </c>
      <c r="AQ188" s="51" t="b">
        <v>0</v>
      </c>
      <c r="AR188" s="51" t="b">
        <v>0</v>
      </c>
      <c r="AS188" s="51" t="b">
        <v>0</v>
      </c>
      <c r="AT188" s="51" t="b">
        <v>0</v>
      </c>
      <c r="AU188" s="51" t="b">
        <v>0</v>
      </c>
      <c r="AV188" s="51" t="b">
        <v>0</v>
      </c>
      <c r="AW188" s="51" t="b">
        <v>0</v>
      </c>
      <c r="AX188" s="51" t="b">
        <v>0</v>
      </c>
      <c r="AY188" s="51" t="b">
        <v>0</v>
      </c>
      <c r="AZ188" s="51" t="b">
        <v>0</v>
      </c>
      <c r="BA188" s="44">
        <f t="shared" si="26"/>
        <v>0</v>
      </c>
    </row>
    <row r="189">
      <c r="A189" s="45">
        <v>511622.0</v>
      </c>
      <c r="B189" s="46" t="s">
        <v>187</v>
      </c>
      <c r="C189" s="6"/>
      <c r="D189" s="47">
        <f>sum(D191:D193)</f>
        <v>10142000</v>
      </c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4"/>
    </row>
    <row r="190">
      <c r="A190" s="49"/>
      <c r="B190" s="50" t="s">
        <v>37</v>
      </c>
      <c r="C190" s="6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44"/>
    </row>
    <row r="191">
      <c r="A191" s="49"/>
      <c r="B191" s="52" t="s">
        <v>38</v>
      </c>
      <c r="C191" s="52" t="s">
        <v>188</v>
      </c>
      <c r="D191" s="53">
        <v>8006000.0</v>
      </c>
      <c r="E191" s="51" t="b">
        <v>0</v>
      </c>
      <c r="F191" s="51" t="b">
        <v>0</v>
      </c>
      <c r="G191" s="51" t="b">
        <v>0</v>
      </c>
      <c r="H191" s="51" t="b">
        <v>0</v>
      </c>
      <c r="I191" s="51" t="b">
        <v>0</v>
      </c>
      <c r="J191" s="51" t="b">
        <v>0</v>
      </c>
      <c r="K191" s="51" t="b">
        <v>0</v>
      </c>
      <c r="L191" s="51" t="b">
        <v>0</v>
      </c>
      <c r="M191" s="51" t="b">
        <v>0</v>
      </c>
      <c r="N191" s="51" t="b">
        <v>0</v>
      </c>
      <c r="O191" s="51" t="b">
        <v>0</v>
      </c>
      <c r="P191" s="51" t="b">
        <v>0</v>
      </c>
      <c r="Q191" s="51" t="b">
        <v>0</v>
      </c>
      <c r="R191" s="51" t="b">
        <v>0</v>
      </c>
      <c r="S191" s="51" t="b">
        <v>0</v>
      </c>
      <c r="T191" s="51" t="b">
        <v>0</v>
      </c>
      <c r="U191" s="51" t="b">
        <v>0</v>
      </c>
      <c r="V191" s="51" t="b">
        <v>0</v>
      </c>
      <c r="W191" s="51" t="b">
        <v>0</v>
      </c>
      <c r="X191" s="51" t="b">
        <v>0</v>
      </c>
      <c r="Y191" s="51" t="b">
        <v>0</v>
      </c>
      <c r="Z191" s="51" t="b">
        <v>0</v>
      </c>
      <c r="AA191" s="51" t="b">
        <v>0</v>
      </c>
      <c r="AB191" s="51" t="b">
        <v>0</v>
      </c>
      <c r="AC191" s="51" t="b">
        <v>0</v>
      </c>
      <c r="AD191" s="51" t="b">
        <v>0</v>
      </c>
      <c r="AE191" s="51" t="b">
        <v>0</v>
      </c>
      <c r="AF191" s="51" t="b">
        <v>0</v>
      </c>
      <c r="AG191" s="51" t="b">
        <v>0</v>
      </c>
      <c r="AH191" s="51" t="b">
        <v>0</v>
      </c>
      <c r="AI191" s="51" t="b">
        <v>0</v>
      </c>
      <c r="AJ191" s="51" t="b">
        <v>0</v>
      </c>
      <c r="AK191" s="51" t="b">
        <v>0</v>
      </c>
      <c r="AL191" s="51" t="b">
        <v>0</v>
      </c>
      <c r="AM191" s="51" t="b">
        <v>0</v>
      </c>
      <c r="AN191" s="51" t="b">
        <v>0</v>
      </c>
      <c r="AO191" s="51" t="b">
        <v>0</v>
      </c>
      <c r="AP191" s="51" t="b">
        <v>0</v>
      </c>
      <c r="AQ191" s="51" t="b">
        <v>0</v>
      </c>
      <c r="AR191" s="51" t="b">
        <v>0</v>
      </c>
      <c r="AS191" s="51" t="b">
        <v>0</v>
      </c>
      <c r="AT191" s="51" t="b">
        <v>0</v>
      </c>
      <c r="AU191" s="51" t="b">
        <v>0</v>
      </c>
      <c r="AV191" s="51" t="b">
        <v>0</v>
      </c>
      <c r="AW191" s="51" t="b">
        <v>0</v>
      </c>
      <c r="AX191" s="51" t="b">
        <v>0</v>
      </c>
      <c r="AY191" s="51" t="b">
        <v>0</v>
      </c>
      <c r="AZ191" s="51" t="b">
        <v>0</v>
      </c>
      <c r="BA191" s="44">
        <f t="shared" ref="BA191:BA193" si="27">countif(E191:AZ191,TRUE)</f>
        <v>0</v>
      </c>
    </row>
    <row r="192">
      <c r="A192" s="49"/>
      <c r="B192" s="52" t="s">
        <v>38</v>
      </c>
      <c r="C192" s="52" t="s">
        <v>189</v>
      </c>
      <c r="D192" s="53">
        <v>1068000.0</v>
      </c>
      <c r="E192" s="51" t="b">
        <v>0</v>
      </c>
      <c r="F192" s="51" t="b">
        <v>0</v>
      </c>
      <c r="G192" s="51" t="b">
        <v>0</v>
      </c>
      <c r="H192" s="51" t="b">
        <v>0</v>
      </c>
      <c r="I192" s="51" t="b">
        <v>0</v>
      </c>
      <c r="J192" s="51" t="b">
        <v>0</v>
      </c>
      <c r="K192" s="51" t="b">
        <v>0</v>
      </c>
      <c r="L192" s="51" t="b">
        <v>0</v>
      </c>
      <c r="M192" s="51" t="b">
        <v>0</v>
      </c>
      <c r="N192" s="51" t="b">
        <v>0</v>
      </c>
      <c r="O192" s="51" t="b">
        <v>0</v>
      </c>
      <c r="P192" s="51" t="b">
        <v>0</v>
      </c>
      <c r="Q192" s="51" t="b">
        <v>0</v>
      </c>
      <c r="R192" s="51" t="b">
        <v>0</v>
      </c>
      <c r="S192" s="51" t="b">
        <v>0</v>
      </c>
      <c r="T192" s="51" t="b">
        <v>0</v>
      </c>
      <c r="U192" s="51" t="b">
        <v>0</v>
      </c>
      <c r="V192" s="51" t="b">
        <v>0</v>
      </c>
      <c r="W192" s="51" t="b">
        <v>0</v>
      </c>
      <c r="X192" s="51" t="b">
        <v>0</v>
      </c>
      <c r="Y192" s="51" t="b">
        <v>0</v>
      </c>
      <c r="Z192" s="51" t="b">
        <v>0</v>
      </c>
      <c r="AA192" s="51" t="b">
        <v>0</v>
      </c>
      <c r="AB192" s="51" t="b">
        <v>0</v>
      </c>
      <c r="AC192" s="51" t="b">
        <v>0</v>
      </c>
      <c r="AD192" s="51" t="b">
        <v>0</v>
      </c>
      <c r="AE192" s="51" t="b">
        <v>0</v>
      </c>
      <c r="AF192" s="51" t="b">
        <v>0</v>
      </c>
      <c r="AG192" s="51" t="b">
        <v>0</v>
      </c>
      <c r="AH192" s="51" t="b">
        <v>0</v>
      </c>
      <c r="AI192" s="51" t="b">
        <v>0</v>
      </c>
      <c r="AJ192" s="51" t="b">
        <v>0</v>
      </c>
      <c r="AK192" s="51" t="b">
        <v>0</v>
      </c>
      <c r="AL192" s="51" t="b">
        <v>0</v>
      </c>
      <c r="AM192" s="51" t="b">
        <v>0</v>
      </c>
      <c r="AN192" s="51" t="b">
        <v>0</v>
      </c>
      <c r="AO192" s="51" t="b">
        <v>0</v>
      </c>
      <c r="AP192" s="51" t="b">
        <v>0</v>
      </c>
      <c r="AQ192" s="51" t="b">
        <v>0</v>
      </c>
      <c r="AR192" s="51" t="b">
        <v>0</v>
      </c>
      <c r="AS192" s="51" t="b">
        <v>0</v>
      </c>
      <c r="AT192" s="51" t="b">
        <v>0</v>
      </c>
      <c r="AU192" s="51" t="b">
        <v>0</v>
      </c>
      <c r="AV192" s="51" t="b">
        <v>0</v>
      </c>
      <c r="AW192" s="51" t="b">
        <v>0</v>
      </c>
      <c r="AX192" s="51" t="b">
        <v>0</v>
      </c>
      <c r="AY192" s="51" t="b">
        <v>0</v>
      </c>
      <c r="AZ192" s="51" t="b">
        <v>0</v>
      </c>
      <c r="BA192" s="44">
        <f t="shared" si="27"/>
        <v>0</v>
      </c>
    </row>
    <row r="193">
      <c r="A193" s="49"/>
      <c r="B193" s="52" t="s">
        <v>38</v>
      </c>
      <c r="C193" s="52" t="s">
        <v>190</v>
      </c>
      <c r="D193" s="53">
        <v>1068000.0</v>
      </c>
      <c r="E193" s="51" t="b">
        <v>0</v>
      </c>
      <c r="F193" s="51" t="b">
        <v>0</v>
      </c>
      <c r="G193" s="51" t="b">
        <v>0</v>
      </c>
      <c r="H193" s="51" t="b">
        <v>0</v>
      </c>
      <c r="I193" s="51" t="b">
        <v>0</v>
      </c>
      <c r="J193" s="51" t="b">
        <v>0</v>
      </c>
      <c r="K193" s="51" t="b">
        <v>0</v>
      </c>
      <c r="L193" s="51" t="b">
        <v>0</v>
      </c>
      <c r="M193" s="51" t="b">
        <v>0</v>
      </c>
      <c r="N193" s="51" t="b">
        <v>0</v>
      </c>
      <c r="O193" s="51" t="b">
        <v>0</v>
      </c>
      <c r="P193" s="51" t="b">
        <v>0</v>
      </c>
      <c r="Q193" s="51" t="b">
        <v>0</v>
      </c>
      <c r="R193" s="51" t="b">
        <v>0</v>
      </c>
      <c r="S193" s="51" t="b">
        <v>0</v>
      </c>
      <c r="T193" s="51" t="b">
        <v>0</v>
      </c>
      <c r="U193" s="51" t="b">
        <v>0</v>
      </c>
      <c r="V193" s="51" t="b">
        <v>0</v>
      </c>
      <c r="W193" s="51" t="b">
        <v>0</v>
      </c>
      <c r="X193" s="51" t="b">
        <v>0</v>
      </c>
      <c r="Y193" s="51" t="b">
        <v>0</v>
      </c>
      <c r="Z193" s="51" t="b">
        <v>0</v>
      </c>
      <c r="AA193" s="51" t="b">
        <v>0</v>
      </c>
      <c r="AB193" s="51" t="b">
        <v>0</v>
      </c>
      <c r="AC193" s="51" t="b">
        <v>0</v>
      </c>
      <c r="AD193" s="51" t="b">
        <v>0</v>
      </c>
      <c r="AE193" s="51" t="b">
        <v>0</v>
      </c>
      <c r="AF193" s="51" t="b">
        <v>0</v>
      </c>
      <c r="AG193" s="51" t="b">
        <v>0</v>
      </c>
      <c r="AH193" s="51" t="b">
        <v>0</v>
      </c>
      <c r="AI193" s="51" t="b">
        <v>0</v>
      </c>
      <c r="AJ193" s="51" t="b">
        <v>0</v>
      </c>
      <c r="AK193" s="51" t="b">
        <v>0</v>
      </c>
      <c r="AL193" s="51" t="b">
        <v>0</v>
      </c>
      <c r="AM193" s="51" t="b">
        <v>0</v>
      </c>
      <c r="AN193" s="51" t="b">
        <v>0</v>
      </c>
      <c r="AO193" s="51" t="b">
        <v>0</v>
      </c>
      <c r="AP193" s="51" t="b">
        <v>0</v>
      </c>
      <c r="AQ193" s="51" t="b">
        <v>0</v>
      </c>
      <c r="AR193" s="51" t="b">
        <v>0</v>
      </c>
      <c r="AS193" s="51" t="b">
        <v>0</v>
      </c>
      <c r="AT193" s="51" t="b">
        <v>0</v>
      </c>
      <c r="AU193" s="51" t="b">
        <v>0</v>
      </c>
      <c r="AV193" s="51" t="b">
        <v>0</v>
      </c>
      <c r="AW193" s="51" t="b">
        <v>0</v>
      </c>
      <c r="AX193" s="51" t="b">
        <v>0</v>
      </c>
      <c r="AY193" s="51" t="b">
        <v>0</v>
      </c>
      <c r="AZ193" s="51" t="b">
        <v>0</v>
      </c>
      <c r="BA193" s="44">
        <f t="shared" si="27"/>
        <v>0</v>
      </c>
    </row>
    <row r="194">
      <c r="A194" s="45">
        <v>511624.0</v>
      </c>
      <c r="B194" s="46" t="s">
        <v>191</v>
      </c>
      <c r="C194" s="6"/>
      <c r="D194" s="47">
        <f>sum(D196:D198)</f>
        <v>52080000</v>
      </c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4"/>
    </row>
    <row r="195">
      <c r="A195" s="49"/>
      <c r="B195" s="50" t="s">
        <v>37</v>
      </c>
      <c r="C195" s="6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44"/>
    </row>
    <row r="196">
      <c r="A196" s="49"/>
      <c r="B196" s="52" t="s">
        <v>38</v>
      </c>
      <c r="C196" s="52" t="s">
        <v>191</v>
      </c>
      <c r="D196" s="53">
        <v>4.672E7</v>
      </c>
      <c r="E196" s="51" t="b">
        <v>0</v>
      </c>
      <c r="F196" s="51" t="b">
        <v>0</v>
      </c>
      <c r="G196" s="51" t="b">
        <v>0</v>
      </c>
      <c r="H196" s="51" t="b">
        <v>0</v>
      </c>
      <c r="I196" s="51" t="b">
        <v>0</v>
      </c>
      <c r="J196" s="51" t="b">
        <v>0</v>
      </c>
      <c r="K196" s="51" t="b">
        <v>0</v>
      </c>
      <c r="L196" s="51" t="b">
        <v>0</v>
      </c>
      <c r="M196" s="51" t="b">
        <v>0</v>
      </c>
      <c r="N196" s="51" t="b">
        <v>0</v>
      </c>
      <c r="O196" s="51" t="b">
        <v>0</v>
      </c>
      <c r="P196" s="51" t="b">
        <v>0</v>
      </c>
      <c r="Q196" s="51" t="b">
        <v>0</v>
      </c>
      <c r="R196" s="51" t="b">
        <v>0</v>
      </c>
      <c r="S196" s="51" t="b">
        <v>0</v>
      </c>
      <c r="T196" s="51" t="b">
        <v>0</v>
      </c>
      <c r="U196" s="51" t="b">
        <v>0</v>
      </c>
      <c r="V196" s="51" t="b">
        <v>0</v>
      </c>
      <c r="W196" s="51" t="b">
        <v>0</v>
      </c>
      <c r="X196" s="51" t="b">
        <v>0</v>
      </c>
      <c r="Y196" s="51" t="b">
        <v>0</v>
      </c>
      <c r="Z196" s="51" t="b">
        <v>0</v>
      </c>
      <c r="AA196" s="51" t="b">
        <v>0</v>
      </c>
      <c r="AB196" s="51" t="b">
        <v>0</v>
      </c>
      <c r="AC196" s="51" t="b">
        <v>0</v>
      </c>
      <c r="AD196" s="51" t="b">
        <v>0</v>
      </c>
      <c r="AE196" s="51" t="b">
        <v>0</v>
      </c>
      <c r="AF196" s="51" t="b">
        <v>0</v>
      </c>
      <c r="AG196" s="51" t="b">
        <v>0</v>
      </c>
      <c r="AH196" s="51" t="b">
        <v>0</v>
      </c>
      <c r="AI196" s="51" t="b">
        <v>0</v>
      </c>
      <c r="AJ196" s="51" t="b">
        <v>0</v>
      </c>
      <c r="AK196" s="51" t="b">
        <v>0</v>
      </c>
      <c r="AL196" s="51" t="b">
        <v>0</v>
      </c>
      <c r="AM196" s="51" t="b">
        <v>0</v>
      </c>
      <c r="AN196" s="51" t="b">
        <v>0</v>
      </c>
      <c r="AO196" s="51" t="b">
        <v>0</v>
      </c>
      <c r="AP196" s="51" t="b">
        <v>0</v>
      </c>
      <c r="AQ196" s="51" t="b">
        <v>0</v>
      </c>
      <c r="AR196" s="51" t="b">
        <v>0</v>
      </c>
      <c r="AS196" s="51" t="b">
        <v>0</v>
      </c>
      <c r="AT196" s="51" t="b">
        <v>0</v>
      </c>
      <c r="AU196" s="51" t="b">
        <v>0</v>
      </c>
      <c r="AV196" s="51" t="b">
        <v>0</v>
      </c>
      <c r="AW196" s="51" t="b">
        <v>0</v>
      </c>
      <c r="AX196" s="51" t="b">
        <v>0</v>
      </c>
      <c r="AY196" s="51" t="b">
        <v>0</v>
      </c>
      <c r="AZ196" s="51" t="b">
        <v>0</v>
      </c>
      <c r="BA196" s="44">
        <f t="shared" ref="BA196:BA198" si="28">countif(E196:AZ196,TRUE)</f>
        <v>0</v>
      </c>
    </row>
    <row r="197">
      <c r="A197" s="49"/>
      <c r="B197" s="52" t="s">
        <v>38</v>
      </c>
      <c r="C197" s="52" t="s">
        <v>192</v>
      </c>
      <c r="D197" s="53">
        <v>2680000.0</v>
      </c>
      <c r="E197" s="51" t="b">
        <v>0</v>
      </c>
      <c r="F197" s="51" t="b">
        <v>0</v>
      </c>
      <c r="G197" s="51" t="b">
        <v>0</v>
      </c>
      <c r="H197" s="51" t="b">
        <v>0</v>
      </c>
      <c r="I197" s="51" t="b">
        <v>0</v>
      </c>
      <c r="J197" s="51" t="b">
        <v>0</v>
      </c>
      <c r="K197" s="51" t="b">
        <v>0</v>
      </c>
      <c r="L197" s="51" t="b">
        <v>0</v>
      </c>
      <c r="M197" s="51" t="b">
        <v>0</v>
      </c>
      <c r="N197" s="51" t="b">
        <v>0</v>
      </c>
      <c r="O197" s="51" t="b">
        <v>0</v>
      </c>
      <c r="P197" s="51" t="b">
        <v>0</v>
      </c>
      <c r="Q197" s="51" t="b">
        <v>0</v>
      </c>
      <c r="R197" s="51" t="b">
        <v>0</v>
      </c>
      <c r="S197" s="51" t="b">
        <v>0</v>
      </c>
      <c r="T197" s="51" t="b">
        <v>0</v>
      </c>
      <c r="U197" s="51" t="b">
        <v>0</v>
      </c>
      <c r="V197" s="51" t="b">
        <v>0</v>
      </c>
      <c r="W197" s="51" t="b">
        <v>0</v>
      </c>
      <c r="X197" s="51" t="b">
        <v>0</v>
      </c>
      <c r="Y197" s="51" t="b">
        <v>0</v>
      </c>
      <c r="Z197" s="51" t="b">
        <v>0</v>
      </c>
      <c r="AA197" s="51" t="b">
        <v>0</v>
      </c>
      <c r="AB197" s="51" t="b">
        <v>0</v>
      </c>
      <c r="AC197" s="51" t="b">
        <v>0</v>
      </c>
      <c r="AD197" s="51" t="b">
        <v>0</v>
      </c>
      <c r="AE197" s="51" t="b">
        <v>0</v>
      </c>
      <c r="AF197" s="51" t="b">
        <v>0</v>
      </c>
      <c r="AG197" s="51" t="b">
        <v>0</v>
      </c>
      <c r="AH197" s="51" t="b">
        <v>0</v>
      </c>
      <c r="AI197" s="51" t="b">
        <v>0</v>
      </c>
      <c r="AJ197" s="51" t="b">
        <v>0</v>
      </c>
      <c r="AK197" s="51" t="b">
        <v>0</v>
      </c>
      <c r="AL197" s="51" t="b">
        <v>0</v>
      </c>
      <c r="AM197" s="51" t="b">
        <v>0</v>
      </c>
      <c r="AN197" s="51" t="b">
        <v>0</v>
      </c>
      <c r="AO197" s="51" t="b">
        <v>0</v>
      </c>
      <c r="AP197" s="51" t="b">
        <v>0</v>
      </c>
      <c r="AQ197" s="51" t="b">
        <v>0</v>
      </c>
      <c r="AR197" s="51" t="b">
        <v>0</v>
      </c>
      <c r="AS197" s="51" t="b">
        <v>0</v>
      </c>
      <c r="AT197" s="51" t="b">
        <v>0</v>
      </c>
      <c r="AU197" s="51" t="b">
        <v>0</v>
      </c>
      <c r="AV197" s="51" t="b">
        <v>0</v>
      </c>
      <c r="AW197" s="51" t="b">
        <v>0</v>
      </c>
      <c r="AX197" s="51" t="b">
        <v>0</v>
      </c>
      <c r="AY197" s="51" t="b">
        <v>0</v>
      </c>
      <c r="AZ197" s="51" t="b">
        <v>0</v>
      </c>
      <c r="BA197" s="44">
        <f t="shared" si="28"/>
        <v>0</v>
      </c>
    </row>
    <row r="198">
      <c r="A198" s="49"/>
      <c r="B198" s="52" t="s">
        <v>38</v>
      </c>
      <c r="C198" s="52" t="s">
        <v>193</v>
      </c>
      <c r="D198" s="53">
        <v>2680000.0</v>
      </c>
      <c r="E198" s="51" t="b">
        <v>0</v>
      </c>
      <c r="F198" s="51" t="b">
        <v>0</v>
      </c>
      <c r="G198" s="51" t="b">
        <v>0</v>
      </c>
      <c r="H198" s="51" t="b">
        <v>0</v>
      </c>
      <c r="I198" s="51" t="b">
        <v>0</v>
      </c>
      <c r="J198" s="51" t="b">
        <v>0</v>
      </c>
      <c r="K198" s="51" t="b">
        <v>0</v>
      </c>
      <c r="L198" s="51" t="b">
        <v>0</v>
      </c>
      <c r="M198" s="51" t="b">
        <v>0</v>
      </c>
      <c r="N198" s="51" t="b">
        <v>0</v>
      </c>
      <c r="O198" s="51" t="b">
        <v>0</v>
      </c>
      <c r="P198" s="51" t="b">
        <v>0</v>
      </c>
      <c r="Q198" s="51" t="b">
        <v>0</v>
      </c>
      <c r="R198" s="51" t="b">
        <v>0</v>
      </c>
      <c r="S198" s="51" t="b">
        <v>0</v>
      </c>
      <c r="T198" s="51" t="b">
        <v>0</v>
      </c>
      <c r="U198" s="51" t="b">
        <v>0</v>
      </c>
      <c r="V198" s="51" t="b">
        <v>0</v>
      </c>
      <c r="W198" s="51" t="b">
        <v>0</v>
      </c>
      <c r="X198" s="51" t="b">
        <v>0</v>
      </c>
      <c r="Y198" s="51" t="b">
        <v>0</v>
      </c>
      <c r="Z198" s="51" t="b">
        <v>0</v>
      </c>
      <c r="AA198" s="51" t="b">
        <v>0</v>
      </c>
      <c r="AB198" s="51" t="b">
        <v>0</v>
      </c>
      <c r="AC198" s="51" t="b">
        <v>0</v>
      </c>
      <c r="AD198" s="51" t="b">
        <v>0</v>
      </c>
      <c r="AE198" s="51" t="b">
        <v>0</v>
      </c>
      <c r="AF198" s="51" t="b">
        <v>0</v>
      </c>
      <c r="AG198" s="51" t="b">
        <v>0</v>
      </c>
      <c r="AH198" s="51" t="b">
        <v>0</v>
      </c>
      <c r="AI198" s="51" t="b">
        <v>0</v>
      </c>
      <c r="AJ198" s="51" t="b">
        <v>0</v>
      </c>
      <c r="AK198" s="51" t="b">
        <v>0</v>
      </c>
      <c r="AL198" s="51" t="b">
        <v>0</v>
      </c>
      <c r="AM198" s="51" t="b">
        <v>0</v>
      </c>
      <c r="AN198" s="51" t="b">
        <v>0</v>
      </c>
      <c r="AO198" s="51" t="b">
        <v>0</v>
      </c>
      <c r="AP198" s="51" t="b">
        <v>0</v>
      </c>
      <c r="AQ198" s="51" t="b">
        <v>0</v>
      </c>
      <c r="AR198" s="51" t="b">
        <v>0</v>
      </c>
      <c r="AS198" s="51" t="b">
        <v>0</v>
      </c>
      <c r="AT198" s="51" t="b">
        <v>0</v>
      </c>
      <c r="AU198" s="51" t="b">
        <v>0</v>
      </c>
      <c r="AV198" s="51" t="b">
        <v>0</v>
      </c>
      <c r="AW198" s="51" t="b">
        <v>0</v>
      </c>
      <c r="AX198" s="51" t="b">
        <v>0</v>
      </c>
      <c r="AY198" s="51" t="b">
        <v>0</v>
      </c>
      <c r="AZ198" s="51" t="b">
        <v>0</v>
      </c>
      <c r="BA198" s="44">
        <f t="shared" si="28"/>
        <v>0</v>
      </c>
    </row>
    <row r="199">
      <c r="A199" s="45">
        <v>511625.0</v>
      </c>
      <c r="B199" s="46" t="s">
        <v>194</v>
      </c>
      <c r="C199" s="6"/>
      <c r="D199" s="47">
        <f>sum(D201)</f>
        <v>36554000</v>
      </c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4"/>
    </row>
    <row r="200">
      <c r="A200" s="49"/>
      <c r="B200" s="50" t="s">
        <v>37</v>
      </c>
      <c r="C200" s="6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44"/>
    </row>
    <row r="201">
      <c r="A201" s="49"/>
      <c r="B201" s="52" t="s">
        <v>38</v>
      </c>
      <c r="C201" s="52" t="s">
        <v>195</v>
      </c>
      <c r="D201" s="53">
        <v>3.6554E7</v>
      </c>
      <c r="E201" s="51" t="b">
        <v>0</v>
      </c>
      <c r="F201" s="51" t="b">
        <v>0</v>
      </c>
      <c r="G201" s="51" t="b">
        <v>0</v>
      </c>
      <c r="H201" s="51" t="b">
        <v>0</v>
      </c>
      <c r="I201" s="51" t="b">
        <v>0</v>
      </c>
      <c r="J201" s="51" t="b">
        <v>0</v>
      </c>
      <c r="K201" s="51" t="b">
        <v>0</v>
      </c>
      <c r="L201" s="51" t="b">
        <v>0</v>
      </c>
      <c r="M201" s="51" t="b">
        <v>0</v>
      </c>
      <c r="N201" s="51" t="b">
        <v>0</v>
      </c>
      <c r="O201" s="51" t="b">
        <v>0</v>
      </c>
      <c r="P201" s="51" t="b">
        <v>0</v>
      </c>
      <c r="Q201" s="51" t="b">
        <v>0</v>
      </c>
      <c r="R201" s="51" t="b">
        <v>0</v>
      </c>
      <c r="S201" s="51" t="b">
        <v>0</v>
      </c>
      <c r="T201" s="51" t="b">
        <v>0</v>
      </c>
      <c r="U201" s="51" t="b">
        <v>0</v>
      </c>
      <c r="V201" s="51" t="b">
        <v>0</v>
      </c>
      <c r="W201" s="51" t="b">
        <v>0</v>
      </c>
      <c r="X201" s="51" t="b">
        <v>0</v>
      </c>
      <c r="Y201" s="51" t="b">
        <v>0</v>
      </c>
      <c r="Z201" s="51" t="b">
        <v>0</v>
      </c>
      <c r="AA201" s="51" t="b">
        <v>0</v>
      </c>
      <c r="AB201" s="51" t="b">
        <v>0</v>
      </c>
      <c r="AC201" s="51" t="b">
        <v>0</v>
      </c>
      <c r="AD201" s="51" t="b">
        <v>0</v>
      </c>
      <c r="AE201" s="51" t="b">
        <v>0</v>
      </c>
      <c r="AF201" s="51" t="b">
        <v>0</v>
      </c>
      <c r="AG201" s="51" t="b">
        <v>0</v>
      </c>
      <c r="AH201" s="51" t="b">
        <v>0</v>
      </c>
      <c r="AI201" s="51" t="b">
        <v>0</v>
      </c>
      <c r="AJ201" s="51" t="b">
        <v>0</v>
      </c>
      <c r="AK201" s="51" t="b">
        <v>0</v>
      </c>
      <c r="AL201" s="51" t="b">
        <v>0</v>
      </c>
      <c r="AM201" s="51" t="b">
        <v>0</v>
      </c>
      <c r="AN201" s="51" t="b">
        <v>0</v>
      </c>
      <c r="AO201" s="51" t="b">
        <v>0</v>
      </c>
      <c r="AP201" s="51" t="b">
        <v>0</v>
      </c>
      <c r="AQ201" s="51" t="b">
        <v>0</v>
      </c>
      <c r="AR201" s="51" t="b">
        <v>0</v>
      </c>
      <c r="AS201" s="51" t="b">
        <v>0</v>
      </c>
      <c r="AT201" s="51" t="b">
        <v>0</v>
      </c>
      <c r="AU201" s="51" t="b">
        <v>0</v>
      </c>
      <c r="AV201" s="51" t="b">
        <v>0</v>
      </c>
      <c r="AW201" s="51" t="b">
        <v>0</v>
      </c>
      <c r="AX201" s="51" t="b">
        <v>0</v>
      </c>
      <c r="AY201" s="51" t="b">
        <v>0</v>
      </c>
      <c r="AZ201" s="51" t="b">
        <v>0</v>
      </c>
      <c r="BA201" s="44">
        <f>countif(E201:AZ201,TRUE)</f>
        <v>0</v>
      </c>
    </row>
    <row r="202">
      <c r="A202" s="45">
        <v>511628.0</v>
      </c>
      <c r="B202" s="46" t="s">
        <v>196</v>
      </c>
      <c r="C202" s="6"/>
      <c r="D202" s="47">
        <f>sum(D204)</f>
        <v>130550000</v>
      </c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4"/>
    </row>
    <row r="203">
      <c r="A203" s="49"/>
      <c r="B203" s="50" t="s">
        <v>37</v>
      </c>
      <c r="C203" s="6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44"/>
    </row>
    <row r="204">
      <c r="A204" s="49"/>
      <c r="B204" s="52" t="s">
        <v>38</v>
      </c>
      <c r="C204" s="52" t="s">
        <v>196</v>
      </c>
      <c r="D204" s="53">
        <v>1.3055E8</v>
      </c>
      <c r="E204" s="51" t="b">
        <v>0</v>
      </c>
      <c r="F204" s="51" t="b">
        <v>0</v>
      </c>
      <c r="G204" s="51" t="b">
        <v>0</v>
      </c>
      <c r="H204" s="51" t="b">
        <v>0</v>
      </c>
      <c r="I204" s="51" t="b">
        <v>0</v>
      </c>
      <c r="J204" s="51" t="b">
        <v>0</v>
      </c>
      <c r="K204" s="51" t="b">
        <v>0</v>
      </c>
      <c r="L204" s="51" t="b">
        <v>0</v>
      </c>
      <c r="M204" s="51" t="b">
        <v>0</v>
      </c>
      <c r="N204" s="51" t="b">
        <v>0</v>
      </c>
      <c r="O204" s="51" t="b">
        <v>0</v>
      </c>
      <c r="P204" s="51" t="b">
        <v>0</v>
      </c>
      <c r="Q204" s="51" t="b">
        <v>0</v>
      </c>
      <c r="R204" s="51" t="b">
        <v>0</v>
      </c>
      <c r="S204" s="51" t="b">
        <v>0</v>
      </c>
      <c r="T204" s="51" t="b">
        <v>0</v>
      </c>
      <c r="U204" s="51" t="b">
        <v>0</v>
      </c>
      <c r="V204" s="51" t="b">
        <v>0</v>
      </c>
      <c r="W204" s="51" t="b">
        <v>0</v>
      </c>
      <c r="X204" s="51" t="b">
        <v>0</v>
      </c>
      <c r="Y204" s="51" t="b">
        <v>0</v>
      </c>
      <c r="Z204" s="51" t="b">
        <v>0</v>
      </c>
      <c r="AA204" s="51" t="b">
        <v>0</v>
      </c>
      <c r="AB204" s="51" t="b">
        <v>0</v>
      </c>
      <c r="AC204" s="51" t="b">
        <v>0</v>
      </c>
      <c r="AD204" s="51" t="b">
        <v>0</v>
      </c>
      <c r="AE204" s="51" t="b">
        <v>0</v>
      </c>
      <c r="AF204" s="51" t="b">
        <v>0</v>
      </c>
      <c r="AG204" s="51" t="b">
        <v>0</v>
      </c>
      <c r="AH204" s="51" t="b">
        <v>0</v>
      </c>
      <c r="AI204" s="51" t="b">
        <v>0</v>
      </c>
      <c r="AJ204" s="51" t="b">
        <v>0</v>
      </c>
      <c r="AK204" s="51" t="b">
        <v>0</v>
      </c>
      <c r="AL204" s="51" t="b">
        <v>0</v>
      </c>
      <c r="AM204" s="51" t="b">
        <v>0</v>
      </c>
      <c r="AN204" s="51" t="b">
        <v>0</v>
      </c>
      <c r="AO204" s="51" t="b">
        <v>0</v>
      </c>
      <c r="AP204" s="51" t="b">
        <v>0</v>
      </c>
      <c r="AQ204" s="51" t="b">
        <v>0</v>
      </c>
      <c r="AR204" s="51" t="b">
        <v>0</v>
      </c>
      <c r="AS204" s="51" t="b">
        <v>0</v>
      </c>
      <c r="AT204" s="51" t="b">
        <v>0</v>
      </c>
      <c r="AU204" s="51" t="b">
        <v>0</v>
      </c>
      <c r="AV204" s="51" t="b">
        <v>0</v>
      </c>
      <c r="AW204" s="51" t="b">
        <v>0</v>
      </c>
      <c r="AX204" s="51" t="b">
        <v>0</v>
      </c>
      <c r="AY204" s="51" t="b">
        <v>0</v>
      </c>
      <c r="AZ204" s="51" t="b">
        <v>0</v>
      </c>
      <c r="BA204" s="44">
        <f>countif(E204:AZ204,TRUE)</f>
        <v>0</v>
      </c>
    </row>
    <row r="205">
      <c r="A205" s="45">
        <v>511633.0</v>
      </c>
      <c r="B205" s="46" t="s">
        <v>197</v>
      </c>
      <c r="C205" s="6"/>
      <c r="D205" s="47">
        <f>sum(D207)</f>
        <v>7970000</v>
      </c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4"/>
    </row>
    <row r="206">
      <c r="A206" s="49"/>
      <c r="B206" s="50" t="s">
        <v>37</v>
      </c>
      <c r="C206" s="6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44"/>
    </row>
    <row r="207">
      <c r="A207" s="49"/>
      <c r="B207" s="52" t="s">
        <v>38</v>
      </c>
      <c r="C207" s="52" t="s">
        <v>197</v>
      </c>
      <c r="D207" s="53">
        <v>7970000.0</v>
      </c>
      <c r="E207" s="51" t="b">
        <v>0</v>
      </c>
      <c r="F207" s="51" t="b">
        <v>0</v>
      </c>
      <c r="G207" s="51" t="b">
        <v>0</v>
      </c>
      <c r="H207" s="51" t="b">
        <v>0</v>
      </c>
      <c r="I207" s="51" t="b">
        <v>0</v>
      </c>
      <c r="J207" s="51" t="b">
        <v>0</v>
      </c>
      <c r="K207" s="51" t="b">
        <v>0</v>
      </c>
      <c r="L207" s="51" t="b">
        <v>0</v>
      </c>
      <c r="M207" s="51" t="b">
        <v>0</v>
      </c>
      <c r="N207" s="51" t="b">
        <v>0</v>
      </c>
      <c r="O207" s="51" t="b">
        <v>0</v>
      </c>
      <c r="P207" s="51" t="b">
        <v>0</v>
      </c>
      <c r="Q207" s="51" t="b">
        <v>0</v>
      </c>
      <c r="R207" s="51" t="b">
        <v>0</v>
      </c>
      <c r="S207" s="51" t="b">
        <v>0</v>
      </c>
      <c r="T207" s="51" t="b">
        <v>0</v>
      </c>
      <c r="U207" s="51" t="b">
        <v>0</v>
      </c>
      <c r="V207" s="51" t="b">
        <v>0</v>
      </c>
      <c r="W207" s="51" t="b">
        <v>0</v>
      </c>
      <c r="X207" s="51" t="b">
        <v>0</v>
      </c>
      <c r="Y207" s="51" t="b">
        <v>0</v>
      </c>
      <c r="Z207" s="51" t="b">
        <v>0</v>
      </c>
      <c r="AA207" s="51" t="b">
        <v>0</v>
      </c>
      <c r="AB207" s="51" t="b">
        <v>0</v>
      </c>
      <c r="AC207" s="51" t="b">
        <v>0</v>
      </c>
      <c r="AD207" s="51" t="b">
        <v>0</v>
      </c>
      <c r="AE207" s="51" t="b">
        <v>0</v>
      </c>
      <c r="AF207" s="51" t="b">
        <v>0</v>
      </c>
      <c r="AG207" s="51" t="b">
        <v>0</v>
      </c>
      <c r="AH207" s="51" t="b">
        <v>0</v>
      </c>
      <c r="AI207" s="51" t="b">
        <v>0</v>
      </c>
      <c r="AJ207" s="51" t="b">
        <v>0</v>
      </c>
      <c r="AK207" s="51" t="b">
        <v>0</v>
      </c>
      <c r="AL207" s="51" t="b">
        <v>0</v>
      </c>
      <c r="AM207" s="51" t="b">
        <v>0</v>
      </c>
      <c r="AN207" s="51" t="b">
        <v>0</v>
      </c>
      <c r="AO207" s="51" t="b">
        <v>0</v>
      </c>
      <c r="AP207" s="51" t="b">
        <v>0</v>
      </c>
      <c r="AQ207" s="51" t="b">
        <v>0</v>
      </c>
      <c r="AR207" s="51" t="b">
        <v>0</v>
      </c>
      <c r="AS207" s="51" t="b">
        <v>0</v>
      </c>
      <c r="AT207" s="51" t="b">
        <v>0</v>
      </c>
      <c r="AU207" s="51" t="b">
        <v>0</v>
      </c>
      <c r="AV207" s="51" t="b">
        <v>0</v>
      </c>
      <c r="AW207" s="51" t="b">
        <v>0</v>
      </c>
      <c r="AX207" s="51" t="b">
        <v>0</v>
      </c>
      <c r="AY207" s="51" t="b">
        <v>0</v>
      </c>
      <c r="AZ207" s="51" t="b">
        <v>0</v>
      </c>
      <c r="BA207" s="44">
        <f>countif(E207:AZ207,TRUE)</f>
        <v>0</v>
      </c>
    </row>
    <row r="208">
      <c r="A208" s="45">
        <v>512211.0</v>
      </c>
      <c r="B208" s="46" t="s">
        <v>198</v>
      </c>
      <c r="C208" s="6"/>
      <c r="D208" s="47">
        <f>sum(D210,D214)</f>
        <v>27012000</v>
      </c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4"/>
    </row>
    <row r="209">
      <c r="A209" s="49"/>
      <c r="B209" s="50" t="s">
        <v>37</v>
      </c>
      <c r="C209" s="6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44"/>
    </row>
    <row r="210">
      <c r="A210" s="49"/>
      <c r="B210" s="52" t="s">
        <v>54</v>
      </c>
      <c r="C210" s="52" t="s">
        <v>199</v>
      </c>
      <c r="D210" s="53">
        <f>sum(D211:D213)</f>
        <v>20970000</v>
      </c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44"/>
    </row>
    <row r="211">
      <c r="A211" s="49"/>
      <c r="B211" s="52" t="s">
        <v>38</v>
      </c>
      <c r="C211" s="52" t="s">
        <v>200</v>
      </c>
      <c r="D211" s="53">
        <v>5250000.0</v>
      </c>
      <c r="E211" s="51" t="b">
        <v>0</v>
      </c>
      <c r="F211" s="51" t="b">
        <v>0</v>
      </c>
      <c r="G211" s="51" t="b">
        <v>0</v>
      </c>
      <c r="H211" s="51" t="b">
        <v>0</v>
      </c>
      <c r="I211" s="51" t="b">
        <v>0</v>
      </c>
      <c r="J211" s="51" t="b">
        <v>0</v>
      </c>
      <c r="K211" s="51" t="b">
        <v>0</v>
      </c>
      <c r="L211" s="51" t="b">
        <v>0</v>
      </c>
      <c r="M211" s="51" t="b">
        <v>0</v>
      </c>
      <c r="N211" s="51" t="b">
        <v>0</v>
      </c>
      <c r="O211" s="51" t="b">
        <v>0</v>
      </c>
      <c r="P211" s="51" t="b">
        <v>0</v>
      </c>
      <c r="Q211" s="51" t="b">
        <v>0</v>
      </c>
      <c r="R211" s="51" t="b">
        <v>0</v>
      </c>
      <c r="S211" s="51" t="b">
        <v>0</v>
      </c>
      <c r="T211" s="51" t="b">
        <v>0</v>
      </c>
      <c r="U211" s="51" t="b">
        <v>0</v>
      </c>
      <c r="V211" s="51" t="b">
        <v>0</v>
      </c>
      <c r="W211" s="51" t="b">
        <v>0</v>
      </c>
      <c r="X211" s="51" t="b">
        <v>0</v>
      </c>
      <c r="Y211" s="51" t="b">
        <v>0</v>
      </c>
      <c r="Z211" s="51" t="b">
        <v>0</v>
      </c>
      <c r="AA211" s="51" t="b">
        <v>0</v>
      </c>
      <c r="AB211" s="51" t="b">
        <v>0</v>
      </c>
      <c r="AC211" s="51" t="b">
        <v>0</v>
      </c>
      <c r="AD211" s="51" t="b">
        <v>0</v>
      </c>
      <c r="AE211" s="51" t="b">
        <v>0</v>
      </c>
      <c r="AF211" s="51" t="b">
        <v>0</v>
      </c>
      <c r="AG211" s="51" t="b">
        <v>0</v>
      </c>
      <c r="AH211" s="51" t="b">
        <v>0</v>
      </c>
      <c r="AI211" s="51" t="b">
        <v>0</v>
      </c>
      <c r="AJ211" s="51" t="b">
        <v>0</v>
      </c>
      <c r="AK211" s="51" t="b">
        <v>0</v>
      </c>
      <c r="AL211" s="51" t="b">
        <v>0</v>
      </c>
      <c r="AM211" s="51" t="b">
        <v>0</v>
      </c>
      <c r="AN211" s="51" t="b">
        <v>0</v>
      </c>
      <c r="AO211" s="51" t="b">
        <v>0</v>
      </c>
      <c r="AP211" s="51" t="b">
        <v>0</v>
      </c>
      <c r="AQ211" s="51" t="b">
        <v>0</v>
      </c>
      <c r="AR211" s="51" t="b">
        <v>0</v>
      </c>
      <c r="AS211" s="51" t="b">
        <v>0</v>
      </c>
      <c r="AT211" s="51" t="b">
        <v>0</v>
      </c>
      <c r="AU211" s="51" t="b">
        <v>0</v>
      </c>
      <c r="AV211" s="51" t="b">
        <v>0</v>
      </c>
      <c r="AW211" s="51" t="b">
        <v>0</v>
      </c>
      <c r="AX211" s="51" t="b">
        <v>0</v>
      </c>
      <c r="AY211" s="51" t="b">
        <v>0</v>
      </c>
      <c r="AZ211" s="51" t="b">
        <v>0</v>
      </c>
      <c r="BA211" s="44">
        <f t="shared" ref="BA211:BA213" si="29">countif(E211:AZ211,TRUE)</f>
        <v>0</v>
      </c>
    </row>
    <row r="212">
      <c r="A212" s="49"/>
      <c r="B212" s="52" t="s">
        <v>38</v>
      </c>
      <c r="C212" s="52" t="s">
        <v>201</v>
      </c>
      <c r="D212" s="53">
        <v>9600000.0</v>
      </c>
      <c r="E212" s="51" t="b">
        <v>0</v>
      </c>
      <c r="F212" s="51" t="b">
        <v>0</v>
      </c>
      <c r="G212" s="51" t="b">
        <v>0</v>
      </c>
      <c r="H212" s="51" t="b">
        <v>0</v>
      </c>
      <c r="I212" s="51" t="b">
        <v>0</v>
      </c>
      <c r="J212" s="51" t="b">
        <v>0</v>
      </c>
      <c r="K212" s="51" t="b">
        <v>0</v>
      </c>
      <c r="L212" s="51" t="b">
        <v>0</v>
      </c>
      <c r="M212" s="51" t="b">
        <v>0</v>
      </c>
      <c r="N212" s="51" t="b">
        <v>0</v>
      </c>
      <c r="O212" s="51" t="b">
        <v>0</v>
      </c>
      <c r="P212" s="51" t="b">
        <v>0</v>
      </c>
      <c r="Q212" s="51" t="b">
        <v>0</v>
      </c>
      <c r="R212" s="51" t="b">
        <v>0</v>
      </c>
      <c r="S212" s="51" t="b">
        <v>0</v>
      </c>
      <c r="T212" s="51" t="b">
        <v>0</v>
      </c>
      <c r="U212" s="51" t="b">
        <v>0</v>
      </c>
      <c r="V212" s="51" t="b">
        <v>0</v>
      </c>
      <c r="W212" s="51" t="b">
        <v>0</v>
      </c>
      <c r="X212" s="51" t="b">
        <v>0</v>
      </c>
      <c r="Y212" s="51" t="b">
        <v>0</v>
      </c>
      <c r="Z212" s="51" t="b">
        <v>0</v>
      </c>
      <c r="AA212" s="51" t="b">
        <v>0</v>
      </c>
      <c r="AB212" s="51" t="b">
        <v>0</v>
      </c>
      <c r="AC212" s="51" t="b">
        <v>0</v>
      </c>
      <c r="AD212" s="51" t="b">
        <v>0</v>
      </c>
      <c r="AE212" s="51" t="b">
        <v>0</v>
      </c>
      <c r="AF212" s="51" t="b">
        <v>0</v>
      </c>
      <c r="AG212" s="51" t="b">
        <v>0</v>
      </c>
      <c r="AH212" s="51" t="b">
        <v>0</v>
      </c>
      <c r="AI212" s="51" t="b">
        <v>0</v>
      </c>
      <c r="AJ212" s="51" t="b">
        <v>0</v>
      </c>
      <c r="AK212" s="51" t="b">
        <v>0</v>
      </c>
      <c r="AL212" s="51" t="b">
        <v>0</v>
      </c>
      <c r="AM212" s="51" t="b">
        <v>0</v>
      </c>
      <c r="AN212" s="51" t="b">
        <v>0</v>
      </c>
      <c r="AO212" s="51" t="b">
        <v>0</v>
      </c>
      <c r="AP212" s="51" t="b">
        <v>0</v>
      </c>
      <c r="AQ212" s="51" t="b">
        <v>0</v>
      </c>
      <c r="AR212" s="51" t="b">
        <v>0</v>
      </c>
      <c r="AS212" s="51" t="b">
        <v>0</v>
      </c>
      <c r="AT212" s="51" t="b">
        <v>0</v>
      </c>
      <c r="AU212" s="51" t="b">
        <v>0</v>
      </c>
      <c r="AV212" s="51" t="b">
        <v>0</v>
      </c>
      <c r="AW212" s="51" t="b">
        <v>0</v>
      </c>
      <c r="AX212" s="51" t="b">
        <v>0</v>
      </c>
      <c r="AY212" s="51" t="b">
        <v>0</v>
      </c>
      <c r="AZ212" s="51" t="b">
        <v>0</v>
      </c>
      <c r="BA212" s="44">
        <f t="shared" si="29"/>
        <v>0</v>
      </c>
    </row>
    <row r="213">
      <c r="A213" s="49"/>
      <c r="B213" s="52" t="s">
        <v>38</v>
      </c>
      <c r="C213" s="52" t="s">
        <v>202</v>
      </c>
      <c r="D213" s="53">
        <v>6120000.0</v>
      </c>
      <c r="E213" s="51" t="b">
        <v>0</v>
      </c>
      <c r="F213" s="51" t="b">
        <v>0</v>
      </c>
      <c r="G213" s="51" t="b">
        <v>0</v>
      </c>
      <c r="H213" s="51" t="b">
        <v>0</v>
      </c>
      <c r="I213" s="51" t="b">
        <v>0</v>
      </c>
      <c r="J213" s="51" t="b">
        <v>0</v>
      </c>
      <c r="K213" s="51" t="b">
        <v>0</v>
      </c>
      <c r="L213" s="51" t="b">
        <v>0</v>
      </c>
      <c r="M213" s="51" t="b">
        <v>0</v>
      </c>
      <c r="N213" s="51" t="b">
        <v>0</v>
      </c>
      <c r="O213" s="51" t="b">
        <v>0</v>
      </c>
      <c r="P213" s="51" t="b">
        <v>0</v>
      </c>
      <c r="Q213" s="51" t="b">
        <v>0</v>
      </c>
      <c r="R213" s="51" t="b">
        <v>0</v>
      </c>
      <c r="S213" s="51" t="b">
        <v>0</v>
      </c>
      <c r="T213" s="51" t="b">
        <v>0</v>
      </c>
      <c r="U213" s="51" t="b">
        <v>0</v>
      </c>
      <c r="V213" s="51" t="b">
        <v>0</v>
      </c>
      <c r="W213" s="51" t="b">
        <v>0</v>
      </c>
      <c r="X213" s="51" t="b">
        <v>0</v>
      </c>
      <c r="Y213" s="51" t="b">
        <v>0</v>
      </c>
      <c r="Z213" s="51" t="b">
        <v>0</v>
      </c>
      <c r="AA213" s="51" t="b">
        <v>0</v>
      </c>
      <c r="AB213" s="51" t="b">
        <v>0</v>
      </c>
      <c r="AC213" s="51" t="b">
        <v>0</v>
      </c>
      <c r="AD213" s="51" t="b">
        <v>0</v>
      </c>
      <c r="AE213" s="51" t="b">
        <v>0</v>
      </c>
      <c r="AF213" s="51" t="b">
        <v>0</v>
      </c>
      <c r="AG213" s="51" t="b">
        <v>0</v>
      </c>
      <c r="AH213" s="51" t="b">
        <v>0</v>
      </c>
      <c r="AI213" s="51" t="b">
        <v>0</v>
      </c>
      <c r="AJ213" s="51" t="b">
        <v>0</v>
      </c>
      <c r="AK213" s="51" t="b">
        <v>0</v>
      </c>
      <c r="AL213" s="51" t="b">
        <v>0</v>
      </c>
      <c r="AM213" s="51" t="b">
        <v>0</v>
      </c>
      <c r="AN213" s="51" t="b">
        <v>0</v>
      </c>
      <c r="AO213" s="51" t="b">
        <v>0</v>
      </c>
      <c r="AP213" s="51" t="b">
        <v>0</v>
      </c>
      <c r="AQ213" s="51" t="b">
        <v>0</v>
      </c>
      <c r="AR213" s="51" t="b">
        <v>0</v>
      </c>
      <c r="AS213" s="51" t="b">
        <v>0</v>
      </c>
      <c r="AT213" s="51" t="b">
        <v>0</v>
      </c>
      <c r="AU213" s="51" t="b">
        <v>0</v>
      </c>
      <c r="AV213" s="51" t="b">
        <v>0</v>
      </c>
      <c r="AW213" s="51" t="b">
        <v>0</v>
      </c>
      <c r="AX213" s="51" t="b">
        <v>0</v>
      </c>
      <c r="AY213" s="51" t="b">
        <v>0</v>
      </c>
      <c r="AZ213" s="51" t="b">
        <v>0</v>
      </c>
      <c r="BA213" s="44">
        <f t="shared" si="29"/>
        <v>0</v>
      </c>
    </row>
    <row r="214">
      <c r="A214" s="49"/>
      <c r="B214" s="52" t="s">
        <v>54</v>
      </c>
      <c r="C214" s="52" t="s">
        <v>203</v>
      </c>
      <c r="D214" s="53">
        <f>sum(D215:D217)</f>
        <v>6042000</v>
      </c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44"/>
    </row>
    <row r="215">
      <c r="A215" s="49"/>
      <c r="B215" s="52" t="s">
        <v>38</v>
      </c>
      <c r="C215" s="52" t="s">
        <v>204</v>
      </c>
      <c r="D215" s="53">
        <v>1722000.0</v>
      </c>
      <c r="E215" s="51" t="b">
        <v>0</v>
      </c>
      <c r="F215" s="51" t="b">
        <v>0</v>
      </c>
      <c r="G215" s="51" t="b">
        <v>0</v>
      </c>
      <c r="H215" s="51" t="b">
        <v>0</v>
      </c>
      <c r="I215" s="51" t="b">
        <v>0</v>
      </c>
      <c r="J215" s="51" t="b">
        <v>0</v>
      </c>
      <c r="K215" s="51" t="b">
        <v>0</v>
      </c>
      <c r="L215" s="51" t="b">
        <v>0</v>
      </c>
      <c r="M215" s="51" t="b">
        <v>0</v>
      </c>
      <c r="N215" s="51" t="b">
        <v>0</v>
      </c>
      <c r="O215" s="51" t="b">
        <v>0</v>
      </c>
      <c r="P215" s="51" t="b">
        <v>0</v>
      </c>
      <c r="Q215" s="51" t="b">
        <v>0</v>
      </c>
      <c r="R215" s="51" t="b">
        <v>0</v>
      </c>
      <c r="S215" s="51" t="b">
        <v>0</v>
      </c>
      <c r="T215" s="51" t="b">
        <v>0</v>
      </c>
      <c r="U215" s="51" t="b">
        <v>0</v>
      </c>
      <c r="V215" s="51" t="b">
        <v>0</v>
      </c>
      <c r="W215" s="51" t="b">
        <v>0</v>
      </c>
      <c r="X215" s="51" t="b">
        <v>0</v>
      </c>
      <c r="Y215" s="51" t="b">
        <v>0</v>
      </c>
      <c r="Z215" s="51" t="b">
        <v>0</v>
      </c>
      <c r="AA215" s="51" t="b">
        <v>0</v>
      </c>
      <c r="AB215" s="51" t="b">
        <v>0</v>
      </c>
      <c r="AC215" s="51" t="b">
        <v>0</v>
      </c>
      <c r="AD215" s="51" t="b">
        <v>0</v>
      </c>
      <c r="AE215" s="51" t="b">
        <v>0</v>
      </c>
      <c r="AF215" s="51" t="b">
        <v>0</v>
      </c>
      <c r="AG215" s="51" t="b">
        <v>0</v>
      </c>
      <c r="AH215" s="51" t="b">
        <v>0</v>
      </c>
      <c r="AI215" s="51" t="b">
        <v>0</v>
      </c>
      <c r="AJ215" s="51" t="b">
        <v>0</v>
      </c>
      <c r="AK215" s="51" t="b">
        <v>0</v>
      </c>
      <c r="AL215" s="51" t="b">
        <v>0</v>
      </c>
      <c r="AM215" s="51" t="b">
        <v>0</v>
      </c>
      <c r="AN215" s="51" t="b">
        <v>0</v>
      </c>
      <c r="AO215" s="51" t="b">
        <v>0</v>
      </c>
      <c r="AP215" s="51" t="b">
        <v>0</v>
      </c>
      <c r="AQ215" s="51" t="b">
        <v>0</v>
      </c>
      <c r="AR215" s="51" t="b">
        <v>0</v>
      </c>
      <c r="AS215" s="51" t="b">
        <v>0</v>
      </c>
      <c r="AT215" s="51" t="b">
        <v>0</v>
      </c>
      <c r="AU215" s="51" t="b">
        <v>0</v>
      </c>
      <c r="AV215" s="51" t="b">
        <v>0</v>
      </c>
      <c r="AW215" s="51" t="b">
        <v>0</v>
      </c>
      <c r="AX215" s="51" t="b">
        <v>0</v>
      </c>
      <c r="AY215" s="51" t="b">
        <v>0</v>
      </c>
      <c r="AZ215" s="51" t="b">
        <v>0</v>
      </c>
      <c r="BA215" s="44">
        <f t="shared" ref="BA215:BA217" si="30">countif(E215:AZ215,TRUE)</f>
        <v>0</v>
      </c>
    </row>
    <row r="216">
      <c r="A216" s="49"/>
      <c r="B216" s="52" t="s">
        <v>38</v>
      </c>
      <c r="C216" s="52" t="s">
        <v>205</v>
      </c>
      <c r="D216" s="53">
        <v>2220000.0</v>
      </c>
      <c r="E216" s="51" t="b">
        <v>0</v>
      </c>
      <c r="F216" s="51" t="b">
        <v>0</v>
      </c>
      <c r="G216" s="51" t="b">
        <v>0</v>
      </c>
      <c r="H216" s="51" t="b">
        <v>0</v>
      </c>
      <c r="I216" s="51" t="b">
        <v>0</v>
      </c>
      <c r="J216" s="51" t="b">
        <v>0</v>
      </c>
      <c r="K216" s="51" t="b">
        <v>0</v>
      </c>
      <c r="L216" s="51" t="b">
        <v>0</v>
      </c>
      <c r="M216" s="51" t="b">
        <v>0</v>
      </c>
      <c r="N216" s="51" t="b">
        <v>0</v>
      </c>
      <c r="O216" s="51" t="b">
        <v>0</v>
      </c>
      <c r="P216" s="51" t="b">
        <v>0</v>
      </c>
      <c r="Q216" s="51" t="b">
        <v>0</v>
      </c>
      <c r="R216" s="51" t="b">
        <v>0</v>
      </c>
      <c r="S216" s="51" t="b">
        <v>0</v>
      </c>
      <c r="T216" s="51" t="b">
        <v>0</v>
      </c>
      <c r="U216" s="51" t="b">
        <v>0</v>
      </c>
      <c r="V216" s="51" t="b">
        <v>0</v>
      </c>
      <c r="W216" s="51" t="b">
        <v>0</v>
      </c>
      <c r="X216" s="51" t="b">
        <v>0</v>
      </c>
      <c r="Y216" s="51" t="b">
        <v>0</v>
      </c>
      <c r="Z216" s="51" t="b">
        <v>0</v>
      </c>
      <c r="AA216" s="51" t="b">
        <v>0</v>
      </c>
      <c r="AB216" s="51" t="b">
        <v>0</v>
      </c>
      <c r="AC216" s="51" t="b">
        <v>0</v>
      </c>
      <c r="AD216" s="51" t="b">
        <v>0</v>
      </c>
      <c r="AE216" s="51" t="b">
        <v>0</v>
      </c>
      <c r="AF216" s="51" t="b">
        <v>0</v>
      </c>
      <c r="AG216" s="51" t="b">
        <v>0</v>
      </c>
      <c r="AH216" s="51" t="b">
        <v>0</v>
      </c>
      <c r="AI216" s="51" t="b">
        <v>0</v>
      </c>
      <c r="AJ216" s="51" t="b">
        <v>0</v>
      </c>
      <c r="AK216" s="51" t="b">
        <v>0</v>
      </c>
      <c r="AL216" s="51" t="b">
        <v>0</v>
      </c>
      <c r="AM216" s="51" t="b">
        <v>0</v>
      </c>
      <c r="AN216" s="51" t="b">
        <v>0</v>
      </c>
      <c r="AO216" s="51" t="b">
        <v>0</v>
      </c>
      <c r="AP216" s="51" t="b">
        <v>0</v>
      </c>
      <c r="AQ216" s="51" t="b">
        <v>0</v>
      </c>
      <c r="AR216" s="51" t="b">
        <v>0</v>
      </c>
      <c r="AS216" s="51" t="b">
        <v>0</v>
      </c>
      <c r="AT216" s="51" t="b">
        <v>0</v>
      </c>
      <c r="AU216" s="51" t="b">
        <v>0</v>
      </c>
      <c r="AV216" s="51" t="b">
        <v>0</v>
      </c>
      <c r="AW216" s="51" t="b">
        <v>0</v>
      </c>
      <c r="AX216" s="51" t="b">
        <v>0</v>
      </c>
      <c r="AY216" s="51" t="b">
        <v>0</v>
      </c>
      <c r="AZ216" s="51" t="b">
        <v>0</v>
      </c>
      <c r="BA216" s="44">
        <f t="shared" si="30"/>
        <v>0</v>
      </c>
    </row>
    <row r="217">
      <c r="A217" s="49"/>
      <c r="B217" s="52" t="s">
        <v>38</v>
      </c>
      <c r="C217" s="52" t="s">
        <v>206</v>
      </c>
      <c r="D217" s="53">
        <v>2100000.0</v>
      </c>
      <c r="E217" s="51" t="b">
        <v>0</v>
      </c>
      <c r="F217" s="51" t="b">
        <v>0</v>
      </c>
      <c r="G217" s="51" t="b">
        <v>0</v>
      </c>
      <c r="H217" s="51" t="b">
        <v>0</v>
      </c>
      <c r="I217" s="51" t="b">
        <v>0</v>
      </c>
      <c r="J217" s="51" t="b">
        <v>0</v>
      </c>
      <c r="K217" s="51" t="b">
        <v>0</v>
      </c>
      <c r="L217" s="51" t="b">
        <v>0</v>
      </c>
      <c r="M217" s="51" t="b">
        <v>0</v>
      </c>
      <c r="N217" s="51" t="b">
        <v>0</v>
      </c>
      <c r="O217" s="51" t="b">
        <v>0</v>
      </c>
      <c r="P217" s="51" t="b">
        <v>0</v>
      </c>
      <c r="Q217" s="51" t="b">
        <v>0</v>
      </c>
      <c r="R217" s="51" t="b">
        <v>0</v>
      </c>
      <c r="S217" s="51" t="b">
        <v>0</v>
      </c>
      <c r="T217" s="51" t="b">
        <v>0</v>
      </c>
      <c r="U217" s="51" t="b">
        <v>0</v>
      </c>
      <c r="V217" s="51" t="b">
        <v>0</v>
      </c>
      <c r="W217" s="51" t="b">
        <v>0</v>
      </c>
      <c r="X217" s="51" t="b">
        <v>0</v>
      </c>
      <c r="Y217" s="51" t="b">
        <v>0</v>
      </c>
      <c r="Z217" s="51" t="b">
        <v>0</v>
      </c>
      <c r="AA217" s="51" t="b">
        <v>0</v>
      </c>
      <c r="AB217" s="51" t="b">
        <v>0</v>
      </c>
      <c r="AC217" s="51" t="b">
        <v>0</v>
      </c>
      <c r="AD217" s="51" t="b">
        <v>0</v>
      </c>
      <c r="AE217" s="51" t="b">
        <v>0</v>
      </c>
      <c r="AF217" s="51" t="b">
        <v>0</v>
      </c>
      <c r="AG217" s="51" t="b">
        <v>0</v>
      </c>
      <c r="AH217" s="51" t="b">
        <v>0</v>
      </c>
      <c r="AI217" s="51" t="b">
        <v>0</v>
      </c>
      <c r="AJ217" s="51" t="b">
        <v>0</v>
      </c>
      <c r="AK217" s="51" t="b">
        <v>0</v>
      </c>
      <c r="AL217" s="51" t="b">
        <v>0</v>
      </c>
      <c r="AM217" s="51" t="b">
        <v>0</v>
      </c>
      <c r="AN217" s="51" t="b">
        <v>0</v>
      </c>
      <c r="AO217" s="51" t="b">
        <v>0</v>
      </c>
      <c r="AP217" s="51" t="b">
        <v>0</v>
      </c>
      <c r="AQ217" s="51" t="b">
        <v>0</v>
      </c>
      <c r="AR217" s="51" t="b">
        <v>0</v>
      </c>
      <c r="AS217" s="51" t="b">
        <v>0</v>
      </c>
      <c r="AT217" s="51" t="b">
        <v>0</v>
      </c>
      <c r="AU217" s="51" t="b">
        <v>0</v>
      </c>
      <c r="AV217" s="51" t="b">
        <v>0</v>
      </c>
      <c r="AW217" s="51" t="b">
        <v>0</v>
      </c>
      <c r="AX217" s="51" t="b">
        <v>0</v>
      </c>
      <c r="AY217" s="51" t="b">
        <v>0</v>
      </c>
      <c r="AZ217" s="51" t="b">
        <v>0</v>
      </c>
      <c r="BA217" s="44">
        <f t="shared" si="30"/>
        <v>0</v>
      </c>
    </row>
    <row r="218">
      <c r="A218" s="45">
        <v>512212.0</v>
      </c>
      <c r="B218" s="46" t="s">
        <v>207</v>
      </c>
      <c r="C218" s="6"/>
      <c r="D218" s="47">
        <f>sum(D220,D222)</f>
        <v>10960000</v>
      </c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4"/>
    </row>
    <row r="219">
      <c r="A219" s="49"/>
      <c r="B219" s="50" t="s">
        <v>37</v>
      </c>
      <c r="C219" s="6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44"/>
    </row>
    <row r="220">
      <c r="A220" s="49"/>
      <c r="B220" s="52" t="s">
        <v>54</v>
      </c>
      <c r="C220" s="52" t="s">
        <v>199</v>
      </c>
      <c r="D220" s="53">
        <f>sum(D221)</f>
        <v>8160000</v>
      </c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44"/>
    </row>
    <row r="221">
      <c r="A221" s="49"/>
      <c r="B221" s="52" t="s">
        <v>38</v>
      </c>
      <c r="C221" s="52" t="s">
        <v>208</v>
      </c>
      <c r="D221" s="53">
        <v>8160000.0</v>
      </c>
      <c r="E221" s="51" t="b">
        <v>0</v>
      </c>
      <c r="F221" s="51" t="b">
        <v>0</v>
      </c>
      <c r="G221" s="51" t="b">
        <v>0</v>
      </c>
      <c r="H221" s="51" t="b">
        <v>0</v>
      </c>
      <c r="I221" s="51" t="b">
        <v>0</v>
      </c>
      <c r="J221" s="51" t="b">
        <v>0</v>
      </c>
      <c r="K221" s="51" t="b">
        <v>0</v>
      </c>
      <c r="L221" s="51" t="b">
        <v>0</v>
      </c>
      <c r="M221" s="51" t="b">
        <v>0</v>
      </c>
      <c r="N221" s="51" t="b">
        <v>0</v>
      </c>
      <c r="O221" s="51" t="b">
        <v>0</v>
      </c>
      <c r="P221" s="51" t="b">
        <v>0</v>
      </c>
      <c r="Q221" s="51" t="b">
        <v>0</v>
      </c>
      <c r="R221" s="51" t="b">
        <v>0</v>
      </c>
      <c r="S221" s="51" t="b">
        <v>0</v>
      </c>
      <c r="T221" s="51" t="b">
        <v>0</v>
      </c>
      <c r="U221" s="51" t="b">
        <v>0</v>
      </c>
      <c r="V221" s="51" t="b">
        <v>0</v>
      </c>
      <c r="W221" s="51" t="b">
        <v>0</v>
      </c>
      <c r="X221" s="51" t="b">
        <v>0</v>
      </c>
      <c r="Y221" s="51" t="b">
        <v>0</v>
      </c>
      <c r="Z221" s="51" t="b">
        <v>0</v>
      </c>
      <c r="AA221" s="51" t="b">
        <v>0</v>
      </c>
      <c r="AB221" s="51" t="b">
        <v>0</v>
      </c>
      <c r="AC221" s="51" t="b">
        <v>0</v>
      </c>
      <c r="AD221" s="51" t="b">
        <v>0</v>
      </c>
      <c r="AE221" s="51" t="b">
        <v>0</v>
      </c>
      <c r="AF221" s="51" t="b">
        <v>0</v>
      </c>
      <c r="AG221" s="51" t="b">
        <v>0</v>
      </c>
      <c r="AH221" s="51" t="b">
        <v>0</v>
      </c>
      <c r="AI221" s="51" t="b">
        <v>0</v>
      </c>
      <c r="AJ221" s="51" t="b">
        <v>0</v>
      </c>
      <c r="AK221" s="51" t="b">
        <v>0</v>
      </c>
      <c r="AL221" s="51" t="b">
        <v>0</v>
      </c>
      <c r="AM221" s="51" t="b">
        <v>0</v>
      </c>
      <c r="AN221" s="51" t="b">
        <v>0</v>
      </c>
      <c r="AO221" s="51" t="b">
        <v>0</v>
      </c>
      <c r="AP221" s="51" t="b">
        <v>0</v>
      </c>
      <c r="AQ221" s="51" t="b">
        <v>0</v>
      </c>
      <c r="AR221" s="51" t="b">
        <v>0</v>
      </c>
      <c r="AS221" s="51" t="b">
        <v>0</v>
      </c>
      <c r="AT221" s="51" t="b">
        <v>0</v>
      </c>
      <c r="AU221" s="51" t="b">
        <v>0</v>
      </c>
      <c r="AV221" s="51" t="b">
        <v>0</v>
      </c>
      <c r="AW221" s="51" t="b">
        <v>0</v>
      </c>
      <c r="AX221" s="51" t="b">
        <v>0</v>
      </c>
      <c r="AY221" s="51" t="b">
        <v>0</v>
      </c>
      <c r="AZ221" s="51" t="b">
        <v>0</v>
      </c>
      <c r="BA221" s="44">
        <f>countif(E221:AZ221,TRUE)</f>
        <v>0</v>
      </c>
    </row>
    <row r="222">
      <c r="A222" s="49"/>
      <c r="B222" s="52" t="s">
        <v>54</v>
      </c>
      <c r="C222" s="52" t="s">
        <v>203</v>
      </c>
      <c r="D222" s="53">
        <f>sum(D223)</f>
        <v>2800000</v>
      </c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44"/>
    </row>
    <row r="223">
      <c r="A223" s="49"/>
      <c r="B223" s="52" t="s">
        <v>38</v>
      </c>
      <c r="C223" s="52" t="s">
        <v>209</v>
      </c>
      <c r="D223" s="53">
        <v>2800000.0</v>
      </c>
      <c r="E223" s="51" t="b">
        <v>0</v>
      </c>
      <c r="F223" s="51" t="b">
        <v>0</v>
      </c>
      <c r="G223" s="51" t="b">
        <v>0</v>
      </c>
      <c r="H223" s="51" t="b">
        <v>0</v>
      </c>
      <c r="I223" s="51" t="b">
        <v>0</v>
      </c>
      <c r="J223" s="51" t="b">
        <v>0</v>
      </c>
      <c r="K223" s="51" t="b">
        <v>0</v>
      </c>
      <c r="L223" s="51" t="b">
        <v>0</v>
      </c>
      <c r="M223" s="51" t="b">
        <v>0</v>
      </c>
      <c r="N223" s="51" t="b">
        <v>0</v>
      </c>
      <c r="O223" s="51" t="b">
        <v>0</v>
      </c>
      <c r="P223" s="51" t="b">
        <v>0</v>
      </c>
      <c r="Q223" s="51" t="b">
        <v>0</v>
      </c>
      <c r="R223" s="51" t="b">
        <v>0</v>
      </c>
      <c r="S223" s="51" t="b">
        <v>0</v>
      </c>
      <c r="T223" s="51" t="b">
        <v>0</v>
      </c>
      <c r="U223" s="51" t="b">
        <v>0</v>
      </c>
      <c r="V223" s="51" t="b">
        <v>0</v>
      </c>
      <c r="W223" s="51" t="b">
        <v>0</v>
      </c>
      <c r="X223" s="51" t="b">
        <v>0</v>
      </c>
      <c r="Y223" s="51" t="b">
        <v>0</v>
      </c>
      <c r="Z223" s="51" t="b">
        <v>0</v>
      </c>
      <c r="AA223" s="51" t="b">
        <v>0</v>
      </c>
      <c r="AB223" s="51" t="b">
        <v>0</v>
      </c>
      <c r="AC223" s="51" t="b">
        <v>0</v>
      </c>
      <c r="AD223" s="51" t="b">
        <v>0</v>
      </c>
      <c r="AE223" s="51" t="b">
        <v>0</v>
      </c>
      <c r="AF223" s="51" t="b">
        <v>0</v>
      </c>
      <c r="AG223" s="51" t="b">
        <v>0</v>
      </c>
      <c r="AH223" s="51" t="b">
        <v>0</v>
      </c>
      <c r="AI223" s="51" t="b">
        <v>0</v>
      </c>
      <c r="AJ223" s="51" t="b">
        <v>0</v>
      </c>
      <c r="AK223" s="51" t="b">
        <v>0</v>
      </c>
      <c r="AL223" s="51" t="b">
        <v>0</v>
      </c>
      <c r="AM223" s="51" t="b">
        <v>0</v>
      </c>
      <c r="AN223" s="51" t="b">
        <v>0</v>
      </c>
      <c r="AO223" s="51" t="b">
        <v>0</v>
      </c>
      <c r="AP223" s="51" t="b">
        <v>0</v>
      </c>
      <c r="AQ223" s="51" t="b">
        <v>0</v>
      </c>
      <c r="AR223" s="51" t="b">
        <v>0</v>
      </c>
      <c r="AS223" s="51" t="b">
        <v>0</v>
      </c>
      <c r="AT223" s="51" t="b">
        <v>0</v>
      </c>
      <c r="AU223" s="51" t="b">
        <v>0</v>
      </c>
      <c r="AV223" s="51" t="b">
        <v>0</v>
      </c>
      <c r="AW223" s="51" t="b">
        <v>0</v>
      </c>
      <c r="AX223" s="51" t="b">
        <v>0</v>
      </c>
      <c r="AY223" s="51" t="b">
        <v>0</v>
      </c>
      <c r="AZ223" s="51" t="b">
        <v>0</v>
      </c>
      <c r="BA223" s="44">
        <f>countif(E223:AZ223,TRUE)</f>
        <v>0</v>
      </c>
    </row>
    <row r="224">
      <c r="A224" s="45">
        <v>512411.0</v>
      </c>
      <c r="B224" s="46" t="s">
        <v>210</v>
      </c>
      <c r="C224" s="6"/>
      <c r="D224" s="47">
        <f>sum(D226:D235)</f>
        <v>8160278000</v>
      </c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4"/>
    </row>
    <row r="225">
      <c r="A225" s="49"/>
      <c r="B225" s="50" t="s">
        <v>37</v>
      </c>
      <c r="C225" s="6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44"/>
    </row>
    <row r="226">
      <c r="A226" s="49"/>
      <c r="B226" s="52" t="s">
        <v>38</v>
      </c>
      <c r="C226" s="52" t="s">
        <v>211</v>
      </c>
      <c r="D226" s="53">
        <v>2.38896E8</v>
      </c>
      <c r="E226" s="51" t="b">
        <v>0</v>
      </c>
      <c r="F226" s="51" t="b">
        <v>0</v>
      </c>
      <c r="G226" s="51" t="b">
        <v>0</v>
      </c>
      <c r="H226" s="51" t="b">
        <v>0</v>
      </c>
      <c r="I226" s="51" t="b">
        <v>0</v>
      </c>
      <c r="J226" s="51" t="b">
        <v>0</v>
      </c>
      <c r="K226" s="51" t="b">
        <v>0</v>
      </c>
      <c r="L226" s="51" t="b">
        <v>0</v>
      </c>
      <c r="M226" s="51" t="b">
        <v>0</v>
      </c>
      <c r="N226" s="51" t="b">
        <v>0</v>
      </c>
      <c r="O226" s="51" t="b">
        <v>0</v>
      </c>
      <c r="P226" s="51" t="b">
        <v>0</v>
      </c>
      <c r="Q226" s="51" t="b">
        <v>0</v>
      </c>
      <c r="R226" s="51" t="b">
        <v>0</v>
      </c>
      <c r="S226" s="51" t="b">
        <v>0</v>
      </c>
      <c r="T226" s="51" t="b">
        <v>0</v>
      </c>
      <c r="U226" s="51" t="b">
        <v>0</v>
      </c>
      <c r="V226" s="51" t="b">
        <v>0</v>
      </c>
      <c r="W226" s="51" t="b">
        <v>0</v>
      </c>
      <c r="X226" s="51" t="b">
        <v>0</v>
      </c>
      <c r="Y226" s="51" t="b">
        <v>0</v>
      </c>
      <c r="Z226" s="51" t="b">
        <v>0</v>
      </c>
      <c r="AA226" s="51" t="b">
        <v>0</v>
      </c>
      <c r="AB226" s="51" t="b">
        <v>0</v>
      </c>
      <c r="AC226" s="51" t="b">
        <v>0</v>
      </c>
      <c r="AD226" s="51" t="b">
        <v>0</v>
      </c>
      <c r="AE226" s="51" t="b">
        <v>0</v>
      </c>
      <c r="AF226" s="51" t="b">
        <v>0</v>
      </c>
      <c r="AG226" s="51" t="b">
        <v>0</v>
      </c>
      <c r="AH226" s="51" t="b">
        <v>0</v>
      </c>
      <c r="AI226" s="51" t="b">
        <v>0</v>
      </c>
      <c r="AJ226" s="51" t="b">
        <v>0</v>
      </c>
      <c r="AK226" s="51" t="b">
        <v>0</v>
      </c>
      <c r="AL226" s="51" t="b">
        <v>0</v>
      </c>
      <c r="AM226" s="51" t="b">
        <v>0</v>
      </c>
      <c r="AN226" s="51" t="b">
        <v>0</v>
      </c>
      <c r="AO226" s="51" t="b">
        <v>0</v>
      </c>
      <c r="AP226" s="51" t="b">
        <v>0</v>
      </c>
      <c r="AQ226" s="51" t="b">
        <v>0</v>
      </c>
      <c r="AR226" s="51" t="b">
        <v>0</v>
      </c>
      <c r="AS226" s="51" t="b">
        <v>0</v>
      </c>
      <c r="AT226" s="51" t="b">
        <v>0</v>
      </c>
      <c r="AU226" s="51" t="b">
        <v>0</v>
      </c>
      <c r="AV226" s="51" t="b">
        <v>0</v>
      </c>
      <c r="AW226" s="51" t="b">
        <v>0</v>
      </c>
      <c r="AX226" s="51" t="b">
        <v>0</v>
      </c>
      <c r="AY226" s="51" t="b">
        <v>0</v>
      </c>
      <c r="AZ226" s="51" t="b">
        <v>0</v>
      </c>
      <c r="BA226" s="44">
        <f t="shared" ref="BA226:BA235" si="31">countif(E226:AZ226,TRUE)</f>
        <v>0</v>
      </c>
    </row>
    <row r="227">
      <c r="A227" s="49"/>
      <c r="B227" s="52" t="s">
        <v>38</v>
      </c>
      <c r="C227" s="52" t="s">
        <v>212</v>
      </c>
      <c r="D227" s="53">
        <v>2.77088E8</v>
      </c>
      <c r="E227" s="51" t="b">
        <v>0</v>
      </c>
      <c r="F227" s="51" t="b">
        <v>0</v>
      </c>
      <c r="G227" s="51" t="b">
        <v>0</v>
      </c>
      <c r="H227" s="51" t="b">
        <v>0</v>
      </c>
      <c r="I227" s="51" t="b">
        <v>0</v>
      </c>
      <c r="J227" s="51" t="b">
        <v>0</v>
      </c>
      <c r="K227" s="51" t="b">
        <v>0</v>
      </c>
      <c r="L227" s="51" t="b">
        <v>0</v>
      </c>
      <c r="M227" s="51" t="b">
        <v>0</v>
      </c>
      <c r="N227" s="51" t="b">
        <v>0</v>
      </c>
      <c r="O227" s="51" t="b">
        <v>0</v>
      </c>
      <c r="P227" s="51" t="b">
        <v>0</v>
      </c>
      <c r="Q227" s="51" t="b">
        <v>0</v>
      </c>
      <c r="R227" s="51" t="b">
        <v>0</v>
      </c>
      <c r="S227" s="51" t="b">
        <v>0</v>
      </c>
      <c r="T227" s="51" t="b">
        <v>0</v>
      </c>
      <c r="U227" s="51" t="b">
        <v>0</v>
      </c>
      <c r="V227" s="51" t="b">
        <v>0</v>
      </c>
      <c r="W227" s="51" t="b">
        <v>0</v>
      </c>
      <c r="X227" s="51" t="b">
        <v>0</v>
      </c>
      <c r="Y227" s="51" t="b">
        <v>0</v>
      </c>
      <c r="Z227" s="51" t="b">
        <v>0</v>
      </c>
      <c r="AA227" s="51" t="b">
        <v>0</v>
      </c>
      <c r="AB227" s="51" t="b">
        <v>0</v>
      </c>
      <c r="AC227" s="51" t="b">
        <v>0</v>
      </c>
      <c r="AD227" s="51" t="b">
        <v>0</v>
      </c>
      <c r="AE227" s="51" t="b">
        <v>0</v>
      </c>
      <c r="AF227" s="51" t="b">
        <v>0</v>
      </c>
      <c r="AG227" s="51" t="b">
        <v>0</v>
      </c>
      <c r="AH227" s="51" t="b">
        <v>0</v>
      </c>
      <c r="AI227" s="51" t="b">
        <v>0</v>
      </c>
      <c r="AJ227" s="51" t="b">
        <v>0</v>
      </c>
      <c r="AK227" s="51" t="b">
        <v>0</v>
      </c>
      <c r="AL227" s="51" t="b">
        <v>0</v>
      </c>
      <c r="AM227" s="51" t="b">
        <v>0</v>
      </c>
      <c r="AN227" s="51" t="b">
        <v>0</v>
      </c>
      <c r="AO227" s="51" t="b">
        <v>0</v>
      </c>
      <c r="AP227" s="51" t="b">
        <v>0</v>
      </c>
      <c r="AQ227" s="51" t="b">
        <v>0</v>
      </c>
      <c r="AR227" s="51" t="b">
        <v>0</v>
      </c>
      <c r="AS227" s="51" t="b">
        <v>0</v>
      </c>
      <c r="AT227" s="51" t="b">
        <v>0</v>
      </c>
      <c r="AU227" s="51" t="b">
        <v>0</v>
      </c>
      <c r="AV227" s="51" t="b">
        <v>0</v>
      </c>
      <c r="AW227" s="51" t="b">
        <v>0</v>
      </c>
      <c r="AX227" s="51" t="b">
        <v>0</v>
      </c>
      <c r="AY227" s="51" t="b">
        <v>0</v>
      </c>
      <c r="AZ227" s="51" t="b">
        <v>0</v>
      </c>
      <c r="BA227" s="44">
        <f t="shared" si="31"/>
        <v>0</v>
      </c>
    </row>
    <row r="228">
      <c r="A228" s="49"/>
      <c r="B228" s="52" t="s">
        <v>38</v>
      </c>
      <c r="C228" s="52" t="s">
        <v>213</v>
      </c>
      <c r="D228" s="53">
        <v>1.83918E9</v>
      </c>
      <c r="E228" s="51" t="b">
        <v>0</v>
      </c>
      <c r="F228" s="51" t="b">
        <v>0</v>
      </c>
      <c r="G228" s="51" t="b">
        <v>0</v>
      </c>
      <c r="H228" s="51" t="b">
        <v>0</v>
      </c>
      <c r="I228" s="51" t="b">
        <v>0</v>
      </c>
      <c r="J228" s="51" t="b">
        <v>0</v>
      </c>
      <c r="K228" s="51" t="b">
        <v>0</v>
      </c>
      <c r="L228" s="51" t="b">
        <v>0</v>
      </c>
      <c r="M228" s="51" t="b">
        <v>0</v>
      </c>
      <c r="N228" s="51" t="b">
        <v>0</v>
      </c>
      <c r="O228" s="51" t="b">
        <v>0</v>
      </c>
      <c r="P228" s="51" t="b">
        <v>0</v>
      </c>
      <c r="Q228" s="51" t="b">
        <v>0</v>
      </c>
      <c r="R228" s="51" t="b">
        <v>0</v>
      </c>
      <c r="S228" s="51" t="b">
        <v>0</v>
      </c>
      <c r="T228" s="51" t="b">
        <v>0</v>
      </c>
      <c r="U228" s="51" t="b">
        <v>0</v>
      </c>
      <c r="V228" s="51" t="b">
        <v>0</v>
      </c>
      <c r="W228" s="51" t="b">
        <v>0</v>
      </c>
      <c r="X228" s="51" t="b">
        <v>0</v>
      </c>
      <c r="Y228" s="51" t="b">
        <v>0</v>
      </c>
      <c r="Z228" s="51" t="b">
        <v>0</v>
      </c>
      <c r="AA228" s="51" t="b">
        <v>0</v>
      </c>
      <c r="AB228" s="51" t="b">
        <v>0</v>
      </c>
      <c r="AC228" s="51" t="b">
        <v>0</v>
      </c>
      <c r="AD228" s="51" t="b">
        <v>0</v>
      </c>
      <c r="AE228" s="51" t="b">
        <v>0</v>
      </c>
      <c r="AF228" s="51" t="b">
        <v>0</v>
      </c>
      <c r="AG228" s="51" t="b">
        <v>0</v>
      </c>
      <c r="AH228" s="51" t="b">
        <v>0</v>
      </c>
      <c r="AI228" s="51" t="b">
        <v>0</v>
      </c>
      <c r="AJ228" s="51" t="b">
        <v>0</v>
      </c>
      <c r="AK228" s="51" t="b">
        <v>0</v>
      </c>
      <c r="AL228" s="51" t="b">
        <v>0</v>
      </c>
      <c r="AM228" s="51" t="b">
        <v>0</v>
      </c>
      <c r="AN228" s="51" t="b">
        <v>0</v>
      </c>
      <c r="AO228" s="51" t="b">
        <v>0</v>
      </c>
      <c r="AP228" s="51" t="b">
        <v>0</v>
      </c>
      <c r="AQ228" s="51" t="b">
        <v>0</v>
      </c>
      <c r="AR228" s="51" t="b">
        <v>0</v>
      </c>
      <c r="AS228" s="51" t="b">
        <v>0</v>
      </c>
      <c r="AT228" s="51" t="b">
        <v>0</v>
      </c>
      <c r="AU228" s="51" t="b">
        <v>0</v>
      </c>
      <c r="AV228" s="51" t="b">
        <v>0</v>
      </c>
      <c r="AW228" s="51" t="b">
        <v>0</v>
      </c>
      <c r="AX228" s="51" t="b">
        <v>0</v>
      </c>
      <c r="AY228" s="51" t="b">
        <v>0</v>
      </c>
      <c r="AZ228" s="51" t="b">
        <v>0</v>
      </c>
      <c r="BA228" s="44">
        <f t="shared" si="31"/>
        <v>0</v>
      </c>
    </row>
    <row r="229">
      <c r="A229" s="49"/>
      <c r="B229" s="52" t="s">
        <v>38</v>
      </c>
      <c r="C229" s="52" t="s">
        <v>214</v>
      </c>
      <c r="D229" s="53">
        <v>3.3488E8</v>
      </c>
      <c r="E229" s="51" t="b">
        <v>0</v>
      </c>
      <c r="F229" s="51" t="b">
        <v>0</v>
      </c>
      <c r="G229" s="51" t="b">
        <v>0</v>
      </c>
      <c r="H229" s="51" t="b">
        <v>0</v>
      </c>
      <c r="I229" s="51" t="b">
        <v>0</v>
      </c>
      <c r="J229" s="51" t="b">
        <v>0</v>
      </c>
      <c r="K229" s="51" t="b">
        <v>0</v>
      </c>
      <c r="L229" s="51" t="b">
        <v>0</v>
      </c>
      <c r="M229" s="51" t="b">
        <v>0</v>
      </c>
      <c r="N229" s="51" t="b">
        <v>0</v>
      </c>
      <c r="O229" s="51" t="b">
        <v>0</v>
      </c>
      <c r="P229" s="51" t="b">
        <v>0</v>
      </c>
      <c r="Q229" s="51" t="b">
        <v>0</v>
      </c>
      <c r="R229" s="51" t="b">
        <v>0</v>
      </c>
      <c r="S229" s="51" t="b">
        <v>0</v>
      </c>
      <c r="T229" s="51" t="b">
        <v>0</v>
      </c>
      <c r="U229" s="51" t="b">
        <v>0</v>
      </c>
      <c r="V229" s="51" t="b">
        <v>0</v>
      </c>
      <c r="W229" s="51" t="b">
        <v>0</v>
      </c>
      <c r="X229" s="51" t="b">
        <v>0</v>
      </c>
      <c r="Y229" s="51" t="b">
        <v>0</v>
      </c>
      <c r="Z229" s="51" t="b">
        <v>0</v>
      </c>
      <c r="AA229" s="51" t="b">
        <v>0</v>
      </c>
      <c r="AB229" s="51" t="b">
        <v>0</v>
      </c>
      <c r="AC229" s="51" t="b">
        <v>0</v>
      </c>
      <c r="AD229" s="51" t="b">
        <v>0</v>
      </c>
      <c r="AE229" s="51" t="b">
        <v>0</v>
      </c>
      <c r="AF229" s="51" t="b">
        <v>0</v>
      </c>
      <c r="AG229" s="51" t="b">
        <v>0</v>
      </c>
      <c r="AH229" s="51" t="b">
        <v>0</v>
      </c>
      <c r="AI229" s="51" t="b">
        <v>0</v>
      </c>
      <c r="AJ229" s="51" t="b">
        <v>0</v>
      </c>
      <c r="AK229" s="51" t="b">
        <v>0</v>
      </c>
      <c r="AL229" s="51" t="b">
        <v>0</v>
      </c>
      <c r="AM229" s="51" t="b">
        <v>0</v>
      </c>
      <c r="AN229" s="51" t="b">
        <v>0</v>
      </c>
      <c r="AO229" s="51" t="b">
        <v>0</v>
      </c>
      <c r="AP229" s="51" t="b">
        <v>0</v>
      </c>
      <c r="AQ229" s="51" t="b">
        <v>0</v>
      </c>
      <c r="AR229" s="51" t="b">
        <v>0</v>
      </c>
      <c r="AS229" s="51" t="b">
        <v>0</v>
      </c>
      <c r="AT229" s="51" t="b">
        <v>0</v>
      </c>
      <c r="AU229" s="51" t="b">
        <v>0</v>
      </c>
      <c r="AV229" s="51" t="b">
        <v>0</v>
      </c>
      <c r="AW229" s="51" t="b">
        <v>0</v>
      </c>
      <c r="AX229" s="51" t="b">
        <v>0</v>
      </c>
      <c r="AY229" s="51" t="b">
        <v>0</v>
      </c>
      <c r="AZ229" s="51" t="b">
        <v>0</v>
      </c>
      <c r="BA229" s="44">
        <f t="shared" si="31"/>
        <v>0</v>
      </c>
    </row>
    <row r="230">
      <c r="A230" s="49"/>
      <c r="B230" s="52" t="s">
        <v>38</v>
      </c>
      <c r="C230" s="52" t="s">
        <v>215</v>
      </c>
      <c r="D230" s="53">
        <v>1.49352E9</v>
      </c>
      <c r="E230" s="51" t="b">
        <v>0</v>
      </c>
      <c r="F230" s="51" t="b">
        <v>0</v>
      </c>
      <c r="G230" s="51" t="b">
        <v>0</v>
      </c>
      <c r="H230" s="51" t="b">
        <v>0</v>
      </c>
      <c r="I230" s="51" t="b">
        <v>0</v>
      </c>
      <c r="J230" s="51" t="b">
        <v>0</v>
      </c>
      <c r="K230" s="51" t="b">
        <v>0</v>
      </c>
      <c r="L230" s="51" t="b">
        <v>0</v>
      </c>
      <c r="M230" s="51" t="b">
        <v>0</v>
      </c>
      <c r="N230" s="51" t="b">
        <v>0</v>
      </c>
      <c r="O230" s="51" t="b">
        <v>0</v>
      </c>
      <c r="P230" s="51" t="b">
        <v>0</v>
      </c>
      <c r="Q230" s="51" t="b">
        <v>0</v>
      </c>
      <c r="R230" s="51" t="b">
        <v>0</v>
      </c>
      <c r="S230" s="51" t="b">
        <v>0</v>
      </c>
      <c r="T230" s="51" t="b">
        <v>0</v>
      </c>
      <c r="U230" s="51" t="b">
        <v>0</v>
      </c>
      <c r="V230" s="51" t="b">
        <v>0</v>
      </c>
      <c r="W230" s="51" t="b">
        <v>0</v>
      </c>
      <c r="X230" s="51" t="b">
        <v>0</v>
      </c>
      <c r="Y230" s="51" t="b">
        <v>0</v>
      </c>
      <c r="Z230" s="51" t="b">
        <v>0</v>
      </c>
      <c r="AA230" s="51" t="b">
        <v>0</v>
      </c>
      <c r="AB230" s="51" t="b">
        <v>0</v>
      </c>
      <c r="AC230" s="51" t="b">
        <v>0</v>
      </c>
      <c r="AD230" s="51" t="b">
        <v>0</v>
      </c>
      <c r="AE230" s="51" t="b">
        <v>0</v>
      </c>
      <c r="AF230" s="51" t="b">
        <v>0</v>
      </c>
      <c r="AG230" s="51" t="b">
        <v>0</v>
      </c>
      <c r="AH230" s="51" t="b">
        <v>0</v>
      </c>
      <c r="AI230" s="51" t="b">
        <v>0</v>
      </c>
      <c r="AJ230" s="51" t="b">
        <v>0</v>
      </c>
      <c r="AK230" s="51" t="b">
        <v>0</v>
      </c>
      <c r="AL230" s="51" t="b">
        <v>0</v>
      </c>
      <c r="AM230" s="51" t="b">
        <v>0</v>
      </c>
      <c r="AN230" s="51" t="b">
        <v>0</v>
      </c>
      <c r="AO230" s="51" t="b">
        <v>0</v>
      </c>
      <c r="AP230" s="51" t="b">
        <v>0</v>
      </c>
      <c r="AQ230" s="51" t="b">
        <v>0</v>
      </c>
      <c r="AR230" s="51" t="b">
        <v>0</v>
      </c>
      <c r="AS230" s="51" t="b">
        <v>0</v>
      </c>
      <c r="AT230" s="51" t="b">
        <v>0</v>
      </c>
      <c r="AU230" s="51" t="b">
        <v>0</v>
      </c>
      <c r="AV230" s="51" t="b">
        <v>0</v>
      </c>
      <c r="AW230" s="51" t="b">
        <v>0</v>
      </c>
      <c r="AX230" s="51" t="b">
        <v>0</v>
      </c>
      <c r="AY230" s="51" t="b">
        <v>0</v>
      </c>
      <c r="AZ230" s="51" t="b">
        <v>0</v>
      </c>
      <c r="BA230" s="44">
        <f t="shared" si="31"/>
        <v>0</v>
      </c>
    </row>
    <row r="231">
      <c r="A231" s="49"/>
      <c r="B231" s="52" t="s">
        <v>38</v>
      </c>
      <c r="C231" s="52" t="s">
        <v>216</v>
      </c>
      <c r="D231" s="53">
        <v>1.415568E9</v>
      </c>
      <c r="E231" s="51" t="b">
        <v>0</v>
      </c>
      <c r="F231" s="51" t="b">
        <v>0</v>
      </c>
      <c r="G231" s="51" t="b">
        <v>0</v>
      </c>
      <c r="H231" s="51" t="b">
        <v>0</v>
      </c>
      <c r="I231" s="51" t="b">
        <v>0</v>
      </c>
      <c r="J231" s="51" t="b">
        <v>0</v>
      </c>
      <c r="K231" s="51" t="b">
        <v>0</v>
      </c>
      <c r="L231" s="51" t="b">
        <v>0</v>
      </c>
      <c r="M231" s="51" t="b">
        <v>0</v>
      </c>
      <c r="N231" s="51" t="b">
        <v>0</v>
      </c>
      <c r="O231" s="51" t="b">
        <v>0</v>
      </c>
      <c r="P231" s="51" t="b">
        <v>0</v>
      </c>
      <c r="Q231" s="51" t="b">
        <v>0</v>
      </c>
      <c r="R231" s="51" t="b">
        <v>0</v>
      </c>
      <c r="S231" s="51" t="b">
        <v>0</v>
      </c>
      <c r="T231" s="51" t="b">
        <v>0</v>
      </c>
      <c r="U231" s="51" t="b">
        <v>0</v>
      </c>
      <c r="V231" s="51" t="b">
        <v>0</v>
      </c>
      <c r="W231" s="51" t="b">
        <v>0</v>
      </c>
      <c r="X231" s="51" t="b">
        <v>0</v>
      </c>
      <c r="Y231" s="51" t="b">
        <v>0</v>
      </c>
      <c r="Z231" s="51" t="b">
        <v>0</v>
      </c>
      <c r="AA231" s="51" t="b">
        <v>0</v>
      </c>
      <c r="AB231" s="51" t="b">
        <v>0</v>
      </c>
      <c r="AC231" s="51" t="b">
        <v>0</v>
      </c>
      <c r="AD231" s="51" t="b">
        <v>0</v>
      </c>
      <c r="AE231" s="51" t="b">
        <v>0</v>
      </c>
      <c r="AF231" s="51" t="b">
        <v>0</v>
      </c>
      <c r="AG231" s="51" t="b">
        <v>0</v>
      </c>
      <c r="AH231" s="51" t="b">
        <v>0</v>
      </c>
      <c r="AI231" s="51" t="b">
        <v>0</v>
      </c>
      <c r="AJ231" s="51" t="b">
        <v>0</v>
      </c>
      <c r="AK231" s="51" t="b">
        <v>0</v>
      </c>
      <c r="AL231" s="51" t="b">
        <v>0</v>
      </c>
      <c r="AM231" s="51" t="b">
        <v>0</v>
      </c>
      <c r="AN231" s="51" t="b">
        <v>0</v>
      </c>
      <c r="AO231" s="51" t="b">
        <v>0</v>
      </c>
      <c r="AP231" s="51" t="b">
        <v>0</v>
      </c>
      <c r="AQ231" s="51" t="b">
        <v>0</v>
      </c>
      <c r="AR231" s="51" t="b">
        <v>0</v>
      </c>
      <c r="AS231" s="51" t="b">
        <v>0</v>
      </c>
      <c r="AT231" s="51" t="b">
        <v>0</v>
      </c>
      <c r="AU231" s="51" t="b">
        <v>0</v>
      </c>
      <c r="AV231" s="51" t="b">
        <v>0</v>
      </c>
      <c r="AW231" s="51" t="b">
        <v>0</v>
      </c>
      <c r="AX231" s="51" t="b">
        <v>0</v>
      </c>
      <c r="AY231" s="51" t="b">
        <v>0</v>
      </c>
      <c r="AZ231" s="51" t="b">
        <v>0</v>
      </c>
      <c r="BA231" s="44">
        <f t="shared" si="31"/>
        <v>0</v>
      </c>
    </row>
    <row r="232">
      <c r="A232" s="49"/>
      <c r="B232" s="52" t="s">
        <v>38</v>
      </c>
      <c r="C232" s="52" t="s">
        <v>217</v>
      </c>
      <c r="D232" s="53">
        <v>1.041656E9</v>
      </c>
      <c r="E232" s="51" t="b">
        <v>0</v>
      </c>
      <c r="F232" s="51" t="b">
        <v>0</v>
      </c>
      <c r="G232" s="51" t="b">
        <v>0</v>
      </c>
      <c r="H232" s="51" t="b">
        <v>0</v>
      </c>
      <c r="I232" s="51" t="b">
        <v>0</v>
      </c>
      <c r="J232" s="51" t="b">
        <v>0</v>
      </c>
      <c r="K232" s="51" t="b">
        <v>0</v>
      </c>
      <c r="L232" s="51" t="b">
        <v>0</v>
      </c>
      <c r="M232" s="51" t="b">
        <v>0</v>
      </c>
      <c r="N232" s="51" t="b">
        <v>0</v>
      </c>
      <c r="O232" s="51" t="b">
        <v>0</v>
      </c>
      <c r="P232" s="51" t="b">
        <v>0</v>
      </c>
      <c r="Q232" s="51" t="b">
        <v>0</v>
      </c>
      <c r="R232" s="51" t="b">
        <v>0</v>
      </c>
      <c r="S232" s="51" t="b">
        <v>0</v>
      </c>
      <c r="T232" s="51" t="b">
        <v>0</v>
      </c>
      <c r="U232" s="51" t="b">
        <v>0</v>
      </c>
      <c r="V232" s="51" t="b">
        <v>0</v>
      </c>
      <c r="W232" s="51" t="b">
        <v>0</v>
      </c>
      <c r="X232" s="51" t="b">
        <v>0</v>
      </c>
      <c r="Y232" s="51" t="b">
        <v>0</v>
      </c>
      <c r="Z232" s="51" t="b">
        <v>0</v>
      </c>
      <c r="AA232" s="51" t="b">
        <v>0</v>
      </c>
      <c r="AB232" s="51" t="b">
        <v>0</v>
      </c>
      <c r="AC232" s="51" t="b">
        <v>0</v>
      </c>
      <c r="AD232" s="51" t="b">
        <v>0</v>
      </c>
      <c r="AE232" s="51" t="b">
        <v>0</v>
      </c>
      <c r="AF232" s="51" t="b">
        <v>0</v>
      </c>
      <c r="AG232" s="51" t="b">
        <v>0</v>
      </c>
      <c r="AH232" s="51" t="b">
        <v>0</v>
      </c>
      <c r="AI232" s="51" t="b">
        <v>0</v>
      </c>
      <c r="AJ232" s="51" t="b">
        <v>0</v>
      </c>
      <c r="AK232" s="51" t="b">
        <v>0</v>
      </c>
      <c r="AL232" s="51" t="b">
        <v>0</v>
      </c>
      <c r="AM232" s="51" t="b">
        <v>0</v>
      </c>
      <c r="AN232" s="51" t="b">
        <v>0</v>
      </c>
      <c r="AO232" s="51" t="b">
        <v>0</v>
      </c>
      <c r="AP232" s="51" t="b">
        <v>0</v>
      </c>
      <c r="AQ232" s="51" t="b">
        <v>0</v>
      </c>
      <c r="AR232" s="51" t="b">
        <v>0</v>
      </c>
      <c r="AS232" s="51" t="b">
        <v>0</v>
      </c>
      <c r="AT232" s="51" t="b">
        <v>0</v>
      </c>
      <c r="AU232" s="51" t="b">
        <v>0</v>
      </c>
      <c r="AV232" s="51" t="b">
        <v>0</v>
      </c>
      <c r="AW232" s="51" t="b">
        <v>0</v>
      </c>
      <c r="AX232" s="51" t="b">
        <v>0</v>
      </c>
      <c r="AY232" s="51" t="b">
        <v>0</v>
      </c>
      <c r="AZ232" s="51" t="b">
        <v>0</v>
      </c>
      <c r="BA232" s="44">
        <f t="shared" si="31"/>
        <v>0</v>
      </c>
    </row>
    <row r="233">
      <c r="A233" s="49"/>
      <c r="B233" s="52" t="s">
        <v>38</v>
      </c>
      <c r="C233" s="52" t="s">
        <v>218</v>
      </c>
      <c r="D233" s="53">
        <v>5.40694E8</v>
      </c>
      <c r="E233" s="51" t="b">
        <v>0</v>
      </c>
      <c r="F233" s="51" t="b">
        <v>0</v>
      </c>
      <c r="G233" s="51" t="b">
        <v>0</v>
      </c>
      <c r="H233" s="51" t="b">
        <v>0</v>
      </c>
      <c r="I233" s="51" t="b">
        <v>0</v>
      </c>
      <c r="J233" s="51" t="b">
        <v>0</v>
      </c>
      <c r="K233" s="51" t="b">
        <v>0</v>
      </c>
      <c r="L233" s="51" t="b">
        <v>0</v>
      </c>
      <c r="M233" s="51" t="b">
        <v>0</v>
      </c>
      <c r="N233" s="51" t="b">
        <v>0</v>
      </c>
      <c r="O233" s="51" t="b">
        <v>0</v>
      </c>
      <c r="P233" s="51" t="b">
        <v>0</v>
      </c>
      <c r="Q233" s="51" t="b">
        <v>0</v>
      </c>
      <c r="R233" s="51" t="b">
        <v>0</v>
      </c>
      <c r="S233" s="51" t="b">
        <v>0</v>
      </c>
      <c r="T233" s="51" t="b">
        <v>0</v>
      </c>
      <c r="U233" s="51" t="b">
        <v>0</v>
      </c>
      <c r="V233" s="51" t="b">
        <v>0</v>
      </c>
      <c r="W233" s="51" t="b">
        <v>0</v>
      </c>
      <c r="X233" s="51" t="b">
        <v>0</v>
      </c>
      <c r="Y233" s="51" t="b">
        <v>0</v>
      </c>
      <c r="Z233" s="51" t="b">
        <v>0</v>
      </c>
      <c r="AA233" s="51" t="b">
        <v>0</v>
      </c>
      <c r="AB233" s="51" t="b">
        <v>0</v>
      </c>
      <c r="AC233" s="51" t="b">
        <v>0</v>
      </c>
      <c r="AD233" s="51" t="b">
        <v>0</v>
      </c>
      <c r="AE233" s="51" t="b">
        <v>0</v>
      </c>
      <c r="AF233" s="51" t="b">
        <v>0</v>
      </c>
      <c r="AG233" s="51" t="b">
        <v>0</v>
      </c>
      <c r="AH233" s="51" t="b">
        <v>0</v>
      </c>
      <c r="AI233" s="51" t="b">
        <v>0</v>
      </c>
      <c r="AJ233" s="51" t="b">
        <v>0</v>
      </c>
      <c r="AK233" s="51" t="b">
        <v>0</v>
      </c>
      <c r="AL233" s="51" t="b">
        <v>0</v>
      </c>
      <c r="AM233" s="51" t="b">
        <v>0</v>
      </c>
      <c r="AN233" s="51" t="b">
        <v>0</v>
      </c>
      <c r="AO233" s="51" t="b">
        <v>0</v>
      </c>
      <c r="AP233" s="51" t="b">
        <v>0</v>
      </c>
      <c r="AQ233" s="51" t="b">
        <v>0</v>
      </c>
      <c r="AR233" s="51" t="b">
        <v>0</v>
      </c>
      <c r="AS233" s="51" t="b">
        <v>0</v>
      </c>
      <c r="AT233" s="51" t="b">
        <v>0</v>
      </c>
      <c r="AU233" s="51" t="b">
        <v>0</v>
      </c>
      <c r="AV233" s="51" t="b">
        <v>0</v>
      </c>
      <c r="AW233" s="51" t="b">
        <v>0</v>
      </c>
      <c r="AX233" s="51" t="b">
        <v>0</v>
      </c>
      <c r="AY233" s="51" t="b">
        <v>0</v>
      </c>
      <c r="AZ233" s="51" t="b">
        <v>0</v>
      </c>
      <c r="BA233" s="44">
        <f t="shared" si="31"/>
        <v>0</v>
      </c>
    </row>
    <row r="234">
      <c r="A234" s="49"/>
      <c r="B234" s="52" t="s">
        <v>38</v>
      </c>
      <c r="C234" s="52" t="s">
        <v>219</v>
      </c>
      <c r="D234" s="53">
        <v>3.0723E8</v>
      </c>
      <c r="E234" s="51" t="b">
        <v>0</v>
      </c>
      <c r="F234" s="51" t="b">
        <v>0</v>
      </c>
      <c r="G234" s="51" t="b">
        <v>0</v>
      </c>
      <c r="H234" s="51" t="b">
        <v>0</v>
      </c>
      <c r="I234" s="51" t="b">
        <v>0</v>
      </c>
      <c r="J234" s="51" t="b">
        <v>0</v>
      </c>
      <c r="K234" s="51" t="b">
        <v>0</v>
      </c>
      <c r="L234" s="51" t="b">
        <v>0</v>
      </c>
      <c r="M234" s="51" t="b">
        <v>0</v>
      </c>
      <c r="N234" s="51" t="b">
        <v>0</v>
      </c>
      <c r="O234" s="51" t="b">
        <v>0</v>
      </c>
      <c r="P234" s="51" t="b">
        <v>0</v>
      </c>
      <c r="Q234" s="51" t="b">
        <v>0</v>
      </c>
      <c r="R234" s="51" t="b">
        <v>0</v>
      </c>
      <c r="S234" s="51" t="b">
        <v>0</v>
      </c>
      <c r="T234" s="51" t="b">
        <v>0</v>
      </c>
      <c r="U234" s="51" t="b">
        <v>0</v>
      </c>
      <c r="V234" s="51" t="b">
        <v>0</v>
      </c>
      <c r="W234" s="51" t="b">
        <v>0</v>
      </c>
      <c r="X234" s="51" t="b">
        <v>0</v>
      </c>
      <c r="Y234" s="51" t="b">
        <v>0</v>
      </c>
      <c r="Z234" s="51" t="b">
        <v>0</v>
      </c>
      <c r="AA234" s="51" t="b">
        <v>0</v>
      </c>
      <c r="AB234" s="51" t="b">
        <v>0</v>
      </c>
      <c r="AC234" s="51" t="b">
        <v>0</v>
      </c>
      <c r="AD234" s="51" t="b">
        <v>0</v>
      </c>
      <c r="AE234" s="51" t="b">
        <v>0</v>
      </c>
      <c r="AF234" s="51" t="b">
        <v>0</v>
      </c>
      <c r="AG234" s="51" t="b">
        <v>0</v>
      </c>
      <c r="AH234" s="51" t="b">
        <v>0</v>
      </c>
      <c r="AI234" s="51" t="b">
        <v>0</v>
      </c>
      <c r="AJ234" s="51" t="b">
        <v>0</v>
      </c>
      <c r="AK234" s="51" t="b">
        <v>0</v>
      </c>
      <c r="AL234" s="51" t="b">
        <v>0</v>
      </c>
      <c r="AM234" s="51" t="b">
        <v>0</v>
      </c>
      <c r="AN234" s="51" t="b">
        <v>0</v>
      </c>
      <c r="AO234" s="51" t="b">
        <v>0</v>
      </c>
      <c r="AP234" s="51" t="b">
        <v>0</v>
      </c>
      <c r="AQ234" s="51" t="b">
        <v>0</v>
      </c>
      <c r="AR234" s="51" t="b">
        <v>0</v>
      </c>
      <c r="AS234" s="51" t="b">
        <v>0</v>
      </c>
      <c r="AT234" s="51" t="b">
        <v>0</v>
      </c>
      <c r="AU234" s="51" t="b">
        <v>0</v>
      </c>
      <c r="AV234" s="51" t="b">
        <v>0</v>
      </c>
      <c r="AW234" s="51" t="b">
        <v>0</v>
      </c>
      <c r="AX234" s="51" t="b">
        <v>0</v>
      </c>
      <c r="AY234" s="51" t="b">
        <v>0</v>
      </c>
      <c r="AZ234" s="51" t="b">
        <v>0</v>
      </c>
      <c r="BA234" s="44">
        <f t="shared" si="31"/>
        <v>0</v>
      </c>
    </row>
    <row r="235">
      <c r="A235" s="49"/>
      <c r="B235" s="52" t="s">
        <v>38</v>
      </c>
      <c r="C235" s="52" t="s">
        <v>220</v>
      </c>
      <c r="D235" s="53">
        <v>6.71566E8</v>
      </c>
      <c r="E235" s="51" t="b">
        <v>0</v>
      </c>
      <c r="F235" s="51" t="b">
        <v>0</v>
      </c>
      <c r="G235" s="51" t="b">
        <v>0</v>
      </c>
      <c r="H235" s="51" t="b">
        <v>0</v>
      </c>
      <c r="I235" s="51" t="b">
        <v>0</v>
      </c>
      <c r="J235" s="51" t="b">
        <v>0</v>
      </c>
      <c r="K235" s="51" t="b">
        <v>0</v>
      </c>
      <c r="L235" s="51" t="b">
        <v>0</v>
      </c>
      <c r="M235" s="51" t="b">
        <v>0</v>
      </c>
      <c r="N235" s="51" t="b">
        <v>0</v>
      </c>
      <c r="O235" s="51" t="b">
        <v>0</v>
      </c>
      <c r="P235" s="51" t="b">
        <v>0</v>
      </c>
      <c r="Q235" s="51" t="b">
        <v>0</v>
      </c>
      <c r="R235" s="51" t="b">
        <v>0</v>
      </c>
      <c r="S235" s="51" t="b">
        <v>0</v>
      </c>
      <c r="T235" s="51" t="b">
        <v>0</v>
      </c>
      <c r="U235" s="51" t="b">
        <v>0</v>
      </c>
      <c r="V235" s="51" t="b">
        <v>0</v>
      </c>
      <c r="W235" s="51" t="b">
        <v>0</v>
      </c>
      <c r="X235" s="51" t="b">
        <v>0</v>
      </c>
      <c r="Y235" s="51" t="b">
        <v>0</v>
      </c>
      <c r="Z235" s="51" t="b">
        <v>0</v>
      </c>
      <c r="AA235" s="51" t="b">
        <v>0</v>
      </c>
      <c r="AB235" s="51" t="b">
        <v>0</v>
      </c>
      <c r="AC235" s="51" t="b">
        <v>0</v>
      </c>
      <c r="AD235" s="51" t="b">
        <v>0</v>
      </c>
      <c r="AE235" s="51" t="b">
        <v>0</v>
      </c>
      <c r="AF235" s="51" t="b">
        <v>0</v>
      </c>
      <c r="AG235" s="51" t="b">
        <v>0</v>
      </c>
      <c r="AH235" s="51" t="b">
        <v>0</v>
      </c>
      <c r="AI235" s="51" t="b">
        <v>0</v>
      </c>
      <c r="AJ235" s="51" t="b">
        <v>0</v>
      </c>
      <c r="AK235" s="51" t="b">
        <v>0</v>
      </c>
      <c r="AL235" s="51" t="b">
        <v>0</v>
      </c>
      <c r="AM235" s="51" t="b">
        <v>0</v>
      </c>
      <c r="AN235" s="51" t="b">
        <v>0</v>
      </c>
      <c r="AO235" s="51" t="b">
        <v>0</v>
      </c>
      <c r="AP235" s="51" t="b">
        <v>0</v>
      </c>
      <c r="AQ235" s="51" t="b">
        <v>0</v>
      </c>
      <c r="AR235" s="51" t="b">
        <v>0</v>
      </c>
      <c r="AS235" s="51" t="b">
        <v>0</v>
      </c>
      <c r="AT235" s="51" t="b">
        <v>0</v>
      </c>
      <c r="AU235" s="51" t="b">
        <v>0</v>
      </c>
      <c r="AV235" s="51" t="b">
        <v>0</v>
      </c>
      <c r="AW235" s="51" t="b">
        <v>0</v>
      </c>
      <c r="AX235" s="51" t="b">
        <v>0</v>
      </c>
      <c r="AY235" s="51" t="b">
        <v>0</v>
      </c>
      <c r="AZ235" s="51" t="b">
        <v>0</v>
      </c>
      <c r="BA235" s="44">
        <f t="shared" si="31"/>
        <v>0</v>
      </c>
    </row>
    <row r="236">
      <c r="A236" s="45">
        <v>512414.0</v>
      </c>
      <c r="B236" s="46" t="s">
        <v>221</v>
      </c>
      <c r="C236" s="6"/>
      <c r="D236" s="47">
        <f>sum(D238:D241)</f>
        <v>784098000</v>
      </c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4"/>
    </row>
    <row r="237">
      <c r="A237" s="49"/>
      <c r="B237" s="50" t="s">
        <v>37</v>
      </c>
      <c r="C237" s="6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44"/>
    </row>
    <row r="238">
      <c r="A238" s="49"/>
      <c r="B238" s="52" t="s">
        <v>38</v>
      </c>
      <c r="C238" s="52" t="s">
        <v>222</v>
      </c>
      <c r="D238" s="53">
        <v>1.93032E8</v>
      </c>
      <c r="E238" s="51" t="b">
        <v>0</v>
      </c>
      <c r="F238" s="51" t="b">
        <v>0</v>
      </c>
      <c r="G238" s="51" t="b">
        <v>0</v>
      </c>
      <c r="H238" s="51" t="b">
        <v>0</v>
      </c>
      <c r="I238" s="51" t="b">
        <v>0</v>
      </c>
      <c r="J238" s="51" t="b">
        <v>0</v>
      </c>
      <c r="K238" s="51" t="b">
        <v>0</v>
      </c>
      <c r="L238" s="51" t="b">
        <v>0</v>
      </c>
      <c r="M238" s="51" t="b">
        <v>0</v>
      </c>
      <c r="N238" s="51" t="b">
        <v>0</v>
      </c>
      <c r="O238" s="51" t="b">
        <v>0</v>
      </c>
      <c r="P238" s="51" t="b">
        <v>0</v>
      </c>
      <c r="Q238" s="51" t="b">
        <v>0</v>
      </c>
      <c r="R238" s="51" t="b">
        <v>0</v>
      </c>
      <c r="S238" s="51" t="b">
        <v>0</v>
      </c>
      <c r="T238" s="51" t="b">
        <v>0</v>
      </c>
      <c r="U238" s="51" t="b">
        <v>0</v>
      </c>
      <c r="V238" s="51" t="b">
        <v>0</v>
      </c>
      <c r="W238" s="51" t="b">
        <v>0</v>
      </c>
      <c r="X238" s="51" t="b">
        <v>0</v>
      </c>
      <c r="Y238" s="51" t="b">
        <v>0</v>
      </c>
      <c r="Z238" s="51" t="b">
        <v>0</v>
      </c>
      <c r="AA238" s="51" t="b">
        <v>0</v>
      </c>
      <c r="AB238" s="51" t="b">
        <v>0</v>
      </c>
      <c r="AC238" s="51" t="b">
        <v>0</v>
      </c>
      <c r="AD238" s="51" t="b">
        <v>0</v>
      </c>
      <c r="AE238" s="51" t="b">
        <v>0</v>
      </c>
      <c r="AF238" s="51" t="b">
        <v>0</v>
      </c>
      <c r="AG238" s="51" t="b">
        <v>0</v>
      </c>
      <c r="AH238" s="51" t="b">
        <v>0</v>
      </c>
      <c r="AI238" s="51" t="b">
        <v>0</v>
      </c>
      <c r="AJ238" s="51" t="b">
        <v>0</v>
      </c>
      <c r="AK238" s="51" t="b">
        <v>0</v>
      </c>
      <c r="AL238" s="51" t="b">
        <v>0</v>
      </c>
      <c r="AM238" s="51" t="b">
        <v>0</v>
      </c>
      <c r="AN238" s="51" t="b">
        <v>0</v>
      </c>
      <c r="AO238" s="51" t="b">
        <v>0</v>
      </c>
      <c r="AP238" s="51" t="b">
        <v>0</v>
      </c>
      <c r="AQ238" s="51" t="b">
        <v>0</v>
      </c>
      <c r="AR238" s="51" t="b">
        <v>0</v>
      </c>
      <c r="AS238" s="51" t="b">
        <v>0</v>
      </c>
      <c r="AT238" s="51" t="b">
        <v>0</v>
      </c>
      <c r="AU238" s="51" t="b">
        <v>0</v>
      </c>
      <c r="AV238" s="51" t="b">
        <v>0</v>
      </c>
      <c r="AW238" s="51" t="b">
        <v>0</v>
      </c>
      <c r="AX238" s="51" t="b">
        <v>0</v>
      </c>
      <c r="AY238" s="51" t="b">
        <v>0</v>
      </c>
      <c r="AZ238" s="51" t="b">
        <v>0</v>
      </c>
      <c r="BA238" s="44">
        <f t="shared" ref="BA238:BA241" si="32">countif(E238:AZ238,TRUE)</f>
        <v>0</v>
      </c>
    </row>
    <row r="239">
      <c r="A239" s="49"/>
      <c r="B239" s="52" t="s">
        <v>38</v>
      </c>
      <c r="C239" s="52" t="s">
        <v>223</v>
      </c>
      <c r="D239" s="53">
        <v>1.64472E8</v>
      </c>
      <c r="E239" s="51" t="b">
        <v>0</v>
      </c>
      <c r="F239" s="51" t="b">
        <v>0</v>
      </c>
      <c r="G239" s="51" t="b">
        <v>0</v>
      </c>
      <c r="H239" s="51" t="b">
        <v>0</v>
      </c>
      <c r="I239" s="51" t="b">
        <v>0</v>
      </c>
      <c r="J239" s="51" t="b">
        <v>0</v>
      </c>
      <c r="K239" s="51" t="b">
        <v>0</v>
      </c>
      <c r="L239" s="51" t="b">
        <v>0</v>
      </c>
      <c r="M239" s="51" t="b">
        <v>0</v>
      </c>
      <c r="N239" s="51" t="b">
        <v>0</v>
      </c>
      <c r="O239" s="51" t="b">
        <v>0</v>
      </c>
      <c r="P239" s="51" t="b">
        <v>0</v>
      </c>
      <c r="Q239" s="51" t="b">
        <v>0</v>
      </c>
      <c r="R239" s="51" t="b">
        <v>0</v>
      </c>
      <c r="S239" s="51" t="b">
        <v>0</v>
      </c>
      <c r="T239" s="51" t="b">
        <v>0</v>
      </c>
      <c r="U239" s="51" t="b">
        <v>0</v>
      </c>
      <c r="V239" s="51" t="b">
        <v>0</v>
      </c>
      <c r="W239" s="51" t="b">
        <v>0</v>
      </c>
      <c r="X239" s="51" t="b">
        <v>0</v>
      </c>
      <c r="Y239" s="51" t="b">
        <v>0</v>
      </c>
      <c r="Z239" s="51" t="b">
        <v>0</v>
      </c>
      <c r="AA239" s="51" t="b">
        <v>0</v>
      </c>
      <c r="AB239" s="51" t="b">
        <v>0</v>
      </c>
      <c r="AC239" s="51" t="b">
        <v>0</v>
      </c>
      <c r="AD239" s="51" t="b">
        <v>0</v>
      </c>
      <c r="AE239" s="51" t="b">
        <v>0</v>
      </c>
      <c r="AF239" s="51" t="b">
        <v>0</v>
      </c>
      <c r="AG239" s="51" t="b">
        <v>0</v>
      </c>
      <c r="AH239" s="51" t="b">
        <v>0</v>
      </c>
      <c r="AI239" s="51" t="b">
        <v>0</v>
      </c>
      <c r="AJ239" s="51" t="b">
        <v>0</v>
      </c>
      <c r="AK239" s="51" t="b">
        <v>0</v>
      </c>
      <c r="AL239" s="51" t="b">
        <v>0</v>
      </c>
      <c r="AM239" s="51" t="b">
        <v>0</v>
      </c>
      <c r="AN239" s="51" t="b">
        <v>0</v>
      </c>
      <c r="AO239" s="51" t="b">
        <v>0</v>
      </c>
      <c r="AP239" s="51" t="b">
        <v>0</v>
      </c>
      <c r="AQ239" s="51" t="b">
        <v>0</v>
      </c>
      <c r="AR239" s="51" t="b">
        <v>0</v>
      </c>
      <c r="AS239" s="51" t="b">
        <v>0</v>
      </c>
      <c r="AT239" s="51" t="b">
        <v>0</v>
      </c>
      <c r="AU239" s="51" t="b">
        <v>0</v>
      </c>
      <c r="AV239" s="51" t="b">
        <v>0</v>
      </c>
      <c r="AW239" s="51" t="b">
        <v>0</v>
      </c>
      <c r="AX239" s="51" t="b">
        <v>0</v>
      </c>
      <c r="AY239" s="51" t="b">
        <v>0</v>
      </c>
      <c r="AZ239" s="51" t="b">
        <v>0</v>
      </c>
      <c r="BA239" s="44">
        <f t="shared" si="32"/>
        <v>0</v>
      </c>
    </row>
    <row r="240">
      <c r="A240" s="49"/>
      <c r="B240" s="52" t="s">
        <v>38</v>
      </c>
      <c r="C240" s="52" t="s">
        <v>224</v>
      </c>
      <c r="D240" s="53">
        <v>2.94924E8</v>
      </c>
      <c r="E240" s="51" t="b">
        <v>0</v>
      </c>
      <c r="F240" s="51" t="b">
        <v>0</v>
      </c>
      <c r="G240" s="51" t="b">
        <v>0</v>
      </c>
      <c r="H240" s="51" t="b">
        <v>0</v>
      </c>
      <c r="I240" s="51" t="b">
        <v>0</v>
      </c>
      <c r="J240" s="51" t="b">
        <v>0</v>
      </c>
      <c r="K240" s="51" t="b">
        <v>0</v>
      </c>
      <c r="L240" s="51" t="b">
        <v>0</v>
      </c>
      <c r="M240" s="51" t="b">
        <v>0</v>
      </c>
      <c r="N240" s="51" t="b">
        <v>0</v>
      </c>
      <c r="O240" s="51" t="b">
        <v>0</v>
      </c>
      <c r="P240" s="51" t="b">
        <v>0</v>
      </c>
      <c r="Q240" s="51" t="b">
        <v>0</v>
      </c>
      <c r="R240" s="51" t="b">
        <v>0</v>
      </c>
      <c r="S240" s="51" t="b">
        <v>0</v>
      </c>
      <c r="T240" s="51" t="b">
        <v>0</v>
      </c>
      <c r="U240" s="51" t="b">
        <v>0</v>
      </c>
      <c r="V240" s="51" t="b">
        <v>0</v>
      </c>
      <c r="W240" s="51" t="b">
        <v>0</v>
      </c>
      <c r="X240" s="51" t="b">
        <v>0</v>
      </c>
      <c r="Y240" s="51" t="b">
        <v>0</v>
      </c>
      <c r="Z240" s="51" t="b">
        <v>0</v>
      </c>
      <c r="AA240" s="51" t="b">
        <v>0</v>
      </c>
      <c r="AB240" s="51" t="b">
        <v>0</v>
      </c>
      <c r="AC240" s="51" t="b">
        <v>0</v>
      </c>
      <c r="AD240" s="51" t="b">
        <v>0</v>
      </c>
      <c r="AE240" s="51" t="b">
        <v>0</v>
      </c>
      <c r="AF240" s="51" t="b">
        <v>0</v>
      </c>
      <c r="AG240" s="51" t="b">
        <v>0</v>
      </c>
      <c r="AH240" s="51" t="b">
        <v>0</v>
      </c>
      <c r="AI240" s="51" t="b">
        <v>0</v>
      </c>
      <c r="AJ240" s="51" t="b">
        <v>0</v>
      </c>
      <c r="AK240" s="51" t="b">
        <v>0</v>
      </c>
      <c r="AL240" s="51" t="b">
        <v>0</v>
      </c>
      <c r="AM240" s="51" t="b">
        <v>0</v>
      </c>
      <c r="AN240" s="51" t="b">
        <v>0</v>
      </c>
      <c r="AO240" s="51" t="b">
        <v>0</v>
      </c>
      <c r="AP240" s="51" t="b">
        <v>0</v>
      </c>
      <c r="AQ240" s="51" t="b">
        <v>0</v>
      </c>
      <c r="AR240" s="51" t="b">
        <v>0</v>
      </c>
      <c r="AS240" s="51" t="b">
        <v>0</v>
      </c>
      <c r="AT240" s="51" t="b">
        <v>0</v>
      </c>
      <c r="AU240" s="51" t="b">
        <v>0</v>
      </c>
      <c r="AV240" s="51" t="b">
        <v>0</v>
      </c>
      <c r="AW240" s="51" t="b">
        <v>0</v>
      </c>
      <c r="AX240" s="51" t="b">
        <v>0</v>
      </c>
      <c r="AY240" s="51" t="b">
        <v>0</v>
      </c>
      <c r="AZ240" s="51" t="b">
        <v>0</v>
      </c>
      <c r="BA240" s="44">
        <f t="shared" si="32"/>
        <v>0</v>
      </c>
    </row>
    <row r="241">
      <c r="A241" s="49"/>
      <c r="B241" s="52" t="s">
        <v>38</v>
      </c>
      <c r="C241" s="52" t="s">
        <v>225</v>
      </c>
      <c r="D241" s="53">
        <v>1.3167E8</v>
      </c>
      <c r="E241" s="51" t="b">
        <v>0</v>
      </c>
      <c r="F241" s="51" t="b">
        <v>0</v>
      </c>
      <c r="G241" s="51" t="b">
        <v>0</v>
      </c>
      <c r="H241" s="51" t="b">
        <v>0</v>
      </c>
      <c r="I241" s="51" t="b">
        <v>0</v>
      </c>
      <c r="J241" s="51" t="b">
        <v>0</v>
      </c>
      <c r="K241" s="51" t="b">
        <v>0</v>
      </c>
      <c r="L241" s="51" t="b">
        <v>0</v>
      </c>
      <c r="M241" s="51" t="b">
        <v>0</v>
      </c>
      <c r="N241" s="51" t="b">
        <v>0</v>
      </c>
      <c r="O241" s="51" t="b">
        <v>0</v>
      </c>
      <c r="P241" s="51" t="b">
        <v>0</v>
      </c>
      <c r="Q241" s="51" t="b">
        <v>0</v>
      </c>
      <c r="R241" s="51" t="b">
        <v>0</v>
      </c>
      <c r="S241" s="51" t="b">
        <v>0</v>
      </c>
      <c r="T241" s="51" t="b">
        <v>0</v>
      </c>
      <c r="U241" s="51" t="b">
        <v>0</v>
      </c>
      <c r="V241" s="51" t="b">
        <v>0</v>
      </c>
      <c r="W241" s="51" t="b">
        <v>0</v>
      </c>
      <c r="X241" s="51" t="b">
        <v>0</v>
      </c>
      <c r="Y241" s="51" t="b">
        <v>0</v>
      </c>
      <c r="Z241" s="51" t="b">
        <v>0</v>
      </c>
      <c r="AA241" s="51" t="b">
        <v>0</v>
      </c>
      <c r="AB241" s="51" t="b">
        <v>0</v>
      </c>
      <c r="AC241" s="51" t="b">
        <v>0</v>
      </c>
      <c r="AD241" s="51" t="b">
        <v>0</v>
      </c>
      <c r="AE241" s="51" t="b">
        <v>0</v>
      </c>
      <c r="AF241" s="51" t="b">
        <v>0</v>
      </c>
      <c r="AG241" s="51" t="b">
        <v>0</v>
      </c>
      <c r="AH241" s="51" t="b">
        <v>0</v>
      </c>
      <c r="AI241" s="51" t="b">
        <v>0</v>
      </c>
      <c r="AJ241" s="51" t="b">
        <v>0</v>
      </c>
      <c r="AK241" s="51" t="b">
        <v>0</v>
      </c>
      <c r="AL241" s="51" t="b">
        <v>0</v>
      </c>
      <c r="AM241" s="51" t="b">
        <v>0</v>
      </c>
      <c r="AN241" s="51" t="b">
        <v>0</v>
      </c>
      <c r="AO241" s="51" t="b">
        <v>0</v>
      </c>
      <c r="AP241" s="51" t="b">
        <v>0</v>
      </c>
      <c r="AQ241" s="51" t="b">
        <v>0</v>
      </c>
      <c r="AR241" s="51" t="b">
        <v>0</v>
      </c>
      <c r="AS241" s="51" t="b">
        <v>0</v>
      </c>
      <c r="AT241" s="51" t="b">
        <v>0</v>
      </c>
      <c r="AU241" s="51" t="b">
        <v>0</v>
      </c>
      <c r="AV241" s="51" t="b">
        <v>0</v>
      </c>
      <c r="AW241" s="51" t="b">
        <v>0</v>
      </c>
      <c r="AX241" s="51" t="b">
        <v>0</v>
      </c>
      <c r="AY241" s="51" t="b">
        <v>0</v>
      </c>
      <c r="AZ241" s="51" t="b">
        <v>0</v>
      </c>
      <c r="BA241" s="44">
        <f t="shared" si="32"/>
        <v>0</v>
      </c>
    </row>
    <row r="242">
      <c r="A242" s="37" t="s">
        <v>226</v>
      </c>
      <c r="B242" s="38" t="s">
        <v>227</v>
      </c>
      <c r="C242" s="6"/>
      <c r="D242" s="39">
        <f>sum(D243,D255,D271,D277,D285,D306,D314,D318,D322,D326,D330)</f>
        <v>4760170000</v>
      </c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40"/>
    </row>
    <row r="243">
      <c r="A243" s="41" t="s">
        <v>98</v>
      </c>
      <c r="B243" s="42" t="s">
        <v>228</v>
      </c>
      <c r="C243" s="6"/>
      <c r="D243" s="43">
        <f>sum(D244,D249,D252)</f>
        <v>1289400000</v>
      </c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4"/>
    </row>
    <row r="244">
      <c r="A244" s="45">
        <v>521111.0</v>
      </c>
      <c r="B244" s="46" t="s">
        <v>229</v>
      </c>
      <c r="C244" s="6"/>
      <c r="D244" s="47">
        <f>sum(D246:D248)</f>
        <v>205800000</v>
      </c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4"/>
    </row>
    <row r="245">
      <c r="A245" s="49"/>
      <c r="B245" s="50" t="s">
        <v>37</v>
      </c>
      <c r="C245" s="6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44"/>
    </row>
    <row r="246">
      <c r="A246" s="49"/>
      <c r="B246" s="52" t="s">
        <v>38</v>
      </c>
      <c r="C246" s="52" t="s">
        <v>230</v>
      </c>
      <c r="D246" s="53">
        <v>1.728E8</v>
      </c>
      <c r="E246" s="51" t="b">
        <v>0</v>
      </c>
      <c r="F246" s="51" t="b">
        <v>0</v>
      </c>
      <c r="G246" s="51" t="b">
        <v>0</v>
      </c>
      <c r="H246" s="51" t="b">
        <v>0</v>
      </c>
      <c r="I246" s="51" t="b">
        <v>0</v>
      </c>
      <c r="J246" s="51" t="b">
        <v>0</v>
      </c>
      <c r="K246" s="51" t="b">
        <v>0</v>
      </c>
      <c r="L246" s="51" t="b">
        <v>0</v>
      </c>
      <c r="M246" s="51" t="b">
        <v>0</v>
      </c>
      <c r="N246" s="51" t="b">
        <v>0</v>
      </c>
      <c r="O246" s="51" t="b">
        <v>0</v>
      </c>
      <c r="P246" s="51" t="b">
        <v>0</v>
      </c>
      <c r="Q246" s="51" t="b">
        <v>0</v>
      </c>
      <c r="R246" s="51" t="b">
        <v>0</v>
      </c>
      <c r="S246" s="51" t="b">
        <v>0</v>
      </c>
      <c r="T246" s="51" t="b">
        <v>0</v>
      </c>
      <c r="U246" s="51" t="b">
        <v>0</v>
      </c>
      <c r="V246" s="51" t="b">
        <v>0</v>
      </c>
      <c r="W246" s="51" t="b">
        <v>0</v>
      </c>
      <c r="X246" s="51" t="b">
        <v>0</v>
      </c>
      <c r="Y246" s="51" t="b">
        <v>0</v>
      </c>
      <c r="Z246" s="51" t="b">
        <v>0</v>
      </c>
      <c r="AA246" s="51" t="b">
        <v>0</v>
      </c>
      <c r="AB246" s="51" t="b">
        <v>0</v>
      </c>
      <c r="AC246" s="51" t="b">
        <v>0</v>
      </c>
      <c r="AD246" s="51" t="b">
        <v>0</v>
      </c>
      <c r="AE246" s="51" t="b">
        <v>0</v>
      </c>
      <c r="AF246" s="51" t="b">
        <v>0</v>
      </c>
      <c r="AG246" s="51" t="b">
        <v>0</v>
      </c>
      <c r="AH246" s="51" t="b">
        <v>0</v>
      </c>
      <c r="AI246" s="51" t="b">
        <v>0</v>
      </c>
      <c r="AJ246" s="51" t="b">
        <v>0</v>
      </c>
      <c r="AK246" s="51" t="b">
        <v>0</v>
      </c>
      <c r="AL246" s="51" t="b">
        <v>0</v>
      </c>
      <c r="AM246" s="51" t="b">
        <v>0</v>
      </c>
      <c r="AN246" s="51" t="b">
        <v>0</v>
      </c>
      <c r="AO246" s="51" t="b">
        <v>0</v>
      </c>
      <c r="AP246" s="51" t="b">
        <v>0</v>
      </c>
      <c r="AQ246" s="51" t="b">
        <v>0</v>
      </c>
      <c r="AR246" s="51" t="b">
        <v>0</v>
      </c>
      <c r="AS246" s="51" t="b">
        <v>0</v>
      </c>
      <c r="AT246" s="51" t="b">
        <v>0</v>
      </c>
      <c r="AU246" s="51" t="b">
        <v>0</v>
      </c>
      <c r="AV246" s="51" t="b">
        <v>0</v>
      </c>
      <c r="AW246" s="51" t="b">
        <v>0</v>
      </c>
      <c r="AX246" s="51" t="b">
        <v>0</v>
      </c>
      <c r="AY246" s="51" t="b">
        <v>0</v>
      </c>
      <c r="AZ246" s="51" t="b">
        <v>0</v>
      </c>
      <c r="BA246" s="44">
        <f t="shared" ref="BA246:BA248" si="33">countif(E246:AZ246,TRUE)</f>
        <v>0</v>
      </c>
    </row>
    <row r="247">
      <c r="A247" s="49"/>
      <c r="B247" s="52" t="s">
        <v>38</v>
      </c>
      <c r="C247" s="52" t="s">
        <v>231</v>
      </c>
      <c r="D247" s="53">
        <v>1.8E7</v>
      </c>
      <c r="E247" s="51" t="b">
        <v>0</v>
      </c>
      <c r="F247" s="51" t="b">
        <v>0</v>
      </c>
      <c r="G247" s="51" t="b">
        <v>0</v>
      </c>
      <c r="H247" s="51" t="b">
        <v>0</v>
      </c>
      <c r="I247" s="51" t="b">
        <v>0</v>
      </c>
      <c r="J247" s="51" t="b">
        <v>0</v>
      </c>
      <c r="K247" s="51" t="b">
        <v>0</v>
      </c>
      <c r="L247" s="51" t="b">
        <v>0</v>
      </c>
      <c r="M247" s="51" t="b">
        <v>0</v>
      </c>
      <c r="N247" s="51" t="b">
        <v>0</v>
      </c>
      <c r="O247" s="51" t="b">
        <v>0</v>
      </c>
      <c r="P247" s="51" t="b">
        <v>0</v>
      </c>
      <c r="Q247" s="51" t="b">
        <v>0</v>
      </c>
      <c r="R247" s="51" t="b">
        <v>0</v>
      </c>
      <c r="S247" s="51" t="b">
        <v>0</v>
      </c>
      <c r="T247" s="51" t="b">
        <v>0</v>
      </c>
      <c r="U247" s="51" t="b">
        <v>0</v>
      </c>
      <c r="V247" s="51" t="b">
        <v>0</v>
      </c>
      <c r="W247" s="51" t="b">
        <v>0</v>
      </c>
      <c r="X247" s="51" t="b">
        <v>0</v>
      </c>
      <c r="Y247" s="51" t="b">
        <v>0</v>
      </c>
      <c r="Z247" s="51" t="b">
        <v>0</v>
      </c>
      <c r="AA247" s="51" t="b">
        <v>0</v>
      </c>
      <c r="AB247" s="51" t="b">
        <v>0</v>
      </c>
      <c r="AC247" s="51" t="b">
        <v>0</v>
      </c>
      <c r="AD247" s="51" t="b">
        <v>0</v>
      </c>
      <c r="AE247" s="51" t="b">
        <v>0</v>
      </c>
      <c r="AF247" s="51" t="b">
        <v>0</v>
      </c>
      <c r="AG247" s="51" t="b">
        <v>0</v>
      </c>
      <c r="AH247" s="51" t="b">
        <v>0</v>
      </c>
      <c r="AI247" s="51" t="b">
        <v>0</v>
      </c>
      <c r="AJ247" s="51" t="b">
        <v>0</v>
      </c>
      <c r="AK247" s="51" t="b">
        <v>0</v>
      </c>
      <c r="AL247" s="51" t="b">
        <v>0</v>
      </c>
      <c r="AM247" s="51" t="b">
        <v>0</v>
      </c>
      <c r="AN247" s="51" t="b">
        <v>0</v>
      </c>
      <c r="AO247" s="51" t="b">
        <v>0</v>
      </c>
      <c r="AP247" s="51" t="b">
        <v>0</v>
      </c>
      <c r="AQ247" s="51" t="b">
        <v>0</v>
      </c>
      <c r="AR247" s="51" t="b">
        <v>0</v>
      </c>
      <c r="AS247" s="51" t="b">
        <v>0</v>
      </c>
      <c r="AT247" s="51" t="b">
        <v>0</v>
      </c>
      <c r="AU247" s="51" t="b">
        <v>0</v>
      </c>
      <c r="AV247" s="51" t="b">
        <v>0</v>
      </c>
      <c r="AW247" s="51" t="b">
        <v>0</v>
      </c>
      <c r="AX247" s="51" t="b">
        <v>0</v>
      </c>
      <c r="AY247" s="51" t="b">
        <v>0</v>
      </c>
      <c r="AZ247" s="51" t="b">
        <v>0</v>
      </c>
      <c r="BA247" s="44">
        <f t="shared" si="33"/>
        <v>0</v>
      </c>
    </row>
    <row r="248">
      <c r="A248" s="49"/>
      <c r="B248" s="52" t="s">
        <v>38</v>
      </c>
      <c r="C248" s="52" t="s">
        <v>232</v>
      </c>
      <c r="D248" s="53">
        <v>1.5E7</v>
      </c>
      <c r="E248" s="51" t="b">
        <v>0</v>
      </c>
      <c r="F248" s="51" t="b">
        <v>0</v>
      </c>
      <c r="G248" s="51" t="b">
        <v>0</v>
      </c>
      <c r="H248" s="51" t="b">
        <v>0</v>
      </c>
      <c r="I248" s="51" t="b">
        <v>0</v>
      </c>
      <c r="J248" s="51" t="b">
        <v>0</v>
      </c>
      <c r="K248" s="51" t="b">
        <v>0</v>
      </c>
      <c r="L248" s="51" t="b">
        <v>0</v>
      </c>
      <c r="M248" s="51" t="b">
        <v>0</v>
      </c>
      <c r="N248" s="51" t="b">
        <v>0</v>
      </c>
      <c r="O248" s="51" t="b">
        <v>0</v>
      </c>
      <c r="P248" s="51" t="b">
        <v>0</v>
      </c>
      <c r="Q248" s="51" t="b">
        <v>0</v>
      </c>
      <c r="R248" s="51" t="b">
        <v>0</v>
      </c>
      <c r="S248" s="51" t="b">
        <v>0</v>
      </c>
      <c r="T248" s="51" t="b">
        <v>0</v>
      </c>
      <c r="U248" s="51" t="b">
        <v>0</v>
      </c>
      <c r="V248" s="51" t="b">
        <v>0</v>
      </c>
      <c r="W248" s="51" t="b">
        <v>0</v>
      </c>
      <c r="X248" s="51" t="b">
        <v>0</v>
      </c>
      <c r="Y248" s="51" t="b">
        <v>0</v>
      </c>
      <c r="Z248" s="51" t="b">
        <v>0</v>
      </c>
      <c r="AA248" s="51" t="b">
        <v>0</v>
      </c>
      <c r="AB248" s="51" t="b">
        <v>0</v>
      </c>
      <c r="AC248" s="51" t="b">
        <v>0</v>
      </c>
      <c r="AD248" s="51" t="b">
        <v>0</v>
      </c>
      <c r="AE248" s="51" t="b">
        <v>0</v>
      </c>
      <c r="AF248" s="51" t="b">
        <v>0</v>
      </c>
      <c r="AG248" s="51" t="b">
        <v>0</v>
      </c>
      <c r="AH248" s="51" t="b">
        <v>0</v>
      </c>
      <c r="AI248" s="51" t="b">
        <v>0</v>
      </c>
      <c r="AJ248" s="51" t="b">
        <v>0</v>
      </c>
      <c r="AK248" s="51" t="b">
        <v>0</v>
      </c>
      <c r="AL248" s="51" t="b">
        <v>0</v>
      </c>
      <c r="AM248" s="51" t="b">
        <v>0</v>
      </c>
      <c r="AN248" s="51" t="b">
        <v>0</v>
      </c>
      <c r="AO248" s="51" t="b">
        <v>0</v>
      </c>
      <c r="AP248" s="51" t="b">
        <v>0</v>
      </c>
      <c r="AQ248" s="51" t="b">
        <v>0</v>
      </c>
      <c r="AR248" s="51" t="b">
        <v>0</v>
      </c>
      <c r="AS248" s="51" t="b">
        <v>0</v>
      </c>
      <c r="AT248" s="51" t="b">
        <v>0</v>
      </c>
      <c r="AU248" s="51" t="b">
        <v>0</v>
      </c>
      <c r="AV248" s="51" t="b">
        <v>0</v>
      </c>
      <c r="AW248" s="51" t="b">
        <v>0</v>
      </c>
      <c r="AX248" s="51" t="b">
        <v>0</v>
      </c>
      <c r="AY248" s="51" t="b">
        <v>0</v>
      </c>
      <c r="AZ248" s="51" t="b">
        <v>0</v>
      </c>
      <c r="BA248" s="44">
        <f t="shared" si="33"/>
        <v>0</v>
      </c>
    </row>
    <row r="249">
      <c r="A249" s="45">
        <v>522111.0</v>
      </c>
      <c r="B249" s="46" t="s">
        <v>233</v>
      </c>
      <c r="C249" s="6"/>
      <c r="D249" s="47">
        <f>sum(D251)</f>
        <v>1080000000</v>
      </c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4"/>
    </row>
    <row r="250">
      <c r="A250" s="49"/>
      <c r="B250" s="50" t="s">
        <v>37</v>
      </c>
      <c r="C250" s="6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44"/>
    </row>
    <row r="251">
      <c r="A251" s="49"/>
      <c r="B251" s="52" t="s">
        <v>38</v>
      </c>
      <c r="C251" s="52" t="s">
        <v>234</v>
      </c>
      <c r="D251" s="53">
        <v>1.08E9</v>
      </c>
      <c r="E251" s="51" t="b">
        <v>0</v>
      </c>
      <c r="F251" s="51" t="b">
        <v>0</v>
      </c>
      <c r="G251" s="51" t="b">
        <v>0</v>
      </c>
      <c r="H251" s="51" t="b">
        <v>0</v>
      </c>
      <c r="I251" s="51" t="b">
        <v>0</v>
      </c>
      <c r="J251" s="51" t="b">
        <v>0</v>
      </c>
      <c r="K251" s="51" t="b">
        <v>0</v>
      </c>
      <c r="L251" s="51" t="b">
        <v>0</v>
      </c>
      <c r="M251" s="51" t="b">
        <v>0</v>
      </c>
      <c r="N251" s="51" t="b">
        <v>0</v>
      </c>
      <c r="O251" s="51" t="b">
        <v>0</v>
      </c>
      <c r="P251" s="51" t="b">
        <v>0</v>
      </c>
      <c r="Q251" s="51" t="b">
        <v>0</v>
      </c>
      <c r="R251" s="51" t="b">
        <v>0</v>
      </c>
      <c r="S251" s="51" t="b">
        <v>0</v>
      </c>
      <c r="T251" s="51" t="b">
        <v>0</v>
      </c>
      <c r="U251" s="51" t="b">
        <v>0</v>
      </c>
      <c r="V251" s="51" t="b">
        <v>0</v>
      </c>
      <c r="W251" s="51" t="b">
        <v>0</v>
      </c>
      <c r="X251" s="51" t="b">
        <v>0</v>
      </c>
      <c r="Y251" s="51" t="b">
        <v>0</v>
      </c>
      <c r="Z251" s="51" t="b">
        <v>0</v>
      </c>
      <c r="AA251" s="51" t="b">
        <v>0</v>
      </c>
      <c r="AB251" s="51" t="b">
        <v>0</v>
      </c>
      <c r="AC251" s="51" t="b">
        <v>0</v>
      </c>
      <c r="AD251" s="51" t="b">
        <v>0</v>
      </c>
      <c r="AE251" s="51" t="b">
        <v>0</v>
      </c>
      <c r="AF251" s="51" t="b">
        <v>0</v>
      </c>
      <c r="AG251" s="51" t="b">
        <v>0</v>
      </c>
      <c r="AH251" s="51" t="b">
        <v>0</v>
      </c>
      <c r="AI251" s="51" t="b">
        <v>0</v>
      </c>
      <c r="AJ251" s="51" t="b">
        <v>0</v>
      </c>
      <c r="AK251" s="51" t="b">
        <v>0</v>
      </c>
      <c r="AL251" s="51" t="b">
        <v>0</v>
      </c>
      <c r="AM251" s="51" t="b">
        <v>0</v>
      </c>
      <c r="AN251" s="51" t="b">
        <v>0</v>
      </c>
      <c r="AO251" s="51" t="b">
        <v>0</v>
      </c>
      <c r="AP251" s="51" t="b">
        <v>0</v>
      </c>
      <c r="AQ251" s="51" t="b">
        <v>0</v>
      </c>
      <c r="AR251" s="51" t="b">
        <v>0</v>
      </c>
      <c r="AS251" s="51" t="b">
        <v>0</v>
      </c>
      <c r="AT251" s="51" t="b">
        <v>0</v>
      </c>
      <c r="AU251" s="51" t="b">
        <v>0</v>
      </c>
      <c r="AV251" s="51" t="b">
        <v>0</v>
      </c>
      <c r="AW251" s="51" t="b">
        <v>0</v>
      </c>
      <c r="AX251" s="51" t="b">
        <v>0</v>
      </c>
      <c r="AY251" s="51" t="b">
        <v>0</v>
      </c>
      <c r="AZ251" s="51" t="b">
        <v>0</v>
      </c>
      <c r="BA251" s="44">
        <f>countif(E251:AZ251,TRUE)</f>
        <v>0</v>
      </c>
    </row>
    <row r="252">
      <c r="A252" s="45">
        <v>522112.0</v>
      </c>
      <c r="B252" s="46" t="s">
        <v>235</v>
      </c>
      <c r="C252" s="6"/>
      <c r="D252" s="47">
        <f>sum(D254)</f>
        <v>3600000</v>
      </c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4"/>
    </row>
    <row r="253">
      <c r="A253" s="49"/>
      <c r="B253" s="50" t="s">
        <v>37</v>
      </c>
      <c r="C253" s="6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44"/>
    </row>
    <row r="254">
      <c r="A254" s="49"/>
      <c r="B254" s="52" t="s">
        <v>38</v>
      </c>
      <c r="C254" s="52" t="s">
        <v>236</v>
      </c>
      <c r="D254" s="53">
        <v>3600000.0</v>
      </c>
      <c r="E254" s="51" t="b">
        <v>0</v>
      </c>
      <c r="F254" s="51" t="b">
        <v>0</v>
      </c>
      <c r="G254" s="51" t="b">
        <v>0</v>
      </c>
      <c r="H254" s="51" t="b">
        <v>0</v>
      </c>
      <c r="I254" s="51" t="b">
        <v>0</v>
      </c>
      <c r="J254" s="51" t="b">
        <v>0</v>
      </c>
      <c r="K254" s="51" t="b">
        <v>0</v>
      </c>
      <c r="L254" s="51" t="b">
        <v>0</v>
      </c>
      <c r="M254" s="51" t="b">
        <v>0</v>
      </c>
      <c r="N254" s="51" t="b">
        <v>0</v>
      </c>
      <c r="O254" s="51" t="b">
        <v>0</v>
      </c>
      <c r="P254" s="51" t="b">
        <v>0</v>
      </c>
      <c r="Q254" s="51" t="b">
        <v>0</v>
      </c>
      <c r="R254" s="51" t="b">
        <v>0</v>
      </c>
      <c r="S254" s="51" t="b">
        <v>0</v>
      </c>
      <c r="T254" s="51" t="b">
        <v>0</v>
      </c>
      <c r="U254" s="51" t="b">
        <v>0</v>
      </c>
      <c r="V254" s="51" t="b">
        <v>0</v>
      </c>
      <c r="W254" s="51" t="b">
        <v>0</v>
      </c>
      <c r="X254" s="51" t="b">
        <v>0</v>
      </c>
      <c r="Y254" s="51" t="b">
        <v>0</v>
      </c>
      <c r="Z254" s="51" t="b">
        <v>0</v>
      </c>
      <c r="AA254" s="51" t="b">
        <v>0</v>
      </c>
      <c r="AB254" s="51" t="b">
        <v>0</v>
      </c>
      <c r="AC254" s="51" t="b">
        <v>0</v>
      </c>
      <c r="AD254" s="51" t="b">
        <v>0</v>
      </c>
      <c r="AE254" s="51" t="b">
        <v>0</v>
      </c>
      <c r="AF254" s="51" t="b">
        <v>0</v>
      </c>
      <c r="AG254" s="51" t="b">
        <v>0</v>
      </c>
      <c r="AH254" s="51" t="b">
        <v>0</v>
      </c>
      <c r="AI254" s="51" t="b">
        <v>0</v>
      </c>
      <c r="AJ254" s="51" t="b">
        <v>0</v>
      </c>
      <c r="AK254" s="51" t="b">
        <v>0</v>
      </c>
      <c r="AL254" s="51" t="b">
        <v>0</v>
      </c>
      <c r="AM254" s="51" t="b">
        <v>0</v>
      </c>
      <c r="AN254" s="51" t="b">
        <v>0</v>
      </c>
      <c r="AO254" s="51" t="b">
        <v>0</v>
      </c>
      <c r="AP254" s="51" t="b">
        <v>0</v>
      </c>
      <c r="AQ254" s="51" t="b">
        <v>0</v>
      </c>
      <c r="AR254" s="51" t="b">
        <v>0</v>
      </c>
      <c r="AS254" s="51" t="b">
        <v>0</v>
      </c>
      <c r="AT254" s="51" t="b">
        <v>0</v>
      </c>
      <c r="AU254" s="51" t="b">
        <v>0</v>
      </c>
      <c r="AV254" s="51" t="b">
        <v>0</v>
      </c>
      <c r="AW254" s="51" t="b">
        <v>0</v>
      </c>
      <c r="AX254" s="51" t="b">
        <v>0</v>
      </c>
      <c r="AY254" s="51" t="b">
        <v>0</v>
      </c>
      <c r="AZ254" s="51" t="b">
        <v>0</v>
      </c>
      <c r="BA254" s="44">
        <f>countif(E254:AZ254,TRUE)</f>
        <v>0</v>
      </c>
    </row>
    <row r="255">
      <c r="A255" s="41" t="s">
        <v>237</v>
      </c>
      <c r="B255" s="42" t="s">
        <v>238</v>
      </c>
      <c r="C255" s="6"/>
      <c r="D255" s="43">
        <f>sum(D256,D259,D262,D268)</f>
        <v>2448159000</v>
      </c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4"/>
    </row>
    <row r="256">
      <c r="A256" s="45">
        <v>521111.0</v>
      </c>
      <c r="B256" s="46" t="s">
        <v>229</v>
      </c>
      <c r="C256" s="6"/>
      <c r="D256" s="47">
        <f>sum(D258)</f>
        <v>127440000</v>
      </c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4"/>
    </row>
    <row r="257">
      <c r="A257" s="49"/>
      <c r="B257" s="50" t="s">
        <v>37</v>
      </c>
      <c r="C257" s="6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44"/>
    </row>
    <row r="258">
      <c r="A258" s="49"/>
      <c r="B258" s="52" t="s">
        <v>38</v>
      </c>
      <c r="C258" s="52" t="s">
        <v>239</v>
      </c>
      <c r="D258" s="53">
        <v>1.2744E8</v>
      </c>
      <c r="E258" s="51" t="b">
        <v>0</v>
      </c>
      <c r="F258" s="51" t="b">
        <v>0</v>
      </c>
      <c r="G258" s="51" t="b">
        <v>0</v>
      </c>
      <c r="H258" s="51" t="b">
        <v>0</v>
      </c>
      <c r="I258" s="51" t="b">
        <v>0</v>
      </c>
      <c r="J258" s="51" t="b">
        <v>0</v>
      </c>
      <c r="K258" s="51" t="b">
        <v>0</v>
      </c>
      <c r="L258" s="51" t="b">
        <v>0</v>
      </c>
      <c r="M258" s="51" t="b">
        <v>0</v>
      </c>
      <c r="N258" s="51" t="b">
        <v>0</v>
      </c>
      <c r="O258" s="51" t="b">
        <v>0</v>
      </c>
      <c r="P258" s="51" t="b">
        <v>0</v>
      </c>
      <c r="Q258" s="51" t="b">
        <v>0</v>
      </c>
      <c r="R258" s="51" t="b">
        <v>0</v>
      </c>
      <c r="S258" s="51" t="b">
        <v>0</v>
      </c>
      <c r="T258" s="51" t="b">
        <v>0</v>
      </c>
      <c r="U258" s="51" t="b">
        <v>0</v>
      </c>
      <c r="V258" s="51" t="b">
        <v>0</v>
      </c>
      <c r="W258" s="51" t="b">
        <v>0</v>
      </c>
      <c r="X258" s="51" t="b">
        <v>0</v>
      </c>
      <c r="Y258" s="51" t="b">
        <v>0</v>
      </c>
      <c r="Z258" s="51" t="b">
        <v>0</v>
      </c>
      <c r="AA258" s="51" t="b">
        <v>0</v>
      </c>
      <c r="AB258" s="51" t="b">
        <v>0</v>
      </c>
      <c r="AC258" s="51" t="b">
        <v>0</v>
      </c>
      <c r="AD258" s="51" t="b">
        <v>0</v>
      </c>
      <c r="AE258" s="51" t="b">
        <v>0</v>
      </c>
      <c r="AF258" s="51" t="b">
        <v>0</v>
      </c>
      <c r="AG258" s="51" t="b">
        <v>0</v>
      </c>
      <c r="AH258" s="51" t="b">
        <v>0</v>
      </c>
      <c r="AI258" s="51" t="b">
        <v>0</v>
      </c>
      <c r="AJ258" s="51" t="b">
        <v>0</v>
      </c>
      <c r="AK258" s="51" t="b">
        <v>0</v>
      </c>
      <c r="AL258" s="51" t="b">
        <v>0</v>
      </c>
      <c r="AM258" s="51" t="b">
        <v>0</v>
      </c>
      <c r="AN258" s="51" t="b">
        <v>0</v>
      </c>
      <c r="AO258" s="51" t="b">
        <v>0</v>
      </c>
      <c r="AP258" s="51" t="b">
        <v>0</v>
      </c>
      <c r="AQ258" s="51" t="b">
        <v>0</v>
      </c>
      <c r="AR258" s="51" t="b">
        <v>0</v>
      </c>
      <c r="AS258" s="51" t="b">
        <v>0</v>
      </c>
      <c r="AT258" s="51" t="b">
        <v>0</v>
      </c>
      <c r="AU258" s="51" t="b">
        <v>0</v>
      </c>
      <c r="AV258" s="51" t="b">
        <v>0</v>
      </c>
      <c r="AW258" s="51" t="b">
        <v>0</v>
      </c>
      <c r="AX258" s="51" t="b">
        <v>0</v>
      </c>
      <c r="AY258" s="51" t="b">
        <v>0</v>
      </c>
      <c r="AZ258" s="51" t="b">
        <v>0</v>
      </c>
      <c r="BA258" s="44">
        <f>countif(E258:AZ258,TRUE)</f>
        <v>0</v>
      </c>
    </row>
    <row r="259">
      <c r="A259" s="45">
        <v>521114.0</v>
      </c>
      <c r="B259" s="46" t="s">
        <v>240</v>
      </c>
      <c r="C259" s="6"/>
      <c r="D259" s="47">
        <f>sum(D261)</f>
        <v>1267000</v>
      </c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4"/>
    </row>
    <row r="260">
      <c r="A260" s="49"/>
      <c r="B260" s="50" t="s">
        <v>37</v>
      </c>
      <c r="C260" s="6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44"/>
    </row>
    <row r="261">
      <c r="A261" s="49"/>
      <c r="B261" s="52" t="s">
        <v>38</v>
      </c>
      <c r="C261" s="52" t="s">
        <v>241</v>
      </c>
      <c r="D261" s="53">
        <v>1267000.0</v>
      </c>
      <c r="E261" s="51" t="b">
        <v>0</v>
      </c>
      <c r="F261" s="51" t="b">
        <v>0</v>
      </c>
      <c r="G261" s="51" t="b">
        <v>0</v>
      </c>
      <c r="H261" s="51" t="b">
        <v>0</v>
      </c>
      <c r="I261" s="51" t="b">
        <v>0</v>
      </c>
      <c r="J261" s="51" t="b">
        <v>0</v>
      </c>
      <c r="K261" s="51" t="b">
        <v>0</v>
      </c>
      <c r="L261" s="51" t="b">
        <v>0</v>
      </c>
      <c r="M261" s="51" t="b">
        <v>0</v>
      </c>
      <c r="N261" s="51" t="b">
        <v>0</v>
      </c>
      <c r="O261" s="51" t="b">
        <v>0</v>
      </c>
      <c r="P261" s="51" t="b">
        <v>0</v>
      </c>
      <c r="Q261" s="51" t="b">
        <v>0</v>
      </c>
      <c r="R261" s="51" t="b">
        <v>0</v>
      </c>
      <c r="S261" s="51" t="b">
        <v>0</v>
      </c>
      <c r="T261" s="51" t="b">
        <v>0</v>
      </c>
      <c r="U261" s="51" t="b">
        <v>0</v>
      </c>
      <c r="V261" s="51" t="b">
        <v>0</v>
      </c>
      <c r="W261" s="51" t="b">
        <v>0</v>
      </c>
      <c r="X261" s="51" t="b">
        <v>0</v>
      </c>
      <c r="Y261" s="51" t="b">
        <v>0</v>
      </c>
      <c r="Z261" s="51" t="b">
        <v>0</v>
      </c>
      <c r="AA261" s="51" t="b">
        <v>0</v>
      </c>
      <c r="AB261" s="51" t="b">
        <v>0</v>
      </c>
      <c r="AC261" s="51" t="b">
        <v>0</v>
      </c>
      <c r="AD261" s="51" t="b">
        <v>0</v>
      </c>
      <c r="AE261" s="51" t="b">
        <v>0</v>
      </c>
      <c r="AF261" s="51" t="b">
        <v>0</v>
      </c>
      <c r="AG261" s="51" t="b">
        <v>0</v>
      </c>
      <c r="AH261" s="51" t="b">
        <v>0</v>
      </c>
      <c r="AI261" s="51" t="b">
        <v>0</v>
      </c>
      <c r="AJ261" s="51" t="b">
        <v>0</v>
      </c>
      <c r="AK261" s="51" t="b">
        <v>0</v>
      </c>
      <c r="AL261" s="51" t="b">
        <v>0</v>
      </c>
      <c r="AM261" s="51" t="b">
        <v>0</v>
      </c>
      <c r="AN261" s="51" t="b">
        <v>0</v>
      </c>
      <c r="AO261" s="51" t="b">
        <v>0</v>
      </c>
      <c r="AP261" s="51" t="b">
        <v>0</v>
      </c>
      <c r="AQ261" s="51" t="b">
        <v>0</v>
      </c>
      <c r="AR261" s="51" t="b">
        <v>0</v>
      </c>
      <c r="AS261" s="51" t="b">
        <v>0</v>
      </c>
      <c r="AT261" s="51" t="b">
        <v>0</v>
      </c>
      <c r="AU261" s="51" t="b">
        <v>0</v>
      </c>
      <c r="AV261" s="51" t="b">
        <v>0</v>
      </c>
      <c r="AW261" s="51" t="b">
        <v>0</v>
      </c>
      <c r="AX261" s="51" t="b">
        <v>0</v>
      </c>
      <c r="AY261" s="51" t="b">
        <v>0</v>
      </c>
      <c r="AZ261" s="51" t="b">
        <v>0</v>
      </c>
      <c r="BA261" s="44">
        <f>countif(E261:AZ261,TRUE)</f>
        <v>0</v>
      </c>
    </row>
    <row r="262">
      <c r="A262" s="45">
        <v>522191.0</v>
      </c>
      <c r="B262" s="46" t="s">
        <v>36</v>
      </c>
      <c r="C262" s="6"/>
      <c r="D262" s="47">
        <f>sum(D264:D267)</f>
        <v>2311428000</v>
      </c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4"/>
    </row>
    <row r="263">
      <c r="A263" s="49"/>
      <c r="B263" s="50" t="s">
        <v>37</v>
      </c>
      <c r="C263" s="6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44"/>
    </row>
    <row r="264">
      <c r="A264" s="49"/>
      <c r="B264" s="52" t="s">
        <v>38</v>
      </c>
      <c r="C264" s="52" t="s">
        <v>242</v>
      </c>
      <c r="D264" s="53">
        <v>9.9372E8</v>
      </c>
      <c r="E264" s="51" t="b">
        <v>0</v>
      </c>
      <c r="F264" s="51" t="b">
        <v>0</v>
      </c>
      <c r="G264" s="51" t="b">
        <v>0</v>
      </c>
      <c r="H264" s="51" t="b">
        <v>0</v>
      </c>
      <c r="I264" s="51" t="b">
        <v>0</v>
      </c>
      <c r="J264" s="51" t="b">
        <v>0</v>
      </c>
      <c r="K264" s="51" t="b">
        <v>0</v>
      </c>
      <c r="L264" s="51" t="b">
        <v>0</v>
      </c>
      <c r="M264" s="51" t="b">
        <v>0</v>
      </c>
      <c r="N264" s="51" t="b">
        <v>0</v>
      </c>
      <c r="O264" s="51" t="b">
        <v>0</v>
      </c>
      <c r="P264" s="51" t="b">
        <v>0</v>
      </c>
      <c r="Q264" s="51" t="b">
        <v>0</v>
      </c>
      <c r="R264" s="51" t="b">
        <v>0</v>
      </c>
      <c r="S264" s="51" t="b">
        <v>0</v>
      </c>
      <c r="T264" s="51" t="b">
        <v>0</v>
      </c>
      <c r="U264" s="51" t="b">
        <v>0</v>
      </c>
      <c r="V264" s="51" t="b">
        <v>0</v>
      </c>
      <c r="W264" s="51" t="b">
        <v>0</v>
      </c>
      <c r="X264" s="51" t="b">
        <v>0</v>
      </c>
      <c r="Y264" s="51" t="b">
        <v>0</v>
      </c>
      <c r="Z264" s="51" t="b">
        <v>0</v>
      </c>
      <c r="AA264" s="51" t="b">
        <v>0</v>
      </c>
      <c r="AB264" s="51" t="b">
        <v>0</v>
      </c>
      <c r="AC264" s="51" t="b">
        <v>0</v>
      </c>
      <c r="AD264" s="51" t="b">
        <v>0</v>
      </c>
      <c r="AE264" s="51" t="b">
        <v>0</v>
      </c>
      <c r="AF264" s="51" t="b">
        <v>0</v>
      </c>
      <c r="AG264" s="51" t="b">
        <v>0</v>
      </c>
      <c r="AH264" s="51" t="b">
        <v>0</v>
      </c>
      <c r="AI264" s="51" t="b">
        <v>0</v>
      </c>
      <c r="AJ264" s="51" t="b">
        <v>0</v>
      </c>
      <c r="AK264" s="51" t="b">
        <v>0</v>
      </c>
      <c r="AL264" s="51" t="b">
        <v>0</v>
      </c>
      <c r="AM264" s="51" t="b">
        <v>0</v>
      </c>
      <c r="AN264" s="51" t="b">
        <v>0</v>
      </c>
      <c r="AO264" s="51" t="b">
        <v>0</v>
      </c>
      <c r="AP264" s="51" t="b">
        <v>0</v>
      </c>
      <c r="AQ264" s="51" t="b">
        <v>0</v>
      </c>
      <c r="AR264" s="51" t="b">
        <v>0</v>
      </c>
      <c r="AS264" s="51" t="b">
        <v>0</v>
      </c>
      <c r="AT264" s="51" t="b">
        <v>0</v>
      </c>
      <c r="AU264" s="51" t="b">
        <v>0</v>
      </c>
      <c r="AV264" s="51" t="b">
        <v>0</v>
      </c>
      <c r="AW264" s="51" t="b">
        <v>0</v>
      </c>
      <c r="AX264" s="51" t="b">
        <v>0</v>
      </c>
      <c r="AY264" s="51" t="b">
        <v>0</v>
      </c>
      <c r="AZ264" s="51" t="b">
        <v>0</v>
      </c>
      <c r="BA264" s="44">
        <f t="shared" ref="BA264:BA267" si="34">countif(E264:AZ264,TRUE)</f>
        <v>0</v>
      </c>
    </row>
    <row r="265">
      <c r="A265" s="49"/>
      <c r="B265" s="52" t="s">
        <v>38</v>
      </c>
      <c r="C265" s="52" t="s">
        <v>243</v>
      </c>
      <c r="D265" s="53">
        <v>4.1405E8</v>
      </c>
      <c r="E265" s="51" t="b">
        <v>0</v>
      </c>
      <c r="F265" s="51" t="b">
        <v>0</v>
      </c>
      <c r="G265" s="51" t="b">
        <v>0</v>
      </c>
      <c r="H265" s="51" t="b">
        <v>0</v>
      </c>
      <c r="I265" s="51" t="b">
        <v>0</v>
      </c>
      <c r="J265" s="51" t="b">
        <v>0</v>
      </c>
      <c r="K265" s="51" t="b">
        <v>0</v>
      </c>
      <c r="L265" s="51" t="b">
        <v>0</v>
      </c>
      <c r="M265" s="51" t="b">
        <v>0</v>
      </c>
      <c r="N265" s="51" t="b">
        <v>0</v>
      </c>
      <c r="O265" s="51" t="b">
        <v>0</v>
      </c>
      <c r="P265" s="51" t="b">
        <v>0</v>
      </c>
      <c r="Q265" s="51" t="b">
        <v>0</v>
      </c>
      <c r="R265" s="51" t="b">
        <v>0</v>
      </c>
      <c r="S265" s="51" t="b">
        <v>0</v>
      </c>
      <c r="T265" s="51" t="b">
        <v>0</v>
      </c>
      <c r="U265" s="51" t="b">
        <v>0</v>
      </c>
      <c r="V265" s="51" t="b">
        <v>0</v>
      </c>
      <c r="W265" s="51" t="b">
        <v>0</v>
      </c>
      <c r="X265" s="51" t="b">
        <v>0</v>
      </c>
      <c r="Y265" s="51" t="b">
        <v>0</v>
      </c>
      <c r="Z265" s="51" t="b">
        <v>0</v>
      </c>
      <c r="AA265" s="51" t="b">
        <v>0</v>
      </c>
      <c r="AB265" s="51" t="b">
        <v>0</v>
      </c>
      <c r="AC265" s="51" t="b">
        <v>0</v>
      </c>
      <c r="AD265" s="51" t="b">
        <v>0</v>
      </c>
      <c r="AE265" s="51" t="b">
        <v>0</v>
      </c>
      <c r="AF265" s="51" t="b">
        <v>0</v>
      </c>
      <c r="AG265" s="51" t="b">
        <v>0</v>
      </c>
      <c r="AH265" s="51" t="b">
        <v>0</v>
      </c>
      <c r="AI265" s="51" t="b">
        <v>0</v>
      </c>
      <c r="AJ265" s="51" t="b">
        <v>0</v>
      </c>
      <c r="AK265" s="51" t="b">
        <v>0</v>
      </c>
      <c r="AL265" s="51" t="b">
        <v>0</v>
      </c>
      <c r="AM265" s="51" t="b">
        <v>0</v>
      </c>
      <c r="AN265" s="51" t="b">
        <v>0</v>
      </c>
      <c r="AO265" s="51" t="b">
        <v>0</v>
      </c>
      <c r="AP265" s="51" t="b">
        <v>0</v>
      </c>
      <c r="AQ265" s="51" t="b">
        <v>0</v>
      </c>
      <c r="AR265" s="51" t="b">
        <v>0</v>
      </c>
      <c r="AS265" s="51" t="b">
        <v>0</v>
      </c>
      <c r="AT265" s="51" t="b">
        <v>0</v>
      </c>
      <c r="AU265" s="51" t="b">
        <v>0</v>
      </c>
      <c r="AV265" s="51" t="b">
        <v>0</v>
      </c>
      <c r="AW265" s="51" t="b">
        <v>0</v>
      </c>
      <c r="AX265" s="51" t="b">
        <v>0</v>
      </c>
      <c r="AY265" s="51" t="b">
        <v>0</v>
      </c>
      <c r="AZ265" s="51" t="b">
        <v>0</v>
      </c>
      <c r="BA265" s="44">
        <f t="shared" si="34"/>
        <v>0</v>
      </c>
    </row>
    <row r="266">
      <c r="A266" s="49"/>
      <c r="B266" s="52" t="s">
        <v>38</v>
      </c>
      <c r="C266" s="52" t="s">
        <v>244</v>
      </c>
      <c r="D266" s="53">
        <v>8.281E8</v>
      </c>
      <c r="E266" s="51" t="b">
        <v>0</v>
      </c>
      <c r="F266" s="51" t="b">
        <v>0</v>
      </c>
      <c r="G266" s="51" t="b">
        <v>0</v>
      </c>
      <c r="H266" s="51" t="b">
        <v>0</v>
      </c>
      <c r="I266" s="51" t="b">
        <v>0</v>
      </c>
      <c r="J266" s="51" t="b">
        <v>0</v>
      </c>
      <c r="K266" s="51" t="b">
        <v>0</v>
      </c>
      <c r="L266" s="51" t="b">
        <v>0</v>
      </c>
      <c r="M266" s="51" t="b">
        <v>0</v>
      </c>
      <c r="N266" s="51" t="b">
        <v>0</v>
      </c>
      <c r="O266" s="51" t="b">
        <v>0</v>
      </c>
      <c r="P266" s="51" t="b">
        <v>0</v>
      </c>
      <c r="Q266" s="51" t="b">
        <v>0</v>
      </c>
      <c r="R266" s="51" t="b">
        <v>0</v>
      </c>
      <c r="S266" s="51" t="b">
        <v>0</v>
      </c>
      <c r="T266" s="51" t="b">
        <v>0</v>
      </c>
      <c r="U266" s="51" t="b">
        <v>0</v>
      </c>
      <c r="V266" s="51" t="b">
        <v>0</v>
      </c>
      <c r="W266" s="51" t="b">
        <v>0</v>
      </c>
      <c r="X266" s="51" t="b">
        <v>0</v>
      </c>
      <c r="Y266" s="51" t="b">
        <v>0</v>
      </c>
      <c r="Z266" s="51" t="b">
        <v>0</v>
      </c>
      <c r="AA266" s="51" t="b">
        <v>0</v>
      </c>
      <c r="AB266" s="51" t="b">
        <v>0</v>
      </c>
      <c r="AC266" s="51" t="b">
        <v>0</v>
      </c>
      <c r="AD266" s="51" t="b">
        <v>0</v>
      </c>
      <c r="AE266" s="51" t="b">
        <v>0</v>
      </c>
      <c r="AF266" s="51" t="b">
        <v>0</v>
      </c>
      <c r="AG266" s="51" t="b">
        <v>0</v>
      </c>
      <c r="AH266" s="51" t="b">
        <v>0</v>
      </c>
      <c r="AI266" s="51" t="b">
        <v>0</v>
      </c>
      <c r="AJ266" s="51" t="b">
        <v>0</v>
      </c>
      <c r="AK266" s="51" t="b">
        <v>0</v>
      </c>
      <c r="AL266" s="51" t="b">
        <v>0</v>
      </c>
      <c r="AM266" s="51" t="b">
        <v>0</v>
      </c>
      <c r="AN266" s="51" t="b">
        <v>0</v>
      </c>
      <c r="AO266" s="51" t="b">
        <v>0</v>
      </c>
      <c r="AP266" s="51" t="b">
        <v>0</v>
      </c>
      <c r="AQ266" s="51" t="b">
        <v>0</v>
      </c>
      <c r="AR266" s="51" t="b">
        <v>0</v>
      </c>
      <c r="AS266" s="51" t="b">
        <v>0</v>
      </c>
      <c r="AT266" s="51" t="b">
        <v>0</v>
      </c>
      <c r="AU266" s="51" t="b">
        <v>0</v>
      </c>
      <c r="AV266" s="51" t="b">
        <v>0</v>
      </c>
      <c r="AW266" s="51" t="b">
        <v>0</v>
      </c>
      <c r="AX266" s="51" t="b">
        <v>0</v>
      </c>
      <c r="AY266" s="51" t="b">
        <v>0</v>
      </c>
      <c r="AZ266" s="51" t="b">
        <v>0</v>
      </c>
      <c r="BA266" s="44">
        <f t="shared" si="34"/>
        <v>0</v>
      </c>
    </row>
    <row r="267">
      <c r="A267" s="49"/>
      <c r="B267" s="52" t="s">
        <v>38</v>
      </c>
      <c r="C267" s="52" t="s">
        <v>245</v>
      </c>
      <c r="D267" s="53">
        <v>7.5558E7</v>
      </c>
      <c r="E267" s="51" t="b">
        <v>0</v>
      </c>
      <c r="F267" s="51" t="b">
        <v>0</v>
      </c>
      <c r="G267" s="51" t="b">
        <v>0</v>
      </c>
      <c r="H267" s="51" t="b">
        <v>0</v>
      </c>
      <c r="I267" s="51" t="b">
        <v>0</v>
      </c>
      <c r="J267" s="51" t="b">
        <v>0</v>
      </c>
      <c r="K267" s="51" t="b">
        <v>0</v>
      </c>
      <c r="L267" s="51" t="b">
        <v>0</v>
      </c>
      <c r="M267" s="51" t="b">
        <v>0</v>
      </c>
      <c r="N267" s="51" t="b">
        <v>0</v>
      </c>
      <c r="O267" s="51" t="b">
        <v>0</v>
      </c>
      <c r="P267" s="51" t="b">
        <v>0</v>
      </c>
      <c r="Q267" s="51" t="b">
        <v>0</v>
      </c>
      <c r="R267" s="51" t="b">
        <v>0</v>
      </c>
      <c r="S267" s="51" t="b">
        <v>0</v>
      </c>
      <c r="T267" s="51" t="b">
        <v>0</v>
      </c>
      <c r="U267" s="51" t="b">
        <v>0</v>
      </c>
      <c r="V267" s="51" t="b">
        <v>0</v>
      </c>
      <c r="W267" s="51" t="b">
        <v>0</v>
      </c>
      <c r="X267" s="51" t="b">
        <v>0</v>
      </c>
      <c r="Y267" s="51" t="b">
        <v>0</v>
      </c>
      <c r="Z267" s="51" t="b">
        <v>0</v>
      </c>
      <c r="AA267" s="51" t="b">
        <v>0</v>
      </c>
      <c r="AB267" s="51" t="b">
        <v>0</v>
      </c>
      <c r="AC267" s="51" t="b">
        <v>0</v>
      </c>
      <c r="AD267" s="51" t="b">
        <v>0</v>
      </c>
      <c r="AE267" s="51" t="b">
        <v>0</v>
      </c>
      <c r="AF267" s="51" t="b">
        <v>0</v>
      </c>
      <c r="AG267" s="51" t="b">
        <v>0</v>
      </c>
      <c r="AH267" s="51" t="b">
        <v>0</v>
      </c>
      <c r="AI267" s="51" t="b">
        <v>0</v>
      </c>
      <c r="AJ267" s="51" t="b">
        <v>0</v>
      </c>
      <c r="AK267" s="51" t="b">
        <v>0</v>
      </c>
      <c r="AL267" s="51" t="b">
        <v>0</v>
      </c>
      <c r="AM267" s="51" t="b">
        <v>0</v>
      </c>
      <c r="AN267" s="51" t="b">
        <v>0</v>
      </c>
      <c r="AO267" s="51" t="b">
        <v>0</v>
      </c>
      <c r="AP267" s="51" t="b">
        <v>0</v>
      </c>
      <c r="AQ267" s="51" t="b">
        <v>0</v>
      </c>
      <c r="AR267" s="51" t="b">
        <v>0</v>
      </c>
      <c r="AS267" s="51" t="b">
        <v>0</v>
      </c>
      <c r="AT267" s="51" t="b">
        <v>0</v>
      </c>
      <c r="AU267" s="51" t="b">
        <v>0</v>
      </c>
      <c r="AV267" s="51" t="b">
        <v>0</v>
      </c>
      <c r="AW267" s="51" t="b">
        <v>0</v>
      </c>
      <c r="AX267" s="51" t="b">
        <v>0</v>
      </c>
      <c r="AY267" s="51" t="b">
        <v>0</v>
      </c>
      <c r="AZ267" s="51" t="b">
        <v>0</v>
      </c>
      <c r="BA267" s="44">
        <f t="shared" si="34"/>
        <v>0</v>
      </c>
    </row>
    <row r="268">
      <c r="A268" s="45">
        <v>523121.0</v>
      </c>
      <c r="B268" s="46" t="s">
        <v>88</v>
      </c>
      <c r="C268" s="6"/>
      <c r="D268" s="47">
        <f>sum(D270)</f>
        <v>8024000</v>
      </c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4"/>
    </row>
    <row r="269">
      <c r="A269" s="49"/>
      <c r="B269" s="50" t="s">
        <v>37</v>
      </c>
      <c r="C269" s="6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44"/>
    </row>
    <row r="270">
      <c r="A270" s="49"/>
      <c r="B270" s="52" t="s">
        <v>38</v>
      </c>
      <c r="C270" s="52" t="s">
        <v>246</v>
      </c>
      <c r="D270" s="53">
        <v>8024000.0</v>
      </c>
      <c r="E270" s="51" t="b">
        <v>0</v>
      </c>
      <c r="F270" s="51" t="b">
        <v>0</v>
      </c>
      <c r="G270" s="51" t="b">
        <v>0</v>
      </c>
      <c r="H270" s="51" t="b">
        <v>0</v>
      </c>
      <c r="I270" s="51" t="b">
        <v>0</v>
      </c>
      <c r="J270" s="51" t="b">
        <v>0</v>
      </c>
      <c r="K270" s="51" t="b">
        <v>0</v>
      </c>
      <c r="L270" s="51" t="b">
        <v>0</v>
      </c>
      <c r="M270" s="51" t="b">
        <v>0</v>
      </c>
      <c r="N270" s="51" t="b">
        <v>0</v>
      </c>
      <c r="O270" s="51" t="b">
        <v>0</v>
      </c>
      <c r="P270" s="51" t="b">
        <v>0</v>
      </c>
      <c r="Q270" s="51" t="b">
        <v>0</v>
      </c>
      <c r="R270" s="51" t="b">
        <v>0</v>
      </c>
      <c r="S270" s="51" t="b">
        <v>0</v>
      </c>
      <c r="T270" s="51" t="b">
        <v>0</v>
      </c>
      <c r="U270" s="51" t="b">
        <v>0</v>
      </c>
      <c r="V270" s="51" t="b">
        <v>0</v>
      </c>
      <c r="W270" s="51" t="b">
        <v>0</v>
      </c>
      <c r="X270" s="51" t="b">
        <v>0</v>
      </c>
      <c r="Y270" s="51" t="b">
        <v>0</v>
      </c>
      <c r="Z270" s="51" t="b">
        <v>0</v>
      </c>
      <c r="AA270" s="51" t="b">
        <v>0</v>
      </c>
      <c r="AB270" s="51" t="b">
        <v>0</v>
      </c>
      <c r="AC270" s="51" t="b">
        <v>0</v>
      </c>
      <c r="AD270" s="51" t="b">
        <v>0</v>
      </c>
      <c r="AE270" s="51" t="b">
        <v>0</v>
      </c>
      <c r="AF270" s="51" t="b">
        <v>0</v>
      </c>
      <c r="AG270" s="51" t="b">
        <v>0</v>
      </c>
      <c r="AH270" s="51" t="b">
        <v>0</v>
      </c>
      <c r="AI270" s="51" t="b">
        <v>0</v>
      </c>
      <c r="AJ270" s="51" t="b">
        <v>0</v>
      </c>
      <c r="AK270" s="51" t="b">
        <v>0</v>
      </c>
      <c r="AL270" s="51" t="b">
        <v>0</v>
      </c>
      <c r="AM270" s="51" t="b">
        <v>0</v>
      </c>
      <c r="AN270" s="51" t="b">
        <v>0</v>
      </c>
      <c r="AO270" s="51" t="b">
        <v>0</v>
      </c>
      <c r="AP270" s="51" t="b">
        <v>0</v>
      </c>
      <c r="AQ270" s="51" t="b">
        <v>0</v>
      </c>
      <c r="AR270" s="51" t="b">
        <v>0</v>
      </c>
      <c r="AS270" s="51" t="b">
        <v>0</v>
      </c>
      <c r="AT270" s="51" t="b">
        <v>0</v>
      </c>
      <c r="AU270" s="51" t="b">
        <v>0</v>
      </c>
      <c r="AV270" s="51" t="b">
        <v>0</v>
      </c>
      <c r="AW270" s="51" t="b">
        <v>0</v>
      </c>
      <c r="AX270" s="51" t="b">
        <v>0</v>
      </c>
      <c r="AY270" s="51" t="b">
        <v>0</v>
      </c>
      <c r="AZ270" s="51" t="b">
        <v>0</v>
      </c>
      <c r="BA270" s="44">
        <f>countif(E270:AZ270,TRUE)</f>
        <v>0</v>
      </c>
    </row>
    <row r="271">
      <c r="A271" s="41" t="s">
        <v>247</v>
      </c>
      <c r="B271" s="42" t="s">
        <v>248</v>
      </c>
      <c r="C271" s="6"/>
      <c r="D271" s="43">
        <f>D272</f>
        <v>393800000</v>
      </c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4"/>
    </row>
    <row r="272">
      <c r="A272" s="45">
        <v>523111.0</v>
      </c>
      <c r="B272" s="46" t="s">
        <v>249</v>
      </c>
      <c r="C272" s="6"/>
      <c r="D272" s="47">
        <f>sum(D274:D276)</f>
        <v>393800000</v>
      </c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4"/>
    </row>
    <row r="273">
      <c r="A273" s="49"/>
      <c r="B273" s="50" t="s">
        <v>37</v>
      </c>
      <c r="C273" s="6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44"/>
    </row>
    <row r="274">
      <c r="A274" s="49"/>
      <c r="B274" s="52" t="s">
        <v>38</v>
      </c>
      <c r="C274" s="52" t="s">
        <v>250</v>
      </c>
      <c r="D274" s="53">
        <v>3.3076E8</v>
      </c>
      <c r="E274" s="51" t="b">
        <v>0</v>
      </c>
      <c r="F274" s="51" t="b">
        <v>0</v>
      </c>
      <c r="G274" s="51" t="b">
        <v>0</v>
      </c>
      <c r="H274" s="51" t="b">
        <v>0</v>
      </c>
      <c r="I274" s="51" t="b">
        <v>0</v>
      </c>
      <c r="J274" s="51" t="b">
        <v>0</v>
      </c>
      <c r="K274" s="51" t="b">
        <v>0</v>
      </c>
      <c r="L274" s="51" t="b">
        <v>0</v>
      </c>
      <c r="M274" s="51" t="b">
        <v>0</v>
      </c>
      <c r="N274" s="51" t="b">
        <v>0</v>
      </c>
      <c r="O274" s="51" t="b">
        <v>0</v>
      </c>
      <c r="P274" s="51" t="b">
        <v>0</v>
      </c>
      <c r="Q274" s="51" t="b">
        <v>0</v>
      </c>
      <c r="R274" s="51" t="b">
        <v>0</v>
      </c>
      <c r="S274" s="51" t="b">
        <v>0</v>
      </c>
      <c r="T274" s="51" t="b">
        <v>0</v>
      </c>
      <c r="U274" s="51" t="b">
        <v>0</v>
      </c>
      <c r="V274" s="51" t="b">
        <v>0</v>
      </c>
      <c r="W274" s="51" t="b">
        <v>0</v>
      </c>
      <c r="X274" s="51" t="b">
        <v>0</v>
      </c>
      <c r="Y274" s="51" t="b">
        <v>0</v>
      </c>
      <c r="Z274" s="51" t="b">
        <v>0</v>
      </c>
      <c r="AA274" s="51" t="b">
        <v>0</v>
      </c>
      <c r="AB274" s="51" t="b">
        <v>0</v>
      </c>
      <c r="AC274" s="51" t="b">
        <v>0</v>
      </c>
      <c r="AD274" s="51" t="b">
        <v>0</v>
      </c>
      <c r="AE274" s="51" t="b">
        <v>0</v>
      </c>
      <c r="AF274" s="51" t="b">
        <v>0</v>
      </c>
      <c r="AG274" s="51" t="b">
        <v>0</v>
      </c>
      <c r="AH274" s="51" t="b">
        <v>0</v>
      </c>
      <c r="AI274" s="51" t="b">
        <v>0</v>
      </c>
      <c r="AJ274" s="51" t="b">
        <v>0</v>
      </c>
      <c r="AK274" s="51" t="b">
        <v>0</v>
      </c>
      <c r="AL274" s="51" t="b">
        <v>0</v>
      </c>
      <c r="AM274" s="51" t="b">
        <v>0</v>
      </c>
      <c r="AN274" s="51" t="b">
        <v>0</v>
      </c>
      <c r="AO274" s="51" t="b">
        <v>0</v>
      </c>
      <c r="AP274" s="51" t="b">
        <v>0</v>
      </c>
      <c r="AQ274" s="51" t="b">
        <v>0</v>
      </c>
      <c r="AR274" s="51" t="b">
        <v>0</v>
      </c>
      <c r="AS274" s="51" t="b">
        <v>0</v>
      </c>
      <c r="AT274" s="51" t="b">
        <v>0</v>
      </c>
      <c r="AU274" s="51" t="b">
        <v>0</v>
      </c>
      <c r="AV274" s="51" t="b">
        <v>0</v>
      </c>
      <c r="AW274" s="51" t="b">
        <v>0</v>
      </c>
      <c r="AX274" s="51" t="b">
        <v>0</v>
      </c>
      <c r="AY274" s="51" t="b">
        <v>0</v>
      </c>
      <c r="AZ274" s="51" t="b">
        <v>0</v>
      </c>
      <c r="BA274" s="44">
        <f t="shared" ref="BA274:BA276" si="35">countif(E274:AZ274,TRUE)</f>
        <v>0</v>
      </c>
    </row>
    <row r="275">
      <c r="A275" s="49"/>
      <c r="B275" s="52" t="s">
        <v>38</v>
      </c>
      <c r="C275" s="52" t="s">
        <v>251</v>
      </c>
      <c r="D275" s="53">
        <v>3.6652E7</v>
      </c>
      <c r="E275" s="51" t="b">
        <v>0</v>
      </c>
      <c r="F275" s="51" t="b">
        <v>0</v>
      </c>
      <c r="G275" s="51" t="b">
        <v>0</v>
      </c>
      <c r="H275" s="51" t="b">
        <v>0</v>
      </c>
      <c r="I275" s="51" t="b">
        <v>0</v>
      </c>
      <c r="J275" s="51" t="b">
        <v>0</v>
      </c>
      <c r="K275" s="51" t="b">
        <v>0</v>
      </c>
      <c r="L275" s="51" t="b">
        <v>0</v>
      </c>
      <c r="M275" s="51" t="b">
        <v>0</v>
      </c>
      <c r="N275" s="51" t="b">
        <v>0</v>
      </c>
      <c r="O275" s="51" t="b">
        <v>0</v>
      </c>
      <c r="P275" s="51" t="b">
        <v>0</v>
      </c>
      <c r="Q275" s="51" t="b">
        <v>0</v>
      </c>
      <c r="R275" s="51" t="b">
        <v>0</v>
      </c>
      <c r="S275" s="51" t="b">
        <v>0</v>
      </c>
      <c r="T275" s="51" t="b">
        <v>0</v>
      </c>
      <c r="U275" s="51" t="b">
        <v>0</v>
      </c>
      <c r="V275" s="51" t="b">
        <v>0</v>
      </c>
      <c r="W275" s="51" t="b">
        <v>0</v>
      </c>
      <c r="X275" s="51" t="b">
        <v>0</v>
      </c>
      <c r="Y275" s="51" t="b">
        <v>0</v>
      </c>
      <c r="Z275" s="51" t="b">
        <v>0</v>
      </c>
      <c r="AA275" s="51" t="b">
        <v>0</v>
      </c>
      <c r="AB275" s="51" t="b">
        <v>0</v>
      </c>
      <c r="AC275" s="51" t="b">
        <v>0</v>
      </c>
      <c r="AD275" s="51" t="b">
        <v>0</v>
      </c>
      <c r="AE275" s="51" t="b">
        <v>0</v>
      </c>
      <c r="AF275" s="51" t="b">
        <v>0</v>
      </c>
      <c r="AG275" s="51" t="b">
        <v>0</v>
      </c>
      <c r="AH275" s="51" t="b">
        <v>0</v>
      </c>
      <c r="AI275" s="51" t="b">
        <v>0</v>
      </c>
      <c r="AJ275" s="51" t="b">
        <v>0</v>
      </c>
      <c r="AK275" s="51" t="b">
        <v>0</v>
      </c>
      <c r="AL275" s="51" t="b">
        <v>0</v>
      </c>
      <c r="AM275" s="51" t="b">
        <v>0</v>
      </c>
      <c r="AN275" s="51" t="b">
        <v>0</v>
      </c>
      <c r="AO275" s="51" t="b">
        <v>0</v>
      </c>
      <c r="AP275" s="51" t="b">
        <v>0</v>
      </c>
      <c r="AQ275" s="51" t="b">
        <v>0</v>
      </c>
      <c r="AR275" s="51" t="b">
        <v>0</v>
      </c>
      <c r="AS275" s="51" t="b">
        <v>0</v>
      </c>
      <c r="AT275" s="51" t="b">
        <v>0</v>
      </c>
      <c r="AU275" s="51" t="b">
        <v>0</v>
      </c>
      <c r="AV275" s="51" t="b">
        <v>0</v>
      </c>
      <c r="AW275" s="51" t="b">
        <v>0</v>
      </c>
      <c r="AX275" s="51" t="b">
        <v>0</v>
      </c>
      <c r="AY275" s="51" t="b">
        <v>0</v>
      </c>
      <c r="AZ275" s="51" t="b">
        <v>0</v>
      </c>
      <c r="BA275" s="44">
        <f t="shared" si="35"/>
        <v>0</v>
      </c>
    </row>
    <row r="276">
      <c r="A276" s="49"/>
      <c r="B276" s="52" t="s">
        <v>38</v>
      </c>
      <c r="C276" s="52" t="s">
        <v>252</v>
      </c>
      <c r="D276" s="53">
        <v>2.6388E7</v>
      </c>
      <c r="E276" s="51" t="b">
        <v>0</v>
      </c>
      <c r="F276" s="51" t="b">
        <v>0</v>
      </c>
      <c r="G276" s="51" t="b">
        <v>0</v>
      </c>
      <c r="H276" s="51" t="b">
        <v>0</v>
      </c>
      <c r="I276" s="51" t="b">
        <v>0</v>
      </c>
      <c r="J276" s="51" t="b">
        <v>0</v>
      </c>
      <c r="K276" s="51" t="b">
        <v>0</v>
      </c>
      <c r="L276" s="51" t="b">
        <v>0</v>
      </c>
      <c r="M276" s="51" t="b">
        <v>0</v>
      </c>
      <c r="N276" s="51" t="b">
        <v>0</v>
      </c>
      <c r="O276" s="51" t="b">
        <v>0</v>
      </c>
      <c r="P276" s="51" t="b">
        <v>0</v>
      </c>
      <c r="Q276" s="51" t="b">
        <v>0</v>
      </c>
      <c r="R276" s="51" t="b">
        <v>0</v>
      </c>
      <c r="S276" s="51" t="b">
        <v>0</v>
      </c>
      <c r="T276" s="51" t="b">
        <v>0</v>
      </c>
      <c r="U276" s="51" t="b">
        <v>0</v>
      </c>
      <c r="V276" s="51" t="b">
        <v>0</v>
      </c>
      <c r="W276" s="51" t="b">
        <v>0</v>
      </c>
      <c r="X276" s="51" t="b">
        <v>0</v>
      </c>
      <c r="Y276" s="51" t="b">
        <v>0</v>
      </c>
      <c r="Z276" s="51" t="b">
        <v>0</v>
      </c>
      <c r="AA276" s="51" t="b">
        <v>0</v>
      </c>
      <c r="AB276" s="51" t="b">
        <v>0</v>
      </c>
      <c r="AC276" s="51" t="b">
        <v>0</v>
      </c>
      <c r="AD276" s="51" t="b">
        <v>0</v>
      </c>
      <c r="AE276" s="51" t="b">
        <v>0</v>
      </c>
      <c r="AF276" s="51" t="b">
        <v>0</v>
      </c>
      <c r="AG276" s="51" t="b">
        <v>0</v>
      </c>
      <c r="AH276" s="51" t="b">
        <v>0</v>
      </c>
      <c r="AI276" s="51" t="b">
        <v>0</v>
      </c>
      <c r="AJ276" s="51" t="b">
        <v>0</v>
      </c>
      <c r="AK276" s="51" t="b">
        <v>0</v>
      </c>
      <c r="AL276" s="51" t="b">
        <v>0</v>
      </c>
      <c r="AM276" s="51" t="b">
        <v>0</v>
      </c>
      <c r="AN276" s="51" t="b">
        <v>0</v>
      </c>
      <c r="AO276" s="51" t="b">
        <v>0</v>
      </c>
      <c r="AP276" s="51" t="b">
        <v>0</v>
      </c>
      <c r="AQ276" s="51" t="b">
        <v>0</v>
      </c>
      <c r="AR276" s="51" t="b">
        <v>0</v>
      </c>
      <c r="AS276" s="51" t="b">
        <v>0</v>
      </c>
      <c r="AT276" s="51" t="b">
        <v>0</v>
      </c>
      <c r="AU276" s="51" t="b">
        <v>0</v>
      </c>
      <c r="AV276" s="51" t="b">
        <v>0</v>
      </c>
      <c r="AW276" s="51" t="b">
        <v>0</v>
      </c>
      <c r="AX276" s="51" t="b">
        <v>0</v>
      </c>
      <c r="AY276" s="51" t="b">
        <v>0</v>
      </c>
      <c r="AZ276" s="51" t="b">
        <v>0</v>
      </c>
      <c r="BA276" s="44">
        <f t="shared" si="35"/>
        <v>0</v>
      </c>
    </row>
    <row r="277">
      <c r="A277" s="41" t="s">
        <v>253</v>
      </c>
      <c r="B277" s="42" t="s">
        <v>254</v>
      </c>
      <c r="C277" s="6"/>
      <c r="D277" s="43">
        <f>sum(D278)</f>
        <v>235408000</v>
      </c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4"/>
    </row>
    <row r="278">
      <c r="A278" s="45">
        <v>523121.0</v>
      </c>
      <c r="B278" s="46" t="s">
        <v>88</v>
      </c>
      <c r="C278" s="6"/>
      <c r="D278" s="47">
        <f>sum(D280:D284)</f>
        <v>235408000</v>
      </c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4"/>
    </row>
    <row r="279">
      <c r="A279" s="49"/>
      <c r="B279" s="50" t="s">
        <v>37</v>
      </c>
      <c r="C279" s="6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44"/>
    </row>
    <row r="280">
      <c r="A280" s="49"/>
      <c r="B280" s="52" t="s">
        <v>38</v>
      </c>
      <c r="C280" s="52" t="s">
        <v>255</v>
      </c>
      <c r="D280" s="53">
        <v>2.975E7</v>
      </c>
      <c r="E280" s="51" t="b">
        <v>0</v>
      </c>
      <c r="F280" s="51" t="b">
        <v>0</v>
      </c>
      <c r="G280" s="51" t="b">
        <v>0</v>
      </c>
      <c r="H280" s="51" t="b">
        <v>0</v>
      </c>
      <c r="I280" s="51" t="b">
        <v>0</v>
      </c>
      <c r="J280" s="51" t="b">
        <v>0</v>
      </c>
      <c r="K280" s="51" t="b">
        <v>0</v>
      </c>
      <c r="L280" s="51" t="b">
        <v>0</v>
      </c>
      <c r="M280" s="51" t="b">
        <v>0</v>
      </c>
      <c r="N280" s="51" t="b">
        <v>0</v>
      </c>
      <c r="O280" s="51" t="b">
        <v>0</v>
      </c>
      <c r="P280" s="51" t="b">
        <v>0</v>
      </c>
      <c r="Q280" s="51" t="b">
        <v>0</v>
      </c>
      <c r="R280" s="51" t="b">
        <v>0</v>
      </c>
      <c r="S280" s="51" t="b">
        <v>0</v>
      </c>
      <c r="T280" s="51" t="b">
        <v>0</v>
      </c>
      <c r="U280" s="51" t="b">
        <v>0</v>
      </c>
      <c r="V280" s="51" t="b">
        <v>0</v>
      </c>
      <c r="W280" s="51" t="b">
        <v>0</v>
      </c>
      <c r="X280" s="51" t="b">
        <v>0</v>
      </c>
      <c r="Y280" s="51" t="b">
        <v>0</v>
      </c>
      <c r="Z280" s="51" t="b">
        <v>0</v>
      </c>
      <c r="AA280" s="51" t="b">
        <v>0</v>
      </c>
      <c r="AB280" s="51" t="b">
        <v>0</v>
      </c>
      <c r="AC280" s="51" t="b">
        <v>0</v>
      </c>
      <c r="AD280" s="51" t="b">
        <v>0</v>
      </c>
      <c r="AE280" s="51" t="b">
        <v>0</v>
      </c>
      <c r="AF280" s="51" t="b">
        <v>0</v>
      </c>
      <c r="AG280" s="51" t="b">
        <v>0</v>
      </c>
      <c r="AH280" s="51" t="b">
        <v>0</v>
      </c>
      <c r="AI280" s="51" t="b">
        <v>0</v>
      </c>
      <c r="AJ280" s="51" t="b">
        <v>0</v>
      </c>
      <c r="AK280" s="51" t="b">
        <v>0</v>
      </c>
      <c r="AL280" s="51" t="b">
        <v>0</v>
      </c>
      <c r="AM280" s="51" t="b">
        <v>0</v>
      </c>
      <c r="AN280" s="51" t="b">
        <v>0</v>
      </c>
      <c r="AO280" s="51" t="b">
        <v>0</v>
      </c>
      <c r="AP280" s="51" t="b">
        <v>0</v>
      </c>
      <c r="AQ280" s="51" t="b">
        <v>0</v>
      </c>
      <c r="AR280" s="51" t="b">
        <v>0</v>
      </c>
      <c r="AS280" s="51" t="b">
        <v>0</v>
      </c>
      <c r="AT280" s="51" t="b">
        <v>0</v>
      </c>
      <c r="AU280" s="51" t="b">
        <v>0</v>
      </c>
      <c r="AV280" s="51" t="b">
        <v>0</v>
      </c>
      <c r="AW280" s="51" t="b">
        <v>0</v>
      </c>
      <c r="AX280" s="51" t="b">
        <v>0</v>
      </c>
      <c r="AY280" s="51" t="b">
        <v>0</v>
      </c>
      <c r="AZ280" s="51" t="b">
        <v>0</v>
      </c>
      <c r="BA280" s="44">
        <f t="shared" ref="BA280:BA284" si="36">countif(E280:AZ280,TRUE)</f>
        <v>0</v>
      </c>
    </row>
    <row r="281">
      <c r="A281" s="49"/>
      <c r="B281" s="52" t="s">
        <v>38</v>
      </c>
      <c r="C281" s="52" t="s">
        <v>256</v>
      </c>
      <c r="D281" s="53">
        <v>1.7E8</v>
      </c>
      <c r="E281" s="51" t="b">
        <v>0</v>
      </c>
      <c r="F281" s="51" t="b">
        <v>0</v>
      </c>
      <c r="G281" s="51" t="b">
        <v>0</v>
      </c>
      <c r="H281" s="51" t="b">
        <v>0</v>
      </c>
      <c r="I281" s="51" t="b">
        <v>0</v>
      </c>
      <c r="J281" s="51" t="b">
        <v>0</v>
      </c>
      <c r="K281" s="51" t="b">
        <v>0</v>
      </c>
      <c r="L281" s="51" t="b">
        <v>0</v>
      </c>
      <c r="M281" s="51" t="b">
        <v>0</v>
      </c>
      <c r="N281" s="51" t="b">
        <v>0</v>
      </c>
      <c r="O281" s="51" t="b">
        <v>0</v>
      </c>
      <c r="P281" s="51" t="b">
        <v>0</v>
      </c>
      <c r="Q281" s="51" t="b">
        <v>0</v>
      </c>
      <c r="R281" s="51" t="b">
        <v>0</v>
      </c>
      <c r="S281" s="51" t="b">
        <v>0</v>
      </c>
      <c r="T281" s="51" t="b">
        <v>0</v>
      </c>
      <c r="U281" s="51" t="b">
        <v>0</v>
      </c>
      <c r="V281" s="51" t="b">
        <v>0</v>
      </c>
      <c r="W281" s="51" t="b">
        <v>0</v>
      </c>
      <c r="X281" s="51" t="b">
        <v>0</v>
      </c>
      <c r="Y281" s="51" t="b">
        <v>0</v>
      </c>
      <c r="Z281" s="51" t="b">
        <v>0</v>
      </c>
      <c r="AA281" s="51" t="b">
        <v>0</v>
      </c>
      <c r="AB281" s="51" t="b">
        <v>0</v>
      </c>
      <c r="AC281" s="51" t="b">
        <v>0</v>
      </c>
      <c r="AD281" s="51" t="b">
        <v>0</v>
      </c>
      <c r="AE281" s="51" t="b">
        <v>0</v>
      </c>
      <c r="AF281" s="51" t="b">
        <v>0</v>
      </c>
      <c r="AG281" s="51" t="b">
        <v>0</v>
      </c>
      <c r="AH281" s="51" t="b">
        <v>0</v>
      </c>
      <c r="AI281" s="51" t="b">
        <v>0</v>
      </c>
      <c r="AJ281" s="51" t="b">
        <v>0</v>
      </c>
      <c r="AK281" s="51" t="b">
        <v>0</v>
      </c>
      <c r="AL281" s="51" t="b">
        <v>0</v>
      </c>
      <c r="AM281" s="51" t="b">
        <v>0</v>
      </c>
      <c r="AN281" s="51" t="b">
        <v>0</v>
      </c>
      <c r="AO281" s="51" t="b">
        <v>0</v>
      </c>
      <c r="AP281" s="51" t="b">
        <v>0</v>
      </c>
      <c r="AQ281" s="51" t="b">
        <v>0</v>
      </c>
      <c r="AR281" s="51" t="b">
        <v>0</v>
      </c>
      <c r="AS281" s="51" t="b">
        <v>0</v>
      </c>
      <c r="AT281" s="51" t="b">
        <v>0</v>
      </c>
      <c r="AU281" s="51" t="b">
        <v>0</v>
      </c>
      <c r="AV281" s="51" t="b">
        <v>0</v>
      </c>
      <c r="AW281" s="51" t="b">
        <v>0</v>
      </c>
      <c r="AX281" s="51" t="b">
        <v>0</v>
      </c>
      <c r="AY281" s="51" t="b">
        <v>0</v>
      </c>
      <c r="AZ281" s="51" t="b">
        <v>0</v>
      </c>
      <c r="BA281" s="44">
        <f t="shared" si="36"/>
        <v>0</v>
      </c>
    </row>
    <row r="282">
      <c r="A282" s="49"/>
      <c r="B282" s="52" t="s">
        <v>38</v>
      </c>
      <c r="C282" s="52" t="s">
        <v>257</v>
      </c>
      <c r="D282" s="53">
        <v>8000000.0</v>
      </c>
      <c r="E282" s="51" t="b">
        <v>0</v>
      </c>
      <c r="F282" s="51" t="b">
        <v>0</v>
      </c>
      <c r="G282" s="51" t="b">
        <v>0</v>
      </c>
      <c r="H282" s="51" t="b">
        <v>0</v>
      </c>
      <c r="I282" s="51" t="b">
        <v>0</v>
      </c>
      <c r="J282" s="51" t="b">
        <v>0</v>
      </c>
      <c r="K282" s="51" t="b">
        <v>0</v>
      </c>
      <c r="L282" s="51" t="b">
        <v>0</v>
      </c>
      <c r="M282" s="51" t="b">
        <v>0</v>
      </c>
      <c r="N282" s="51" t="b">
        <v>0</v>
      </c>
      <c r="O282" s="51" t="b">
        <v>0</v>
      </c>
      <c r="P282" s="51" t="b">
        <v>0</v>
      </c>
      <c r="Q282" s="51" t="b">
        <v>0</v>
      </c>
      <c r="R282" s="51" t="b">
        <v>0</v>
      </c>
      <c r="S282" s="51" t="b">
        <v>0</v>
      </c>
      <c r="T282" s="51" t="b">
        <v>0</v>
      </c>
      <c r="U282" s="51" t="b">
        <v>0</v>
      </c>
      <c r="V282" s="51" t="b">
        <v>0</v>
      </c>
      <c r="W282" s="51" t="b">
        <v>0</v>
      </c>
      <c r="X282" s="51" t="b">
        <v>0</v>
      </c>
      <c r="Y282" s="51" t="b">
        <v>0</v>
      </c>
      <c r="Z282" s="51" t="b">
        <v>0</v>
      </c>
      <c r="AA282" s="51" t="b">
        <v>0</v>
      </c>
      <c r="AB282" s="51" t="b">
        <v>0</v>
      </c>
      <c r="AC282" s="51" t="b">
        <v>0</v>
      </c>
      <c r="AD282" s="51" t="b">
        <v>0</v>
      </c>
      <c r="AE282" s="51" t="b">
        <v>0</v>
      </c>
      <c r="AF282" s="51" t="b">
        <v>0</v>
      </c>
      <c r="AG282" s="51" t="b">
        <v>0</v>
      </c>
      <c r="AH282" s="51" t="b">
        <v>0</v>
      </c>
      <c r="AI282" s="51" t="b">
        <v>0</v>
      </c>
      <c r="AJ282" s="51" t="b">
        <v>0</v>
      </c>
      <c r="AK282" s="51" t="b">
        <v>0</v>
      </c>
      <c r="AL282" s="51" t="b">
        <v>0</v>
      </c>
      <c r="AM282" s="51" t="b">
        <v>0</v>
      </c>
      <c r="AN282" s="51" t="b">
        <v>0</v>
      </c>
      <c r="AO282" s="51" t="b">
        <v>0</v>
      </c>
      <c r="AP282" s="51" t="b">
        <v>0</v>
      </c>
      <c r="AQ282" s="51" t="b">
        <v>0</v>
      </c>
      <c r="AR282" s="51" t="b">
        <v>0</v>
      </c>
      <c r="AS282" s="51" t="b">
        <v>0</v>
      </c>
      <c r="AT282" s="51" t="b">
        <v>0</v>
      </c>
      <c r="AU282" s="51" t="b">
        <v>0</v>
      </c>
      <c r="AV282" s="51" t="b">
        <v>0</v>
      </c>
      <c r="AW282" s="51" t="b">
        <v>0</v>
      </c>
      <c r="AX282" s="51" t="b">
        <v>0</v>
      </c>
      <c r="AY282" s="51" t="b">
        <v>0</v>
      </c>
      <c r="AZ282" s="51" t="b">
        <v>0</v>
      </c>
      <c r="BA282" s="44">
        <f t="shared" si="36"/>
        <v>0</v>
      </c>
    </row>
    <row r="283">
      <c r="A283" s="49"/>
      <c r="B283" s="52" t="s">
        <v>38</v>
      </c>
      <c r="C283" s="52" t="s">
        <v>258</v>
      </c>
      <c r="D283" s="53">
        <v>7000000.0</v>
      </c>
      <c r="E283" s="51" t="b">
        <v>0</v>
      </c>
      <c r="F283" s="51" t="b">
        <v>0</v>
      </c>
      <c r="G283" s="51" t="b">
        <v>0</v>
      </c>
      <c r="H283" s="51" t="b">
        <v>0</v>
      </c>
      <c r="I283" s="51" t="b">
        <v>0</v>
      </c>
      <c r="J283" s="51" t="b">
        <v>0</v>
      </c>
      <c r="K283" s="51" t="b">
        <v>0</v>
      </c>
      <c r="L283" s="51" t="b">
        <v>0</v>
      </c>
      <c r="M283" s="51" t="b">
        <v>0</v>
      </c>
      <c r="N283" s="51" t="b">
        <v>0</v>
      </c>
      <c r="O283" s="51" t="b">
        <v>0</v>
      </c>
      <c r="P283" s="51" t="b">
        <v>0</v>
      </c>
      <c r="Q283" s="51" t="b">
        <v>0</v>
      </c>
      <c r="R283" s="51" t="b">
        <v>0</v>
      </c>
      <c r="S283" s="51" t="b">
        <v>0</v>
      </c>
      <c r="T283" s="51" t="b">
        <v>0</v>
      </c>
      <c r="U283" s="51" t="b">
        <v>0</v>
      </c>
      <c r="V283" s="51" t="b">
        <v>0</v>
      </c>
      <c r="W283" s="51" t="b">
        <v>0</v>
      </c>
      <c r="X283" s="51" t="b">
        <v>0</v>
      </c>
      <c r="Y283" s="51" t="b">
        <v>0</v>
      </c>
      <c r="Z283" s="51" t="b">
        <v>0</v>
      </c>
      <c r="AA283" s="51" t="b">
        <v>0</v>
      </c>
      <c r="AB283" s="51" t="b">
        <v>0</v>
      </c>
      <c r="AC283" s="51" t="b">
        <v>0</v>
      </c>
      <c r="AD283" s="51" t="b">
        <v>0</v>
      </c>
      <c r="AE283" s="51" t="b">
        <v>0</v>
      </c>
      <c r="AF283" s="51" t="b">
        <v>0</v>
      </c>
      <c r="AG283" s="51" t="b">
        <v>0</v>
      </c>
      <c r="AH283" s="51" t="b">
        <v>0</v>
      </c>
      <c r="AI283" s="51" t="b">
        <v>0</v>
      </c>
      <c r="AJ283" s="51" t="b">
        <v>0</v>
      </c>
      <c r="AK283" s="51" t="b">
        <v>0</v>
      </c>
      <c r="AL283" s="51" t="b">
        <v>0</v>
      </c>
      <c r="AM283" s="51" t="b">
        <v>0</v>
      </c>
      <c r="AN283" s="51" t="b">
        <v>0</v>
      </c>
      <c r="AO283" s="51" t="b">
        <v>0</v>
      </c>
      <c r="AP283" s="51" t="b">
        <v>0</v>
      </c>
      <c r="AQ283" s="51" t="b">
        <v>0</v>
      </c>
      <c r="AR283" s="51" t="b">
        <v>0</v>
      </c>
      <c r="AS283" s="51" t="b">
        <v>0</v>
      </c>
      <c r="AT283" s="51" t="b">
        <v>0</v>
      </c>
      <c r="AU283" s="51" t="b">
        <v>0</v>
      </c>
      <c r="AV283" s="51" t="b">
        <v>0</v>
      </c>
      <c r="AW283" s="51" t="b">
        <v>0</v>
      </c>
      <c r="AX283" s="51" t="b">
        <v>0</v>
      </c>
      <c r="AY283" s="51" t="b">
        <v>0</v>
      </c>
      <c r="AZ283" s="51" t="b">
        <v>0</v>
      </c>
      <c r="BA283" s="44">
        <f t="shared" si="36"/>
        <v>0</v>
      </c>
    </row>
    <row r="284">
      <c r="A284" s="49"/>
      <c r="B284" s="52" t="s">
        <v>38</v>
      </c>
      <c r="C284" s="52" t="s">
        <v>259</v>
      </c>
      <c r="D284" s="53">
        <v>2.0658E7</v>
      </c>
      <c r="E284" s="51" t="b">
        <v>0</v>
      </c>
      <c r="F284" s="51" t="b">
        <v>0</v>
      </c>
      <c r="G284" s="51" t="b">
        <v>0</v>
      </c>
      <c r="H284" s="51" t="b">
        <v>0</v>
      </c>
      <c r="I284" s="51" t="b">
        <v>0</v>
      </c>
      <c r="J284" s="51" t="b">
        <v>0</v>
      </c>
      <c r="K284" s="51" t="b">
        <v>0</v>
      </c>
      <c r="L284" s="51" t="b">
        <v>0</v>
      </c>
      <c r="M284" s="51" t="b">
        <v>0</v>
      </c>
      <c r="N284" s="51" t="b">
        <v>0</v>
      </c>
      <c r="O284" s="51" t="b">
        <v>0</v>
      </c>
      <c r="P284" s="51" t="b">
        <v>0</v>
      </c>
      <c r="Q284" s="51" t="b">
        <v>0</v>
      </c>
      <c r="R284" s="51" t="b">
        <v>0</v>
      </c>
      <c r="S284" s="51" t="b">
        <v>0</v>
      </c>
      <c r="T284" s="51" t="b">
        <v>0</v>
      </c>
      <c r="U284" s="51" t="b">
        <v>0</v>
      </c>
      <c r="V284" s="51" t="b">
        <v>0</v>
      </c>
      <c r="W284" s="51" t="b">
        <v>0</v>
      </c>
      <c r="X284" s="51" t="b">
        <v>0</v>
      </c>
      <c r="Y284" s="51" t="b">
        <v>0</v>
      </c>
      <c r="Z284" s="51" t="b">
        <v>0</v>
      </c>
      <c r="AA284" s="51" t="b">
        <v>0</v>
      </c>
      <c r="AB284" s="51" t="b">
        <v>0</v>
      </c>
      <c r="AC284" s="51" t="b">
        <v>0</v>
      </c>
      <c r="AD284" s="51" t="b">
        <v>0</v>
      </c>
      <c r="AE284" s="51" t="b">
        <v>0</v>
      </c>
      <c r="AF284" s="51" t="b">
        <v>0</v>
      </c>
      <c r="AG284" s="51" t="b">
        <v>0</v>
      </c>
      <c r="AH284" s="51" t="b">
        <v>0</v>
      </c>
      <c r="AI284" s="51" t="b">
        <v>0</v>
      </c>
      <c r="AJ284" s="51" t="b">
        <v>0</v>
      </c>
      <c r="AK284" s="51" t="b">
        <v>0</v>
      </c>
      <c r="AL284" s="51" t="b">
        <v>0</v>
      </c>
      <c r="AM284" s="51" t="b">
        <v>0</v>
      </c>
      <c r="AN284" s="51" t="b">
        <v>0</v>
      </c>
      <c r="AO284" s="51" t="b">
        <v>0</v>
      </c>
      <c r="AP284" s="51" t="b">
        <v>0</v>
      </c>
      <c r="AQ284" s="51" t="b">
        <v>0</v>
      </c>
      <c r="AR284" s="51" t="b">
        <v>0</v>
      </c>
      <c r="AS284" s="51" t="b">
        <v>0</v>
      </c>
      <c r="AT284" s="51" t="b">
        <v>0</v>
      </c>
      <c r="AU284" s="51" t="b">
        <v>0</v>
      </c>
      <c r="AV284" s="51" t="b">
        <v>0</v>
      </c>
      <c r="AW284" s="51" t="b">
        <v>0</v>
      </c>
      <c r="AX284" s="51" t="b">
        <v>0</v>
      </c>
      <c r="AY284" s="51" t="b">
        <v>0</v>
      </c>
      <c r="AZ284" s="51" t="b">
        <v>0</v>
      </c>
      <c r="BA284" s="44">
        <f t="shared" si="36"/>
        <v>0</v>
      </c>
    </row>
    <row r="285">
      <c r="A285" s="41" t="s">
        <v>260</v>
      </c>
      <c r="B285" s="42" t="s">
        <v>261</v>
      </c>
      <c r="C285" s="6"/>
      <c r="D285" s="43">
        <f>sum(D286)</f>
        <v>124080000</v>
      </c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4"/>
    </row>
    <row r="286">
      <c r="A286" s="45">
        <v>521115.0</v>
      </c>
      <c r="B286" s="46" t="s">
        <v>262</v>
      </c>
      <c r="C286" s="6"/>
      <c r="D286" s="47">
        <f>sum(D288,D295,D299,D301,D303)</f>
        <v>124080000</v>
      </c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4"/>
    </row>
    <row r="287">
      <c r="A287" s="49"/>
      <c r="B287" s="50" t="s">
        <v>37</v>
      </c>
      <c r="C287" s="6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44"/>
    </row>
    <row r="288">
      <c r="A288" s="49"/>
      <c r="B288" s="52" t="s">
        <v>54</v>
      </c>
      <c r="C288" s="52" t="s">
        <v>263</v>
      </c>
      <c r="D288" s="53">
        <f>sum(D289:D294)</f>
        <v>83040000</v>
      </c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44"/>
    </row>
    <row r="289">
      <c r="A289" s="49"/>
      <c r="B289" s="52" t="s">
        <v>38</v>
      </c>
      <c r="C289" s="52" t="s">
        <v>264</v>
      </c>
      <c r="D289" s="53">
        <v>2.16E7</v>
      </c>
      <c r="E289" s="51" t="b">
        <v>0</v>
      </c>
      <c r="F289" s="51" t="b">
        <v>0</v>
      </c>
      <c r="G289" s="51" t="b">
        <v>0</v>
      </c>
      <c r="H289" s="51" t="b">
        <v>0</v>
      </c>
      <c r="I289" s="51" t="b">
        <v>0</v>
      </c>
      <c r="J289" s="51" t="b">
        <v>0</v>
      </c>
      <c r="K289" s="51" t="b">
        <v>0</v>
      </c>
      <c r="L289" s="51" t="b">
        <v>0</v>
      </c>
      <c r="M289" s="51" t="b">
        <v>0</v>
      </c>
      <c r="N289" s="51" t="b">
        <v>0</v>
      </c>
      <c r="O289" s="51" t="b">
        <v>0</v>
      </c>
      <c r="P289" s="51" t="b">
        <v>0</v>
      </c>
      <c r="Q289" s="51" t="b">
        <v>0</v>
      </c>
      <c r="R289" s="51" t="b">
        <v>0</v>
      </c>
      <c r="S289" s="51" t="b">
        <v>0</v>
      </c>
      <c r="T289" s="51" t="b">
        <v>0</v>
      </c>
      <c r="U289" s="51" t="b">
        <v>0</v>
      </c>
      <c r="V289" s="51" t="b">
        <v>0</v>
      </c>
      <c r="W289" s="51" t="b">
        <v>0</v>
      </c>
      <c r="X289" s="51" t="b">
        <v>0</v>
      </c>
      <c r="Y289" s="51" t="b">
        <v>0</v>
      </c>
      <c r="Z289" s="51" t="b">
        <v>0</v>
      </c>
      <c r="AA289" s="51" t="b">
        <v>0</v>
      </c>
      <c r="AB289" s="51" t="b">
        <v>0</v>
      </c>
      <c r="AC289" s="51" t="b">
        <v>0</v>
      </c>
      <c r="AD289" s="51" t="b">
        <v>0</v>
      </c>
      <c r="AE289" s="51" t="b">
        <v>0</v>
      </c>
      <c r="AF289" s="51" t="b">
        <v>0</v>
      </c>
      <c r="AG289" s="51" t="b">
        <v>0</v>
      </c>
      <c r="AH289" s="51" t="b">
        <v>0</v>
      </c>
      <c r="AI289" s="51" t="b">
        <v>0</v>
      </c>
      <c r="AJ289" s="51" t="b">
        <v>0</v>
      </c>
      <c r="AK289" s="51" t="b">
        <v>0</v>
      </c>
      <c r="AL289" s="51" t="b">
        <v>0</v>
      </c>
      <c r="AM289" s="51" t="b">
        <v>0</v>
      </c>
      <c r="AN289" s="51" t="b">
        <v>0</v>
      </c>
      <c r="AO289" s="51" t="b">
        <v>0</v>
      </c>
      <c r="AP289" s="51" t="b">
        <v>0</v>
      </c>
      <c r="AQ289" s="51" t="b">
        <v>0</v>
      </c>
      <c r="AR289" s="51" t="b">
        <v>0</v>
      </c>
      <c r="AS289" s="51" t="b">
        <v>0</v>
      </c>
      <c r="AT289" s="51" t="b">
        <v>0</v>
      </c>
      <c r="AU289" s="51" t="b">
        <v>0</v>
      </c>
      <c r="AV289" s="51" t="b">
        <v>0</v>
      </c>
      <c r="AW289" s="51" t="b">
        <v>0</v>
      </c>
      <c r="AX289" s="51" t="b">
        <v>0</v>
      </c>
      <c r="AY289" s="51" t="b">
        <v>0</v>
      </c>
      <c r="AZ289" s="51" t="b">
        <v>0</v>
      </c>
      <c r="BA289" s="44">
        <f t="shared" ref="BA289:BA294" si="37">countif(E289:AZ289,TRUE)</f>
        <v>0</v>
      </c>
    </row>
    <row r="290">
      <c r="A290" s="49"/>
      <c r="B290" s="52" t="s">
        <v>38</v>
      </c>
      <c r="C290" s="52" t="s">
        <v>265</v>
      </c>
      <c r="D290" s="53">
        <v>2.1E7</v>
      </c>
      <c r="E290" s="51" t="b">
        <v>0</v>
      </c>
      <c r="F290" s="51" t="b">
        <v>0</v>
      </c>
      <c r="G290" s="51" t="b">
        <v>0</v>
      </c>
      <c r="H290" s="51" t="b">
        <v>0</v>
      </c>
      <c r="I290" s="51" t="b">
        <v>0</v>
      </c>
      <c r="J290" s="51" t="b">
        <v>0</v>
      </c>
      <c r="K290" s="51" t="b">
        <v>0</v>
      </c>
      <c r="L290" s="51" t="b">
        <v>0</v>
      </c>
      <c r="M290" s="51" t="b">
        <v>0</v>
      </c>
      <c r="N290" s="51" t="b">
        <v>0</v>
      </c>
      <c r="O290" s="51" t="b">
        <v>0</v>
      </c>
      <c r="P290" s="51" t="b">
        <v>0</v>
      </c>
      <c r="Q290" s="51" t="b">
        <v>0</v>
      </c>
      <c r="R290" s="51" t="b">
        <v>0</v>
      </c>
      <c r="S290" s="51" t="b">
        <v>0</v>
      </c>
      <c r="T290" s="51" t="b">
        <v>0</v>
      </c>
      <c r="U290" s="51" t="b">
        <v>0</v>
      </c>
      <c r="V290" s="51" t="b">
        <v>0</v>
      </c>
      <c r="W290" s="51" t="b">
        <v>0</v>
      </c>
      <c r="X290" s="51" t="b">
        <v>0</v>
      </c>
      <c r="Y290" s="51" t="b">
        <v>0</v>
      </c>
      <c r="Z290" s="51" t="b">
        <v>0</v>
      </c>
      <c r="AA290" s="51" t="b">
        <v>0</v>
      </c>
      <c r="AB290" s="51" t="b">
        <v>0</v>
      </c>
      <c r="AC290" s="51" t="b">
        <v>0</v>
      </c>
      <c r="AD290" s="51" t="b">
        <v>0</v>
      </c>
      <c r="AE290" s="51" t="b">
        <v>0</v>
      </c>
      <c r="AF290" s="51" t="b">
        <v>0</v>
      </c>
      <c r="AG290" s="51" t="b">
        <v>0</v>
      </c>
      <c r="AH290" s="51" t="b">
        <v>0</v>
      </c>
      <c r="AI290" s="51" t="b">
        <v>0</v>
      </c>
      <c r="AJ290" s="51" t="b">
        <v>0</v>
      </c>
      <c r="AK290" s="51" t="b">
        <v>0</v>
      </c>
      <c r="AL290" s="51" t="b">
        <v>0</v>
      </c>
      <c r="AM290" s="51" t="b">
        <v>0</v>
      </c>
      <c r="AN290" s="51" t="b">
        <v>0</v>
      </c>
      <c r="AO290" s="51" t="b">
        <v>0</v>
      </c>
      <c r="AP290" s="51" t="b">
        <v>0</v>
      </c>
      <c r="AQ290" s="51" t="b">
        <v>0</v>
      </c>
      <c r="AR290" s="51" t="b">
        <v>0</v>
      </c>
      <c r="AS290" s="51" t="b">
        <v>0</v>
      </c>
      <c r="AT290" s="51" t="b">
        <v>0</v>
      </c>
      <c r="AU290" s="51" t="b">
        <v>0</v>
      </c>
      <c r="AV290" s="51" t="b">
        <v>0</v>
      </c>
      <c r="AW290" s="51" t="b">
        <v>0</v>
      </c>
      <c r="AX290" s="51" t="b">
        <v>0</v>
      </c>
      <c r="AY290" s="51" t="b">
        <v>0</v>
      </c>
      <c r="AZ290" s="51" t="b">
        <v>0</v>
      </c>
      <c r="BA290" s="44">
        <f t="shared" si="37"/>
        <v>0</v>
      </c>
    </row>
    <row r="291">
      <c r="A291" s="49"/>
      <c r="B291" s="52" t="s">
        <v>38</v>
      </c>
      <c r="C291" s="52" t="s">
        <v>266</v>
      </c>
      <c r="D291" s="53">
        <v>9000000.0</v>
      </c>
      <c r="E291" s="51" t="b">
        <v>0</v>
      </c>
      <c r="F291" s="51" t="b">
        <v>0</v>
      </c>
      <c r="G291" s="51" t="b">
        <v>0</v>
      </c>
      <c r="H291" s="51" t="b">
        <v>0</v>
      </c>
      <c r="I291" s="51" t="b">
        <v>0</v>
      </c>
      <c r="J291" s="51" t="b">
        <v>0</v>
      </c>
      <c r="K291" s="51" t="b">
        <v>0</v>
      </c>
      <c r="L291" s="51" t="b">
        <v>0</v>
      </c>
      <c r="M291" s="51" t="b">
        <v>0</v>
      </c>
      <c r="N291" s="51" t="b">
        <v>0</v>
      </c>
      <c r="O291" s="51" t="b">
        <v>0</v>
      </c>
      <c r="P291" s="51" t="b">
        <v>0</v>
      </c>
      <c r="Q291" s="51" t="b">
        <v>0</v>
      </c>
      <c r="R291" s="51" t="b">
        <v>0</v>
      </c>
      <c r="S291" s="51" t="b">
        <v>0</v>
      </c>
      <c r="T291" s="51" t="b">
        <v>0</v>
      </c>
      <c r="U291" s="51" t="b">
        <v>0</v>
      </c>
      <c r="V291" s="51" t="b">
        <v>0</v>
      </c>
      <c r="W291" s="51" t="b">
        <v>0</v>
      </c>
      <c r="X291" s="51" t="b">
        <v>0</v>
      </c>
      <c r="Y291" s="51" t="b">
        <v>0</v>
      </c>
      <c r="Z291" s="51" t="b">
        <v>0</v>
      </c>
      <c r="AA291" s="51" t="b">
        <v>0</v>
      </c>
      <c r="AB291" s="51" t="b">
        <v>0</v>
      </c>
      <c r="AC291" s="51" t="b">
        <v>0</v>
      </c>
      <c r="AD291" s="51" t="b">
        <v>0</v>
      </c>
      <c r="AE291" s="51" t="b">
        <v>0</v>
      </c>
      <c r="AF291" s="51" t="b">
        <v>0</v>
      </c>
      <c r="AG291" s="51" t="b">
        <v>0</v>
      </c>
      <c r="AH291" s="51" t="b">
        <v>0</v>
      </c>
      <c r="AI291" s="51" t="b">
        <v>0</v>
      </c>
      <c r="AJ291" s="51" t="b">
        <v>0</v>
      </c>
      <c r="AK291" s="51" t="b">
        <v>0</v>
      </c>
      <c r="AL291" s="51" t="b">
        <v>0</v>
      </c>
      <c r="AM291" s="51" t="b">
        <v>0</v>
      </c>
      <c r="AN291" s="51" t="b">
        <v>0</v>
      </c>
      <c r="AO291" s="51" t="b">
        <v>0</v>
      </c>
      <c r="AP291" s="51" t="b">
        <v>0</v>
      </c>
      <c r="AQ291" s="51" t="b">
        <v>0</v>
      </c>
      <c r="AR291" s="51" t="b">
        <v>0</v>
      </c>
      <c r="AS291" s="51" t="b">
        <v>0</v>
      </c>
      <c r="AT291" s="51" t="b">
        <v>0</v>
      </c>
      <c r="AU291" s="51" t="b">
        <v>0</v>
      </c>
      <c r="AV291" s="51" t="b">
        <v>0</v>
      </c>
      <c r="AW291" s="51" t="b">
        <v>0</v>
      </c>
      <c r="AX291" s="51" t="b">
        <v>0</v>
      </c>
      <c r="AY291" s="51" t="b">
        <v>0</v>
      </c>
      <c r="AZ291" s="51" t="b">
        <v>0</v>
      </c>
      <c r="BA291" s="44">
        <f t="shared" si="37"/>
        <v>0</v>
      </c>
    </row>
    <row r="292">
      <c r="A292" s="49"/>
      <c r="B292" s="52" t="s">
        <v>38</v>
      </c>
      <c r="C292" s="52" t="s">
        <v>267</v>
      </c>
      <c r="D292" s="53">
        <v>7920000.0</v>
      </c>
      <c r="E292" s="51" t="b">
        <v>0</v>
      </c>
      <c r="F292" s="51" t="b">
        <v>0</v>
      </c>
      <c r="G292" s="51" t="b">
        <v>0</v>
      </c>
      <c r="H292" s="51" t="b">
        <v>0</v>
      </c>
      <c r="I292" s="51" t="b">
        <v>0</v>
      </c>
      <c r="J292" s="51" t="b">
        <v>0</v>
      </c>
      <c r="K292" s="51" t="b">
        <v>0</v>
      </c>
      <c r="L292" s="51" t="b">
        <v>0</v>
      </c>
      <c r="M292" s="51" t="b">
        <v>0</v>
      </c>
      <c r="N292" s="51" t="b">
        <v>0</v>
      </c>
      <c r="O292" s="51" t="b">
        <v>0</v>
      </c>
      <c r="P292" s="51" t="b">
        <v>0</v>
      </c>
      <c r="Q292" s="51" t="b">
        <v>0</v>
      </c>
      <c r="R292" s="51" t="b">
        <v>0</v>
      </c>
      <c r="S292" s="51" t="b">
        <v>0</v>
      </c>
      <c r="T292" s="51" t="b">
        <v>0</v>
      </c>
      <c r="U292" s="51" t="b">
        <v>0</v>
      </c>
      <c r="V292" s="51" t="b">
        <v>0</v>
      </c>
      <c r="W292" s="51" t="b">
        <v>0</v>
      </c>
      <c r="X292" s="51" t="b">
        <v>0</v>
      </c>
      <c r="Y292" s="51" t="b">
        <v>0</v>
      </c>
      <c r="Z292" s="51" t="b">
        <v>0</v>
      </c>
      <c r="AA292" s="51" t="b">
        <v>0</v>
      </c>
      <c r="AB292" s="51" t="b">
        <v>0</v>
      </c>
      <c r="AC292" s="51" t="b">
        <v>0</v>
      </c>
      <c r="AD292" s="51" t="b">
        <v>0</v>
      </c>
      <c r="AE292" s="51" t="b">
        <v>0</v>
      </c>
      <c r="AF292" s="51" t="b">
        <v>0</v>
      </c>
      <c r="AG292" s="51" t="b">
        <v>0</v>
      </c>
      <c r="AH292" s="51" t="b">
        <v>0</v>
      </c>
      <c r="AI292" s="51" t="b">
        <v>0</v>
      </c>
      <c r="AJ292" s="51" t="b">
        <v>0</v>
      </c>
      <c r="AK292" s="51" t="b">
        <v>0</v>
      </c>
      <c r="AL292" s="51" t="b">
        <v>0</v>
      </c>
      <c r="AM292" s="51" t="b">
        <v>0</v>
      </c>
      <c r="AN292" s="51" t="b">
        <v>0</v>
      </c>
      <c r="AO292" s="51" t="b">
        <v>0</v>
      </c>
      <c r="AP292" s="51" t="b">
        <v>0</v>
      </c>
      <c r="AQ292" s="51" t="b">
        <v>0</v>
      </c>
      <c r="AR292" s="51" t="b">
        <v>0</v>
      </c>
      <c r="AS292" s="51" t="b">
        <v>0</v>
      </c>
      <c r="AT292" s="51" t="b">
        <v>0</v>
      </c>
      <c r="AU292" s="51" t="b">
        <v>0</v>
      </c>
      <c r="AV292" s="51" t="b">
        <v>0</v>
      </c>
      <c r="AW292" s="51" t="b">
        <v>0</v>
      </c>
      <c r="AX292" s="51" t="b">
        <v>0</v>
      </c>
      <c r="AY292" s="51" t="b">
        <v>0</v>
      </c>
      <c r="AZ292" s="51" t="b">
        <v>0</v>
      </c>
      <c r="BA292" s="44">
        <f t="shared" si="37"/>
        <v>0</v>
      </c>
    </row>
    <row r="293">
      <c r="A293" s="49"/>
      <c r="B293" s="52" t="s">
        <v>38</v>
      </c>
      <c r="C293" s="52" t="s">
        <v>268</v>
      </c>
      <c r="D293" s="53">
        <v>1.764E7</v>
      </c>
      <c r="E293" s="51" t="b">
        <v>0</v>
      </c>
      <c r="F293" s="51" t="b">
        <v>0</v>
      </c>
      <c r="G293" s="51" t="b">
        <v>0</v>
      </c>
      <c r="H293" s="51" t="b">
        <v>0</v>
      </c>
      <c r="I293" s="51" t="b">
        <v>0</v>
      </c>
      <c r="J293" s="51" t="b">
        <v>0</v>
      </c>
      <c r="K293" s="51" t="b">
        <v>0</v>
      </c>
      <c r="L293" s="51" t="b">
        <v>0</v>
      </c>
      <c r="M293" s="51" t="b">
        <v>0</v>
      </c>
      <c r="N293" s="51" t="b">
        <v>0</v>
      </c>
      <c r="O293" s="51" t="b">
        <v>0</v>
      </c>
      <c r="P293" s="51" t="b">
        <v>0</v>
      </c>
      <c r="Q293" s="51" t="b">
        <v>0</v>
      </c>
      <c r="R293" s="51" t="b">
        <v>0</v>
      </c>
      <c r="S293" s="51" t="b">
        <v>0</v>
      </c>
      <c r="T293" s="51" t="b">
        <v>0</v>
      </c>
      <c r="U293" s="51" t="b">
        <v>0</v>
      </c>
      <c r="V293" s="51" t="b">
        <v>0</v>
      </c>
      <c r="W293" s="51" t="b">
        <v>0</v>
      </c>
      <c r="X293" s="51" t="b">
        <v>0</v>
      </c>
      <c r="Y293" s="51" t="b">
        <v>0</v>
      </c>
      <c r="Z293" s="51" t="b">
        <v>0</v>
      </c>
      <c r="AA293" s="51" t="b">
        <v>0</v>
      </c>
      <c r="AB293" s="51" t="b">
        <v>0</v>
      </c>
      <c r="AC293" s="51" t="b">
        <v>0</v>
      </c>
      <c r="AD293" s="51" t="b">
        <v>0</v>
      </c>
      <c r="AE293" s="51" t="b">
        <v>0</v>
      </c>
      <c r="AF293" s="51" t="b">
        <v>0</v>
      </c>
      <c r="AG293" s="51" t="b">
        <v>0</v>
      </c>
      <c r="AH293" s="51" t="b">
        <v>0</v>
      </c>
      <c r="AI293" s="51" t="b">
        <v>0</v>
      </c>
      <c r="AJ293" s="51" t="b">
        <v>0</v>
      </c>
      <c r="AK293" s="51" t="b">
        <v>0</v>
      </c>
      <c r="AL293" s="51" t="b">
        <v>0</v>
      </c>
      <c r="AM293" s="51" t="b">
        <v>0</v>
      </c>
      <c r="AN293" s="51" t="b">
        <v>0</v>
      </c>
      <c r="AO293" s="51" t="b">
        <v>0</v>
      </c>
      <c r="AP293" s="51" t="b">
        <v>0</v>
      </c>
      <c r="AQ293" s="51" t="b">
        <v>0</v>
      </c>
      <c r="AR293" s="51" t="b">
        <v>0</v>
      </c>
      <c r="AS293" s="51" t="b">
        <v>0</v>
      </c>
      <c r="AT293" s="51" t="b">
        <v>0</v>
      </c>
      <c r="AU293" s="51" t="b">
        <v>0</v>
      </c>
      <c r="AV293" s="51" t="b">
        <v>0</v>
      </c>
      <c r="AW293" s="51" t="b">
        <v>0</v>
      </c>
      <c r="AX293" s="51" t="b">
        <v>0</v>
      </c>
      <c r="AY293" s="51" t="b">
        <v>0</v>
      </c>
      <c r="AZ293" s="51" t="b">
        <v>0</v>
      </c>
      <c r="BA293" s="44">
        <f t="shared" si="37"/>
        <v>0</v>
      </c>
    </row>
    <row r="294">
      <c r="A294" s="49"/>
      <c r="B294" s="52" t="s">
        <v>38</v>
      </c>
      <c r="C294" s="52" t="s">
        <v>269</v>
      </c>
      <c r="D294" s="53">
        <v>5880000.0</v>
      </c>
      <c r="E294" s="51" t="b">
        <v>0</v>
      </c>
      <c r="F294" s="51" t="b">
        <v>0</v>
      </c>
      <c r="G294" s="51" t="b">
        <v>0</v>
      </c>
      <c r="H294" s="51" t="b">
        <v>0</v>
      </c>
      <c r="I294" s="51" t="b">
        <v>0</v>
      </c>
      <c r="J294" s="51" t="b">
        <v>0</v>
      </c>
      <c r="K294" s="51" t="b">
        <v>0</v>
      </c>
      <c r="L294" s="51" t="b">
        <v>0</v>
      </c>
      <c r="M294" s="51" t="b">
        <v>0</v>
      </c>
      <c r="N294" s="51" t="b">
        <v>0</v>
      </c>
      <c r="O294" s="51" t="b">
        <v>0</v>
      </c>
      <c r="P294" s="51" t="b">
        <v>0</v>
      </c>
      <c r="Q294" s="51" t="b">
        <v>0</v>
      </c>
      <c r="R294" s="51" t="b">
        <v>0</v>
      </c>
      <c r="S294" s="51" t="b">
        <v>0</v>
      </c>
      <c r="T294" s="51" t="b">
        <v>0</v>
      </c>
      <c r="U294" s="51" t="b">
        <v>0</v>
      </c>
      <c r="V294" s="51" t="b">
        <v>0</v>
      </c>
      <c r="W294" s="51" t="b">
        <v>0</v>
      </c>
      <c r="X294" s="51" t="b">
        <v>0</v>
      </c>
      <c r="Y294" s="51" t="b">
        <v>0</v>
      </c>
      <c r="Z294" s="51" t="b">
        <v>0</v>
      </c>
      <c r="AA294" s="51" t="b">
        <v>0</v>
      </c>
      <c r="AB294" s="51" t="b">
        <v>0</v>
      </c>
      <c r="AC294" s="51" t="b">
        <v>0</v>
      </c>
      <c r="AD294" s="51" t="b">
        <v>0</v>
      </c>
      <c r="AE294" s="51" t="b">
        <v>0</v>
      </c>
      <c r="AF294" s="51" t="b">
        <v>0</v>
      </c>
      <c r="AG294" s="51" t="b">
        <v>0</v>
      </c>
      <c r="AH294" s="51" t="b">
        <v>0</v>
      </c>
      <c r="AI294" s="51" t="b">
        <v>0</v>
      </c>
      <c r="AJ294" s="51" t="b">
        <v>0</v>
      </c>
      <c r="AK294" s="51" t="b">
        <v>0</v>
      </c>
      <c r="AL294" s="51" t="b">
        <v>0</v>
      </c>
      <c r="AM294" s="51" t="b">
        <v>0</v>
      </c>
      <c r="AN294" s="51" t="b">
        <v>0</v>
      </c>
      <c r="AO294" s="51" t="b">
        <v>0</v>
      </c>
      <c r="AP294" s="51" t="b">
        <v>0</v>
      </c>
      <c r="AQ294" s="51" t="b">
        <v>0</v>
      </c>
      <c r="AR294" s="51" t="b">
        <v>0</v>
      </c>
      <c r="AS294" s="51" t="b">
        <v>0</v>
      </c>
      <c r="AT294" s="51" t="b">
        <v>0</v>
      </c>
      <c r="AU294" s="51" t="b">
        <v>0</v>
      </c>
      <c r="AV294" s="51" t="b">
        <v>0</v>
      </c>
      <c r="AW294" s="51" t="b">
        <v>0</v>
      </c>
      <c r="AX294" s="51" t="b">
        <v>0</v>
      </c>
      <c r="AY294" s="51" t="b">
        <v>0</v>
      </c>
      <c r="AZ294" s="51" t="b">
        <v>0</v>
      </c>
      <c r="BA294" s="44">
        <f t="shared" si="37"/>
        <v>0</v>
      </c>
    </row>
    <row r="295">
      <c r="A295" s="49"/>
      <c r="B295" s="52" t="s">
        <v>54</v>
      </c>
      <c r="C295" s="52" t="s">
        <v>263</v>
      </c>
      <c r="D295" s="53">
        <f>sum(D296:D298)</f>
        <v>15720000</v>
      </c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44"/>
    </row>
    <row r="296">
      <c r="A296" s="49"/>
      <c r="B296" s="52" t="s">
        <v>38</v>
      </c>
      <c r="C296" s="52" t="s">
        <v>270</v>
      </c>
      <c r="D296" s="53">
        <v>6480000.0</v>
      </c>
      <c r="E296" s="51" t="b">
        <v>0</v>
      </c>
      <c r="F296" s="51" t="b">
        <v>0</v>
      </c>
      <c r="G296" s="51" t="b">
        <v>0</v>
      </c>
      <c r="H296" s="51" t="b">
        <v>0</v>
      </c>
      <c r="I296" s="51" t="b">
        <v>0</v>
      </c>
      <c r="J296" s="51" t="b">
        <v>0</v>
      </c>
      <c r="K296" s="51" t="b">
        <v>0</v>
      </c>
      <c r="L296" s="51" t="b">
        <v>0</v>
      </c>
      <c r="M296" s="51" t="b">
        <v>0</v>
      </c>
      <c r="N296" s="51" t="b">
        <v>0</v>
      </c>
      <c r="O296" s="51" t="b">
        <v>0</v>
      </c>
      <c r="P296" s="51" t="b">
        <v>0</v>
      </c>
      <c r="Q296" s="51" t="b">
        <v>0</v>
      </c>
      <c r="R296" s="51" t="b">
        <v>0</v>
      </c>
      <c r="S296" s="51" t="b">
        <v>0</v>
      </c>
      <c r="T296" s="51" t="b">
        <v>0</v>
      </c>
      <c r="U296" s="51" t="b">
        <v>0</v>
      </c>
      <c r="V296" s="51" t="b">
        <v>0</v>
      </c>
      <c r="W296" s="51" t="b">
        <v>0</v>
      </c>
      <c r="X296" s="51" t="b">
        <v>0</v>
      </c>
      <c r="Y296" s="51" t="b">
        <v>0</v>
      </c>
      <c r="Z296" s="51" t="b">
        <v>0</v>
      </c>
      <c r="AA296" s="51" t="b">
        <v>0</v>
      </c>
      <c r="AB296" s="51" t="b">
        <v>0</v>
      </c>
      <c r="AC296" s="51" t="b">
        <v>0</v>
      </c>
      <c r="AD296" s="51" t="b">
        <v>0</v>
      </c>
      <c r="AE296" s="51" t="b">
        <v>0</v>
      </c>
      <c r="AF296" s="51" t="b">
        <v>0</v>
      </c>
      <c r="AG296" s="51" t="b">
        <v>0</v>
      </c>
      <c r="AH296" s="51" t="b">
        <v>0</v>
      </c>
      <c r="AI296" s="51" t="b">
        <v>0</v>
      </c>
      <c r="AJ296" s="51" t="b">
        <v>0</v>
      </c>
      <c r="AK296" s="51" t="b">
        <v>0</v>
      </c>
      <c r="AL296" s="51" t="b">
        <v>0</v>
      </c>
      <c r="AM296" s="51" t="b">
        <v>0</v>
      </c>
      <c r="AN296" s="51" t="b">
        <v>0</v>
      </c>
      <c r="AO296" s="51" t="b">
        <v>0</v>
      </c>
      <c r="AP296" s="51" t="b">
        <v>0</v>
      </c>
      <c r="AQ296" s="51" t="b">
        <v>0</v>
      </c>
      <c r="AR296" s="51" t="b">
        <v>0</v>
      </c>
      <c r="AS296" s="51" t="b">
        <v>0</v>
      </c>
      <c r="AT296" s="51" t="b">
        <v>0</v>
      </c>
      <c r="AU296" s="51" t="b">
        <v>0</v>
      </c>
      <c r="AV296" s="51" t="b">
        <v>0</v>
      </c>
      <c r="AW296" s="51" t="b">
        <v>0</v>
      </c>
      <c r="AX296" s="51" t="b">
        <v>0</v>
      </c>
      <c r="AY296" s="51" t="b">
        <v>0</v>
      </c>
      <c r="AZ296" s="51" t="b">
        <v>0</v>
      </c>
      <c r="BA296" s="44">
        <f t="shared" ref="BA296:BA298" si="38">countif(E296:AZ296,TRUE)</f>
        <v>0</v>
      </c>
    </row>
    <row r="297">
      <c r="A297" s="49"/>
      <c r="B297" s="52" t="s">
        <v>38</v>
      </c>
      <c r="C297" s="52" t="s">
        <v>271</v>
      </c>
      <c r="D297" s="53">
        <v>5280000.0</v>
      </c>
      <c r="E297" s="51" t="b">
        <v>0</v>
      </c>
      <c r="F297" s="51" t="b">
        <v>0</v>
      </c>
      <c r="G297" s="51" t="b">
        <v>0</v>
      </c>
      <c r="H297" s="51" t="b">
        <v>0</v>
      </c>
      <c r="I297" s="51" t="b">
        <v>0</v>
      </c>
      <c r="J297" s="51" t="b">
        <v>0</v>
      </c>
      <c r="K297" s="51" t="b">
        <v>0</v>
      </c>
      <c r="L297" s="51" t="b">
        <v>0</v>
      </c>
      <c r="M297" s="51" t="b">
        <v>0</v>
      </c>
      <c r="N297" s="51" t="b">
        <v>0</v>
      </c>
      <c r="O297" s="51" t="b">
        <v>0</v>
      </c>
      <c r="P297" s="51" t="b">
        <v>0</v>
      </c>
      <c r="Q297" s="51" t="b">
        <v>0</v>
      </c>
      <c r="R297" s="51" t="b">
        <v>0</v>
      </c>
      <c r="S297" s="51" t="b">
        <v>0</v>
      </c>
      <c r="T297" s="51" t="b">
        <v>0</v>
      </c>
      <c r="U297" s="51" t="b">
        <v>0</v>
      </c>
      <c r="V297" s="51" t="b">
        <v>0</v>
      </c>
      <c r="W297" s="51" t="b">
        <v>0</v>
      </c>
      <c r="X297" s="51" t="b">
        <v>0</v>
      </c>
      <c r="Y297" s="51" t="b">
        <v>0</v>
      </c>
      <c r="Z297" s="51" t="b">
        <v>0</v>
      </c>
      <c r="AA297" s="51" t="b">
        <v>0</v>
      </c>
      <c r="AB297" s="51" t="b">
        <v>0</v>
      </c>
      <c r="AC297" s="51" t="b">
        <v>0</v>
      </c>
      <c r="AD297" s="51" t="b">
        <v>0</v>
      </c>
      <c r="AE297" s="51" t="b">
        <v>0</v>
      </c>
      <c r="AF297" s="51" t="b">
        <v>0</v>
      </c>
      <c r="AG297" s="51" t="b">
        <v>0</v>
      </c>
      <c r="AH297" s="51" t="b">
        <v>0</v>
      </c>
      <c r="AI297" s="51" t="b">
        <v>0</v>
      </c>
      <c r="AJ297" s="51" t="b">
        <v>0</v>
      </c>
      <c r="AK297" s="51" t="b">
        <v>0</v>
      </c>
      <c r="AL297" s="51" t="b">
        <v>0</v>
      </c>
      <c r="AM297" s="51" t="b">
        <v>0</v>
      </c>
      <c r="AN297" s="51" t="b">
        <v>0</v>
      </c>
      <c r="AO297" s="51" t="b">
        <v>0</v>
      </c>
      <c r="AP297" s="51" t="b">
        <v>0</v>
      </c>
      <c r="AQ297" s="51" t="b">
        <v>0</v>
      </c>
      <c r="AR297" s="51" t="b">
        <v>0</v>
      </c>
      <c r="AS297" s="51" t="b">
        <v>0</v>
      </c>
      <c r="AT297" s="51" t="b">
        <v>0</v>
      </c>
      <c r="AU297" s="51" t="b">
        <v>0</v>
      </c>
      <c r="AV297" s="51" t="b">
        <v>0</v>
      </c>
      <c r="AW297" s="51" t="b">
        <v>0</v>
      </c>
      <c r="AX297" s="51" t="b">
        <v>0</v>
      </c>
      <c r="AY297" s="51" t="b">
        <v>0</v>
      </c>
      <c r="AZ297" s="51" t="b">
        <v>0</v>
      </c>
      <c r="BA297" s="44">
        <f t="shared" si="38"/>
        <v>0</v>
      </c>
    </row>
    <row r="298">
      <c r="A298" s="70"/>
      <c r="B298" s="71" t="s">
        <v>38</v>
      </c>
      <c r="C298" s="72" t="s">
        <v>272</v>
      </c>
      <c r="D298" s="53">
        <v>3960000.0</v>
      </c>
      <c r="E298" s="73" t="b">
        <v>0</v>
      </c>
      <c r="F298" s="73" t="b">
        <v>0</v>
      </c>
      <c r="G298" s="73" t="b">
        <v>0</v>
      </c>
      <c r="H298" s="73" t="b">
        <v>0</v>
      </c>
      <c r="I298" s="73" t="b">
        <v>0</v>
      </c>
      <c r="J298" s="73" t="b">
        <v>0</v>
      </c>
      <c r="K298" s="73" t="b">
        <v>0</v>
      </c>
      <c r="L298" s="73" t="b">
        <v>0</v>
      </c>
      <c r="M298" s="73" t="b">
        <v>0</v>
      </c>
      <c r="N298" s="73" t="b">
        <v>0</v>
      </c>
      <c r="O298" s="73" t="b">
        <v>0</v>
      </c>
      <c r="P298" s="73" t="b">
        <v>0</v>
      </c>
      <c r="Q298" s="73" t="b">
        <v>0</v>
      </c>
      <c r="R298" s="73" t="b">
        <v>0</v>
      </c>
      <c r="S298" s="73" t="b">
        <v>0</v>
      </c>
      <c r="T298" s="73" t="b">
        <v>0</v>
      </c>
      <c r="U298" s="73" t="b">
        <v>0</v>
      </c>
      <c r="V298" s="73" t="b">
        <v>0</v>
      </c>
      <c r="W298" s="73" t="b">
        <v>0</v>
      </c>
      <c r="X298" s="73" t="b">
        <v>0</v>
      </c>
      <c r="Y298" s="73" t="b">
        <v>0</v>
      </c>
      <c r="Z298" s="73" t="b">
        <v>0</v>
      </c>
      <c r="AA298" s="73" t="b">
        <v>0</v>
      </c>
      <c r="AB298" s="73" t="b">
        <v>0</v>
      </c>
      <c r="AC298" s="73" t="b">
        <v>0</v>
      </c>
      <c r="AD298" s="73" t="b">
        <v>0</v>
      </c>
      <c r="AE298" s="73" t="b">
        <v>0</v>
      </c>
      <c r="AF298" s="73" t="b">
        <v>0</v>
      </c>
      <c r="AG298" s="73" t="b">
        <v>0</v>
      </c>
      <c r="AH298" s="73" t="b">
        <v>0</v>
      </c>
      <c r="AI298" s="73" t="b">
        <v>0</v>
      </c>
      <c r="AJ298" s="73" t="b">
        <v>0</v>
      </c>
      <c r="AK298" s="73" t="b">
        <v>0</v>
      </c>
      <c r="AL298" s="73" t="b">
        <v>0</v>
      </c>
      <c r="AM298" s="73" t="b">
        <v>0</v>
      </c>
      <c r="AN298" s="73" t="b">
        <v>0</v>
      </c>
      <c r="AO298" s="73" t="b">
        <v>0</v>
      </c>
      <c r="AP298" s="73" t="b">
        <v>0</v>
      </c>
      <c r="AQ298" s="73" t="b">
        <v>0</v>
      </c>
      <c r="AR298" s="73" t="b">
        <v>0</v>
      </c>
      <c r="AS298" s="73" t="b">
        <v>0</v>
      </c>
      <c r="AT298" s="73" t="b">
        <v>0</v>
      </c>
      <c r="AU298" s="73" t="b">
        <v>0</v>
      </c>
      <c r="AV298" s="73" t="b">
        <v>0</v>
      </c>
      <c r="AW298" s="73" t="b">
        <v>0</v>
      </c>
      <c r="AX298" s="73" t="b">
        <v>0</v>
      </c>
      <c r="AY298" s="73" t="b">
        <v>0</v>
      </c>
      <c r="AZ298" s="73" t="b">
        <v>0</v>
      </c>
      <c r="BA298" s="74">
        <f t="shared" si="38"/>
        <v>0</v>
      </c>
    </row>
    <row r="299">
      <c r="A299" s="49"/>
      <c r="B299" s="52" t="s">
        <v>54</v>
      </c>
      <c r="C299" s="52" t="s">
        <v>273</v>
      </c>
      <c r="D299" s="53">
        <f>sum(D300)</f>
        <v>16320000</v>
      </c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44"/>
    </row>
    <row r="300">
      <c r="A300" s="49"/>
      <c r="B300" s="52" t="s">
        <v>38</v>
      </c>
      <c r="C300" s="52" t="s">
        <v>274</v>
      </c>
      <c r="D300" s="53">
        <v>1.632E7</v>
      </c>
      <c r="E300" s="51" t="b">
        <v>0</v>
      </c>
      <c r="F300" s="51" t="b">
        <v>0</v>
      </c>
      <c r="G300" s="51" t="b">
        <v>0</v>
      </c>
      <c r="H300" s="51" t="b">
        <v>0</v>
      </c>
      <c r="I300" s="51" t="b">
        <v>0</v>
      </c>
      <c r="J300" s="51" t="b">
        <v>0</v>
      </c>
      <c r="K300" s="51" t="b">
        <v>0</v>
      </c>
      <c r="L300" s="51" t="b">
        <v>0</v>
      </c>
      <c r="M300" s="51" t="b">
        <v>0</v>
      </c>
      <c r="N300" s="51" t="b">
        <v>0</v>
      </c>
      <c r="O300" s="51" t="b">
        <v>0</v>
      </c>
      <c r="P300" s="51" t="b">
        <v>0</v>
      </c>
      <c r="Q300" s="51" t="b">
        <v>0</v>
      </c>
      <c r="R300" s="51" t="b">
        <v>0</v>
      </c>
      <c r="S300" s="51" t="b">
        <v>0</v>
      </c>
      <c r="T300" s="51" t="b">
        <v>0</v>
      </c>
      <c r="U300" s="51" t="b">
        <v>0</v>
      </c>
      <c r="V300" s="51" t="b">
        <v>0</v>
      </c>
      <c r="W300" s="51" t="b">
        <v>0</v>
      </c>
      <c r="X300" s="51" t="b">
        <v>0</v>
      </c>
      <c r="Y300" s="51" t="b">
        <v>0</v>
      </c>
      <c r="Z300" s="51" t="b">
        <v>0</v>
      </c>
      <c r="AA300" s="51" t="b">
        <v>0</v>
      </c>
      <c r="AB300" s="51" t="b">
        <v>0</v>
      </c>
      <c r="AC300" s="51" t="b">
        <v>0</v>
      </c>
      <c r="AD300" s="51" t="b">
        <v>0</v>
      </c>
      <c r="AE300" s="51" t="b">
        <v>0</v>
      </c>
      <c r="AF300" s="51" t="b">
        <v>0</v>
      </c>
      <c r="AG300" s="51" t="b">
        <v>0</v>
      </c>
      <c r="AH300" s="51" t="b">
        <v>0</v>
      </c>
      <c r="AI300" s="51" t="b">
        <v>0</v>
      </c>
      <c r="AJ300" s="51" t="b">
        <v>0</v>
      </c>
      <c r="AK300" s="51" t="b">
        <v>0</v>
      </c>
      <c r="AL300" s="51" t="b">
        <v>0</v>
      </c>
      <c r="AM300" s="51" t="b">
        <v>0</v>
      </c>
      <c r="AN300" s="51" t="b">
        <v>0</v>
      </c>
      <c r="AO300" s="51" t="b">
        <v>0</v>
      </c>
      <c r="AP300" s="51" t="b">
        <v>0</v>
      </c>
      <c r="AQ300" s="51" t="b">
        <v>0</v>
      </c>
      <c r="AR300" s="51" t="b">
        <v>0</v>
      </c>
      <c r="AS300" s="51" t="b">
        <v>0</v>
      </c>
      <c r="AT300" s="51" t="b">
        <v>0</v>
      </c>
      <c r="AU300" s="51" t="b">
        <v>0</v>
      </c>
      <c r="AV300" s="51" t="b">
        <v>0</v>
      </c>
      <c r="AW300" s="51" t="b">
        <v>0</v>
      </c>
      <c r="AX300" s="51" t="b">
        <v>0</v>
      </c>
      <c r="AY300" s="51" t="b">
        <v>0</v>
      </c>
      <c r="AZ300" s="51" t="b">
        <v>0</v>
      </c>
      <c r="BA300" s="44">
        <f>countif(E300:AZ300,TRUE)</f>
        <v>0</v>
      </c>
    </row>
    <row r="301">
      <c r="A301" s="49"/>
      <c r="B301" s="52" t="s">
        <v>54</v>
      </c>
      <c r="C301" s="52" t="s">
        <v>275</v>
      </c>
      <c r="D301" s="53">
        <f>sum(D302)</f>
        <v>3600000</v>
      </c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44"/>
    </row>
    <row r="302">
      <c r="A302" s="49"/>
      <c r="B302" s="52" t="s">
        <v>38</v>
      </c>
      <c r="C302" s="52" t="s">
        <v>276</v>
      </c>
      <c r="D302" s="53">
        <v>3600000.0</v>
      </c>
      <c r="E302" s="51" t="b">
        <v>0</v>
      </c>
      <c r="F302" s="51" t="b">
        <v>0</v>
      </c>
      <c r="G302" s="51" t="b">
        <v>0</v>
      </c>
      <c r="H302" s="51" t="b">
        <v>0</v>
      </c>
      <c r="I302" s="51" t="b">
        <v>0</v>
      </c>
      <c r="J302" s="51" t="b">
        <v>0</v>
      </c>
      <c r="K302" s="51" t="b">
        <v>0</v>
      </c>
      <c r="L302" s="51" t="b">
        <v>0</v>
      </c>
      <c r="M302" s="51" t="b">
        <v>0</v>
      </c>
      <c r="N302" s="51" t="b">
        <v>0</v>
      </c>
      <c r="O302" s="51" t="b">
        <v>0</v>
      </c>
      <c r="P302" s="51" t="b">
        <v>0</v>
      </c>
      <c r="Q302" s="51" t="b">
        <v>0</v>
      </c>
      <c r="R302" s="51" t="b">
        <v>0</v>
      </c>
      <c r="S302" s="51" t="b">
        <v>0</v>
      </c>
      <c r="T302" s="51" t="b">
        <v>0</v>
      </c>
      <c r="U302" s="51" t="b">
        <v>0</v>
      </c>
      <c r="V302" s="51" t="b">
        <v>0</v>
      </c>
      <c r="W302" s="51" t="b">
        <v>0</v>
      </c>
      <c r="X302" s="51" t="b">
        <v>0</v>
      </c>
      <c r="Y302" s="51" t="b">
        <v>0</v>
      </c>
      <c r="Z302" s="51" t="b">
        <v>0</v>
      </c>
      <c r="AA302" s="51" t="b">
        <v>0</v>
      </c>
      <c r="AB302" s="51" t="b">
        <v>0</v>
      </c>
      <c r="AC302" s="51" t="b">
        <v>0</v>
      </c>
      <c r="AD302" s="51" t="b">
        <v>0</v>
      </c>
      <c r="AE302" s="51" t="b">
        <v>0</v>
      </c>
      <c r="AF302" s="51" t="b">
        <v>0</v>
      </c>
      <c r="AG302" s="51" t="b">
        <v>0</v>
      </c>
      <c r="AH302" s="51" t="b">
        <v>0</v>
      </c>
      <c r="AI302" s="51" t="b">
        <v>0</v>
      </c>
      <c r="AJ302" s="51" t="b">
        <v>0</v>
      </c>
      <c r="AK302" s="51" t="b">
        <v>0</v>
      </c>
      <c r="AL302" s="51" t="b">
        <v>0</v>
      </c>
      <c r="AM302" s="51" t="b">
        <v>0</v>
      </c>
      <c r="AN302" s="51" t="b">
        <v>0</v>
      </c>
      <c r="AO302" s="51" t="b">
        <v>0</v>
      </c>
      <c r="AP302" s="51" t="b">
        <v>0</v>
      </c>
      <c r="AQ302" s="51" t="b">
        <v>0</v>
      </c>
      <c r="AR302" s="51" t="b">
        <v>0</v>
      </c>
      <c r="AS302" s="51" t="b">
        <v>0</v>
      </c>
      <c r="AT302" s="51" t="b">
        <v>0</v>
      </c>
      <c r="AU302" s="51" t="b">
        <v>0</v>
      </c>
      <c r="AV302" s="51" t="b">
        <v>0</v>
      </c>
      <c r="AW302" s="51" t="b">
        <v>0</v>
      </c>
      <c r="AX302" s="51" t="b">
        <v>0</v>
      </c>
      <c r="AY302" s="51" t="b">
        <v>0</v>
      </c>
      <c r="AZ302" s="51" t="b">
        <v>0</v>
      </c>
      <c r="BA302" s="44">
        <f>countif(E302:AZ302,TRUE)</f>
        <v>0</v>
      </c>
    </row>
    <row r="303">
      <c r="A303" s="49"/>
      <c r="B303" s="52" t="s">
        <v>54</v>
      </c>
      <c r="C303" s="52" t="s">
        <v>277</v>
      </c>
      <c r="D303" s="53">
        <f>sum(D304:D305)</f>
        <v>5400000</v>
      </c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44"/>
    </row>
    <row r="304">
      <c r="A304" s="49"/>
      <c r="B304" s="52" t="s">
        <v>38</v>
      </c>
      <c r="C304" s="52" t="s">
        <v>278</v>
      </c>
      <c r="D304" s="53">
        <v>1800000.0</v>
      </c>
      <c r="E304" s="51" t="b">
        <v>0</v>
      </c>
      <c r="F304" s="51" t="b">
        <v>0</v>
      </c>
      <c r="G304" s="51" t="b">
        <v>0</v>
      </c>
      <c r="H304" s="51" t="b">
        <v>0</v>
      </c>
      <c r="I304" s="51" t="b">
        <v>0</v>
      </c>
      <c r="J304" s="51" t="b">
        <v>0</v>
      </c>
      <c r="K304" s="51" t="b">
        <v>0</v>
      </c>
      <c r="L304" s="51" t="b">
        <v>0</v>
      </c>
      <c r="M304" s="51" t="b">
        <v>0</v>
      </c>
      <c r="N304" s="51" t="b">
        <v>0</v>
      </c>
      <c r="O304" s="51" t="b">
        <v>0</v>
      </c>
      <c r="P304" s="51" t="b">
        <v>0</v>
      </c>
      <c r="Q304" s="51" t="b">
        <v>0</v>
      </c>
      <c r="R304" s="51" t="b">
        <v>0</v>
      </c>
      <c r="S304" s="51" t="b">
        <v>0</v>
      </c>
      <c r="T304" s="51" t="b">
        <v>0</v>
      </c>
      <c r="U304" s="51" t="b">
        <v>0</v>
      </c>
      <c r="V304" s="51" t="b">
        <v>0</v>
      </c>
      <c r="W304" s="51" t="b">
        <v>0</v>
      </c>
      <c r="X304" s="51" t="b">
        <v>0</v>
      </c>
      <c r="Y304" s="51" t="b">
        <v>0</v>
      </c>
      <c r="Z304" s="51" t="b">
        <v>0</v>
      </c>
      <c r="AA304" s="51" t="b">
        <v>0</v>
      </c>
      <c r="AB304" s="51" t="b">
        <v>0</v>
      </c>
      <c r="AC304" s="51" t="b">
        <v>0</v>
      </c>
      <c r="AD304" s="51" t="b">
        <v>0</v>
      </c>
      <c r="AE304" s="51" t="b">
        <v>0</v>
      </c>
      <c r="AF304" s="51" t="b">
        <v>0</v>
      </c>
      <c r="AG304" s="51" t="b">
        <v>0</v>
      </c>
      <c r="AH304" s="51" t="b">
        <v>0</v>
      </c>
      <c r="AI304" s="51" t="b">
        <v>0</v>
      </c>
      <c r="AJ304" s="51" t="b">
        <v>0</v>
      </c>
      <c r="AK304" s="51" t="b">
        <v>0</v>
      </c>
      <c r="AL304" s="51" t="b">
        <v>0</v>
      </c>
      <c r="AM304" s="51" t="b">
        <v>0</v>
      </c>
      <c r="AN304" s="51" t="b">
        <v>0</v>
      </c>
      <c r="AO304" s="51" t="b">
        <v>0</v>
      </c>
      <c r="AP304" s="51" t="b">
        <v>0</v>
      </c>
      <c r="AQ304" s="51" t="b">
        <v>0</v>
      </c>
      <c r="AR304" s="51" t="b">
        <v>0</v>
      </c>
      <c r="AS304" s="51" t="b">
        <v>0</v>
      </c>
      <c r="AT304" s="51" t="b">
        <v>0</v>
      </c>
      <c r="AU304" s="51" t="b">
        <v>0</v>
      </c>
      <c r="AV304" s="51" t="b">
        <v>0</v>
      </c>
      <c r="AW304" s="51" t="b">
        <v>0</v>
      </c>
      <c r="AX304" s="51" t="b">
        <v>0</v>
      </c>
      <c r="AY304" s="51" t="b">
        <v>0</v>
      </c>
      <c r="AZ304" s="51" t="b">
        <v>0</v>
      </c>
      <c r="BA304" s="44">
        <f t="shared" ref="BA304:BA305" si="39">countif(E304:AZ304,TRUE)</f>
        <v>0</v>
      </c>
    </row>
    <row r="305">
      <c r="A305" s="49"/>
      <c r="B305" s="52" t="s">
        <v>38</v>
      </c>
      <c r="C305" s="52" t="s">
        <v>279</v>
      </c>
      <c r="D305" s="53">
        <v>3600000.0</v>
      </c>
      <c r="E305" s="51" t="b">
        <v>0</v>
      </c>
      <c r="F305" s="51" t="b">
        <v>0</v>
      </c>
      <c r="G305" s="51" t="b">
        <v>0</v>
      </c>
      <c r="H305" s="51" t="b">
        <v>0</v>
      </c>
      <c r="I305" s="51" t="b">
        <v>0</v>
      </c>
      <c r="J305" s="51" t="b">
        <v>0</v>
      </c>
      <c r="K305" s="51" t="b">
        <v>0</v>
      </c>
      <c r="L305" s="51" t="b">
        <v>0</v>
      </c>
      <c r="M305" s="51" t="b">
        <v>0</v>
      </c>
      <c r="N305" s="51" t="b">
        <v>0</v>
      </c>
      <c r="O305" s="51" t="b">
        <v>0</v>
      </c>
      <c r="P305" s="51" t="b">
        <v>0</v>
      </c>
      <c r="Q305" s="51" t="b">
        <v>0</v>
      </c>
      <c r="R305" s="51" t="b">
        <v>0</v>
      </c>
      <c r="S305" s="51" t="b">
        <v>0</v>
      </c>
      <c r="T305" s="51" t="b">
        <v>0</v>
      </c>
      <c r="U305" s="51" t="b">
        <v>0</v>
      </c>
      <c r="V305" s="51" t="b">
        <v>0</v>
      </c>
      <c r="W305" s="51" t="b">
        <v>0</v>
      </c>
      <c r="X305" s="51" t="b">
        <v>0</v>
      </c>
      <c r="Y305" s="51" t="b">
        <v>0</v>
      </c>
      <c r="Z305" s="51" t="b">
        <v>0</v>
      </c>
      <c r="AA305" s="51" t="b">
        <v>0</v>
      </c>
      <c r="AB305" s="51" t="b">
        <v>0</v>
      </c>
      <c r="AC305" s="51" t="b">
        <v>0</v>
      </c>
      <c r="AD305" s="51" t="b">
        <v>0</v>
      </c>
      <c r="AE305" s="51" t="b">
        <v>0</v>
      </c>
      <c r="AF305" s="51" t="b">
        <v>0</v>
      </c>
      <c r="AG305" s="51" t="b">
        <v>0</v>
      </c>
      <c r="AH305" s="51" t="b">
        <v>0</v>
      </c>
      <c r="AI305" s="51" t="b">
        <v>0</v>
      </c>
      <c r="AJ305" s="51" t="b">
        <v>0</v>
      </c>
      <c r="AK305" s="51" t="b">
        <v>0</v>
      </c>
      <c r="AL305" s="51" t="b">
        <v>0</v>
      </c>
      <c r="AM305" s="51" t="b">
        <v>0</v>
      </c>
      <c r="AN305" s="51" t="b">
        <v>0</v>
      </c>
      <c r="AO305" s="51" t="b">
        <v>0</v>
      </c>
      <c r="AP305" s="51" t="b">
        <v>0</v>
      </c>
      <c r="AQ305" s="51" t="b">
        <v>0</v>
      </c>
      <c r="AR305" s="51" t="b">
        <v>0</v>
      </c>
      <c r="AS305" s="51" t="b">
        <v>0</v>
      </c>
      <c r="AT305" s="51" t="b">
        <v>0</v>
      </c>
      <c r="AU305" s="51" t="b">
        <v>0</v>
      </c>
      <c r="AV305" s="51" t="b">
        <v>0</v>
      </c>
      <c r="AW305" s="51" t="b">
        <v>0</v>
      </c>
      <c r="AX305" s="51" t="b">
        <v>0</v>
      </c>
      <c r="AY305" s="51" t="b">
        <v>0</v>
      </c>
      <c r="AZ305" s="51" t="b">
        <v>0</v>
      </c>
      <c r="BA305" s="44">
        <f t="shared" si="39"/>
        <v>0</v>
      </c>
    </row>
    <row r="306">
      <c r="A306" s="41" t="s">
        <v>280</v>
      </c>
      <c r="B306" s="42" t="s">
        <v>281</v>
      </c>
      <c r="C306" s="6"/>
      <c r="D306" s="43">
        <f>sum(D307)</f>
        <v>94200000</v>
      </c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4"/>
    </row>
    <row r="307">
      <c r="A307" s="45">
        <v>523121.0</v>
      </c>
      <c r="B307" s="46" t="s">
        <v>88</v>
      </c>
      <c r="C307" s="6"/>
      <c r="D307" s="47">
        <f>sum(D309:D313)</f>
        <v>94200000</v>
      </c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4"/>
    </row>
    <row r="308">
      <c r="A308" s="49"/>
      <c r="B308" s="50" t="s">
        <v>37</v>
      </c>
      <c r="C308" s="6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44"/>
    </row>
    <row r="309">
      <c r="A309" s="49"/>
      <c r="B309" s="52" t="s">
        <v>38</v>
      </c>
      <c r="C309" s="52" t="s">
        <v>282</v>
      </c>
      <c r="D309" s="53">
        <v>5000000.0</v>
      </c>
      <c r="E309" s="51" t="b">
        <v>0</v>
      </c>
      <c r="F309" s="51" t="b">
        <v>0</v>
      </c>
      <c r="G309" s="51" t="b">
        <v>0</v>
      </c>
      <c r="H309" s="51" t="b">
        <v>0</v>
      </c>
      <c r="I309" s="51" t="b">
        <v>0</v>
      </c>
      <c r="J309" s="51" t="b">
        <v>0</v>
      </c>
      <c r="K309" s="51" t="b">
        <v>0</v>
      </c>
      <c r="L309" s="51" t="b">
        <v>0</v>
      </c>
      <c r="M309" s="51" t="b">
        <v>0</v>
      </c>
      <c r="N309" s="51" t="b">
        <v>0</v>
      </c>
      <c r="O309" s="51" t="b">
        <v>0</v>
      </c>
      <c r="P309" s="51" t="b">
        <v>0</v>
      </c>
      <c r="Q309" s="51" t="b">
        <v>0</v>
      </c>
      <c r="R309" s="51" t="b">
        <v>0</v>
      </c>
      <c r="S309" s="51" t="b">
        <v>0</v>
      </c>
      <c r="T309" s="51" t="b">
        <v>0</v>
      </c>
      <c r="U309" s="51" t="b">
        <v>0</v>
      </c>
      <c r="V309" s="51" t="b">
        <v>0</v>
      </c>
      <c r="W309" s="51" t="b">
        <v>0</v>
      </c>
      <c r="X309" s="51" t="b">
        <v>0</v>
      </c>
      <c r="Y309" s="51" t="b">
        <v>0</v>
      </c>
      <c r="Z309" s="51" t="b">
        <v>0</v>
      </c>
      <c r="AA309" s="51" t="b">
        <v>0</v>
      </c>
      <c r="AB309" s="51" t="b">
        <v>0</v>
      </c>
      <c r="AC309" s="51" t="b">
        <v>0</v>
      </c>
      <c r="AD309" s="51" t="b">
        <v>0</v>
      </c>
      <c r="AE309" s="51" t="b">
        <v>0</v>
      </c>
      <c r="AF309" s="51" t="b">
        <v>0</v>
      </c>
      <c r="AG309" s="51" t="b">
        <v>0</v>
      </c>
      <c r="AH309" s="51" t="b">
        <v>0</v>
      </c>
      <c r="AI309" s="51" t="b">
        <v>0</v>
      </c>
      <c r="AJ309" s="51" t="b">
        <v>0</v>
      </c>
      <c r="AK309" s="51" t="b">
        <v>0</v>
      </c>
      <c r="AL309" s="51" t="b">
        <v>0</v>
      </c>
      <c r="AM309" s="51" t="b">
        <v>0</v>
      </c>
      <c r="AN309" s="51" t="b">
        <v>0</v>
      </c>
      <c r="AO309" s="51" t="b">
        <v>0</v>
      </c>
      <c r="AP309" s="51" t="b">
        <v>0</v>
      </c>
      <c r="AQ309" s="51" t="b">
        <v>0</v>
      </c>
      <c r="AR309" s="51" t="b">
        <v>0</v>
      </c>
      <c r="AS309" s="51" t="b">
        <v>0</v>
      </c>
      <c r="AT309" s="51" t="b">
        <v>0</v>
      </c>
      <c r="AU309" s="51" t="b">
        <v>0</v>
      </c>
      <c r="AV309" s="51" t="b">
        <v>0</v>
      </c>
      <c r="AW309" s="51" t="b">
        <v>0</v>
      </c>
      <c r="AX309" s="51" t="b">
        <v>0</v>
      </c>
      <c r="AY309" s="51" t="b">
        <v>0</v>
      </c>
      <c r="AZ309" s="51" t="b">
        <v>0</v>
      </c>
      <c r="BA309" s="44">
        <f t="shared" ref="BA309:BA313" si="40">countif(E309:AZ309,TRUE)</f>
        <v>0</v>
      </c>
    </row>
    <row r="310">
      <c r="A310" s="49"/>
      <c r="B310" s="52" t="s">
        <v>38</v>
      </c>
      <c r="C310" s="52" t="s">
        <v>283</v>
      </c>
      <c r="D310" s="53">
        <v>4000000.0</v>
      </c>
      <c r="E310" s="51" t="b">
        <v>0</v>
      </c>
      <c r="F310" s="51" t="b">
        <v>0</v>
      </c>
      <c r="G310" s="51" t="b">
        <v>0</v>
      </c>
      <c r="H310" s="51" t="b">
        <v>0</v>
      </c>
      <c r="I310" s="51" t="b">
        <v>0</v>
      </c>
      <c r="J310" s="51" t="b">
        <v>0</v>
      </c>
      <c r="K310" s="51" t="b">
        <v>0</v>
      </c>
      <c r="L310" s="51" t="b">
        <v>0</v>
      </c>
      <c r="M310" s="51" t="b">
        <v>0</v>
      </c>
      <c r="N310" s="51" t="b">
        <v>0</v>
      </c>
      <c r="O310" s="51" t="b">
        <v>0</v>
      </c>
      <c r="P310" s="51" t="b">
        <v>0</v>
      </c>
      <c r="Q310" s="51" t="b">
        <v>0</v>
      </c>
      <c r="R310" s="51" t="b">
        <v>0</v>
      </c>
      <c r="S310" s="51" t="b">
        <v>0</v>
      </c>
      <c r="T310" s="51" t="b">
        <v>0</v>
      </c>
      <c r="U310" s="51" t="b">
        <v>0</v>
      </c>
      <c r="V310" s="51" t="b">
        <v>0</v>
      </c>
      <c r="W310" s="51" t="b">
        <v>0</v>
      </c>
      <c r="X310" s="51" t="b">
        <v>0</v>
      </c>
      <c r="Y310" s="51" t="b">
        <v>0</v>
      </c>
      <c r="Z310" s="51" t="b">
        <v>0</v>
      </c>
      <c r="AA310" s="51" t="b">
        <v>0</v>
      </c>
      <c r="AB310" s="51" t="b">
        <v>0</v>
      </c>
      <c r="AC310" s="51" t="b">
        <v>0</v>
      </c>
      <c r="AD310" s="51" t="b">
        <v>0</v>
      </c>
      <c r="AE310" s="51" t="b">
        <v>0</v>
      </c>
      <c r="AF310" s="51" t="b">
        <v>0</v>
      </c>
      <c r="AG310" s="51" t="b">
        <v>0</v>
      </c>
      <c r="AH310" s="51" t="b">
        <v>0</v>
      </c>
      <c r="AI310" s="51" t="b">
        <v>0</v>
      </c>
      <c r="AJ310" s="51" t="b">
        <v>0</v>
      </c>
      <c r="AK310" s="51" t="b">
        <v>0</v>
      </c>
      <c r="AL310" s="51" t="b">
        <v>0</v>
      </c>
      <c r="AM310" s="51" t="b">
        <v>0</v>
      </c>
      <c r="AN310" s="51" t="b">
        <v>0</v>
      </c>
      <c r="AO310" s="51" t="b">
        <v>0</v>
      </c>
      <c r="AP310" s="51" t="b">
        <v>0</v>
      </c>
      <c r="AQ310" s="51" t="b">
        <v>0</v>
      </c>
      <c r="AR310" s="51" t="b">
        <v>0</v>
      </c>
      <c r="AS310" s="51" t="b">
        <v>0</v>
      </c>
      <c r="AT310" s="51" t="b">
        <v>0</v>
      </c>
      <c r="AU310" s="51" t="b">
        <v>0</v>
      </c>
      <c r="AV310" s="51" t="b">
        <v>0</v>
      </c>
      <c r="AW310" s="51" t="b">
        <v>0</v>
      </c>
      <c r="AX310" s="51" t="b">
        <v>0</v>
      </c>
      <c r="AY310" s="51" t="b">
        <v>0</v>
      </c>
      <c r="AZ310" s="51" t="b">
        <v>0</v>
      </c>
      <c r="BA310" s="44">
        <f t="shared" si="40"/>
        <v>0</v>
      </c>
    </row>
    <row r="311">
      <c r="A311" s="49"/>
      <c r="B311" s="52" t="s">
        <v>38</v>
      </c>
      <c r="C311" s="52" t="s">
        <v>284</v>
      </c>
      <c r="D311" s="53">
        <v>2.64E7</v>
      </c>
      <c r="E311" s="51" t="b">
        <v>0</v>
      </c>
      <c r="F311" s="51" t="b">
        <v>0</v>
      </c>
      <c r="G311" s="51" t="b">
        <v>0</v>
      </c>
      <c r="H311" s="51" t="b">
        <v>0</v>
      </c>
      <c r="I311" s="51" t="b">
        <v>0</v>
      </c>
      <c r="J311" s="51" t="b">
        <v>0</v>
      </c>
      <c r="K311" s="51" t="b">
        <v>0</v>
      </c>
      <c r="L311" s="51" t="b">
        <v>0</v>
      </c>
      <c r="M311" s="51" t="b">
        <v>0</v>
      </c>
      <c r="N311" s="51" t="b">
        <v>0</v>
      </c>
      <c r="O311" s="51" t="b">
        <v>0</v>
      </c>
      <c r="P311" s="51" t="b">
        <v>0</v>
      </c>
      <c r="Q311" s="51" t="b">
        <v>0</v>
      </c>
      <c r="R311" s="51" t="b">
        <v>0</v>
      </c>
      <c r="S311" s="51" t="b">
        <v>0</v>
      </c>
      <c r="T311" s="51" t="b">
        <v>0</v>
      </c>
      <c r="U311" s="51" t="b">
        <v>0</v>
      </c>
      <c r="V311" s="51" t="b">
        <v>0</v>
      </c>
      <c r="W311" s="51" t="b">
        <v>0</v>
      </c>
      <c r="X311" s="51" t="b">
        <v>0</v>
      </c>
      <c r="Y311" s="51" t="b">
        <v>0</v>
      </c>
      <c r="Z311" s="51" t="b">
        <v>0</v>
      </c>
      <c r="AA311" s="51" t="b">
        <v>0</v>
      </c>
      <c r="AB311" s="51" t="b">
        <v>0</v>
      </c>
      <c r="AC311" s="51" t="b">
        <v>0</v>
      </c>
      <c r="AD311" s="51" t="b">
        <v>0</v>
      </c>
      <c r="AE311" s="51" t="b">
        <v>0</v>
      </c>
      <c r="AF311" s="51" t="b">
        <v>0</v>
      </c>
      <c r="AG311" s="51" t="b">
        <v>0</v>
      </c>
      <c r="AH311" s="51" t="b">
        <v>0</v>
      </c>
      <c r="AI311" s="51" t="b">
        <v>0</v>
      </c>
      <c r="AJ311" s="51" t="b">
        <v>0</v>
      </c>
      <c r="AK311" s="51" t="b">
        <v>0</v>
      </c>
      <c r="AL311" s="51" t="b">
        <v>0</v>
      </c>
      <c r="AM311" s="51" t="b">
        <v>0</v>
      </c>
      <c r="AN311" s="51" t="b">
        <v>0</v>
      </c>
      <c r="AO311" s="51" t="b">
        <v>0</v>
      </c>
      <c r="AP311" s="51" t="b">
        <v>0</v>
      </c>
      <c r="AQ311" s="51" t="b">
        <v>0</v>
      </c>
      <c r="AR311" s="51" t="b">
        <v>0</v>
      </c>
      <c r="AS311" s="51" t="b">
        <v>0</v>
      </c>
      <c r="AT311" s="51" t="b">
        <v>0</v>
      </c>
      <c r="AU311" s="51" t="b">
        <v>0</v>
      </c>
      <c r="AV311" s="51" t="b">
        <v>0</v>
      </c>
      <c r="AW311" s="51" t="b">
        <v>0</v>
      </c>
      <c r="AX311" s="51" t="b">
        <v>0</v>
      </c>
      <c r="AY311" s="51" t="b">
        <v>0</v>
      </c>
      <c r="AZ311" s="51" t="b">
        <v>0</v>
      </c>
      <c r="BA311" s="44">
        <f t="shared" si="40"/>
        <v>0</v>
      </c>
    </row>
    <row r="312">
      <c r="A312" s="49"/>
      <c r="B312" s="52" t="s">
        <v>38</v>
      </c>
      <c r="C312" s="52" t="s">
        <v>285</v>
      </c>
      <c r="D312" s="53">
        <v>5.1E7</v>
      </c>
      <c r="E312" s="51" t="b">
        <v>0</v>
      </c>
      <c r="F312" s="51" t="b">
        <v>0</v>
      </c>
      <c r="G312" s="51" t="b">
        <v>0</v>
      </c>
      <c r="H312" s="51" t="b">
        <v>0</v>
      </c>
      <c r="I312" s="51" t="b">
        <v>0</v>
      </c>
      <c r="J312" s="51" t="b">
        <v>0</v>
      </c>
      <c r="K312" s="51" t="b">
        <v>0</v>
      </c>
      <c r="L312" s="51" t="b">
        <v>0</v>
      </c>
      <c r="M312" s="51" t="b">
        <v>0</v>
      </c>
      <c r="N312" s="51" t="b">
        <v>0</v>
      </c>
      <c r="O312" s="51" t="b">
        <v>0</v>
      </c>
      <c r="P312" s="51" t="b">
        <v>0</v>
      </c>
      <c r="Q312" s="51" t="b">
        <v>0</v>
      </c>
      <c r="R312" s="51" t="b">
        <v>0</v>
      </c>
      <c r="S312" s="51" t="b">
        <v>0</v>
      </c>
      <c r="T312" s="51" t="b">
        <v>0</v>
      </c>
      <c r="U312" s="51" t="b">
        <v>0</v>
      </c>
      <c r="V312" s="51" t="b">
        <v>0</v>
      </c>
      <c r="W312" s="51" t="b">
        <v>0</v>
      </c>
      <c r="X312" s="51" t="b">
        <v>0</v>
      </c>
      <c r="Y312" s="51" t="b">
        <v>0</v>
      </c>
      <c r="Z312" s="51" t="b">
        <v>0</v>
      </c>
      <c r="AA312" s="51" t="b">
        <v>0</v>
      </c>
      <c r="AB312" s="51" t="b">
        <v>0</v>
      </c>
      <c r="AC312" s="51" t="b">
        <v>0</v>
      </c>
      <c r="AD312" s="51" t="b">
        <v>0</v>
      </c>
      <c r="AE312" s="51" t="b">
        <v>0</v>
      </c>
      <c r="AF312" s="51" t="b">
        <v>0</v>
      </c>
      <c r="AG312" s="51" t="b">
        <v>0</v>
      </c>
      <c r="AH312" s="51" t="b">
        <v>0</v>
      </c>
      <c r="AI312" s="51" t="b">
        <v>0</v>
      </c>
      <c r="AJ312" s="51" t="b">
        <v>0</v>
      </c>
      <c r="AK312" s="51" t="b">
        <v>0</v>
      </c>
      <c r="AL312" s="51" t="b">
        <v>0</v>
      </c>
      <c r="AM312" s="51" t="b">
        <v>0</v>
      </c>
      <c r="AN312" s="51" t="b">
        <v>0</v>
      </c>
      <c r="AO312" s="51" t="b">
        <v>0</v>
      </c>
      <c r="AP312" s="51" t="b">
        <v>0</v>
      </c>
      <c r="AQ312" s="51" t="b">
        <v>0</v>
      </c>
      <c r="AR312" s="51" t="b">
        <v>0</v>
      </c>
      <c r="AS312" s="51" t="b">
        <v>0</v>
      </c>
      <c r="AT312" s="51" t="b">
        <v>0</v>
      </c>
      <c r="AU312" s="51" t="b">
        <v>0</v>
      </c>
      <c r="AV312" s="51" t="b">
        <v>0</v>
      </c>
      <c r="AW312" s="51" t="b">
        <v>0</v>
      </c>
      <c r="AX312" s="51" t="b">
        <v>0</v>
      </c>
      <c r="AY312" s="51" t="b">
        <v>0</v>
      </c>
      <c r="AZ312" s="51" t="b">
        <v>0</v>
      </c>
      <c r="BA312" s="44">
        <f t="shared" si="40"/>
        <v>0</v>
      </c>
    </row>
    <row r="313">
      <c r="A313" s="49"/>
      <c r="B313" s="52" t="s">
        <v>38</v>
      </c>
      <c r="C313" s="52" t="s">
        <v>286</v>
      </c>
      <c r="D313" s="53">
        <v>7800000.0</v>
      </c>
      <c r="E313" s="54" t="b">
        <v>0</v>
      </c>
      <c r="F313" s="51" t="b">
        <v>0</v>
      </c>
      <c r="G313" s="51" t="b">
        <v>0</v>
      </c>
      <c r="H313" s="51" t="b">
        <v>0</v>
      </c>
      <c r="I313" s="51" t="b">
        <v>0</v>
      </c>
      <c r="J313" s="51" t="b">
        <v>0</v>
      </c>
      <c r="K313" s="51" t="b">
        <v>0</v>
      </c>
      <c r="L313" s="51" t="b">
        <v>0</v>
      </c>
      <c r="M313" s="51" t="b">
        <v>0</v>
      </c>
      <c r="N313" s="51" t="b">
        <v>0</v>
      </c>
      <c r="O313" s="51" t="b">
        <v>0</v>
      </c>
      <c r="P313" s="51" t="b">
        <v>0</v>
      </c>
      <c r="Q313" s="51" t="b">
        <v>0</v>
      </c>
      <c r="R313" s="51" t="b">
        <v>0</v>
      </c>
      <c r="S313" s="51" t="b">
        <v>0</v>
      </c>
      <c r="T313" s="51" t="b">
        <v>0</v>
      </c>
      <c r="U313" s="51" t="b">
        <v>0</v>
      </c>
      <c r="V313" s="51" t="b">
        <v>0</v>
      </c>
      <c r="W313" s="51" t="b">
        <v>0</v>
      </c>
      <c r="X313" s="51" t="b">
        <v>0</v>
      </c>
      <c r="Y313" s="51" t="b">
        <v>0</v>
      </c>
      <c r="Z313" s="51" t="b">
        <v>0</v>
      </c>
      <c r="AA313" s="51" t="b">
        <v>0</v>
      </c>
      <c r="AB313" s="51" t="b">
        <v>0</v>
      </c>
      <c r="AC313" s="51" t="b">
        <v>0</v>
      </c>
      <c r="AD313" s="51" t="b">
        <v>0</v>
      </c>
      <c r="AE313" s="51" t="b">
        <v>0</v>
      </c>
      <c r="AF313" s="51" t="b">
        <v>0</v>
      </c>
      <c r="AG313" s="51" t="b">
        <v>0</v>
      </c>
      <c r="AH313" s="51" t="b">
        <v>0</v>
      </c>
      <c r="AI313" s="51" t="b">
        <v>0</v>
      </c>
      <c r="AJ313" s="51" t="b">
        <v>0</v>
      </c>
      <c r="AK313" s="51" t="b">
        <v>0</v>
      </c>
      <c r="AL313" s="51" t="b">
        <v>0</v>
      </c>
      <c r="AM313" s="51" t="b">
        <v>0</v>
      </c>
      <c r="AN313" s="51" t="b">
        <v>0</v>
      </c>
      <c r="AO313" s="51" t="b">
        <v>0</v>
      </c>
      <c r="AP313" s="51" t="b">
        <v>0</v>
      </c>
      <c r="AQ313" s="51" t="b">
        <v>0</v>
      </c>
      <c r="AR313" s="51" t="b">
        <v>0</v>
      </c>
      <c r="AS313" s="51" t="b">
        <v>0</v>
      </c>
      <c r="AT313" s="51" t="b">
        <v>0</v>
      </c>
      <c r="AU313" s="51" t="b">
        <v>0</v>
      </c>
      <c r="AV313" s="51" t="b">
        <v>0</v>
      </c>
      <c r="AW313" s="51" t="b">
        <v>0</v>
      </c>
      <c r="AX313" s="51" t="b">
        <v>0</v>
      </c>
      <c r="AY313" s="51" t="b">
        <v>0</v>
      </c>
      <c r="AZ313" s="51" t="b">
        <v>0</v>
      </c>
      <c r="BA313" s="44">
        <f t="shared" si="40"/>
        <v>0</v>
      </c>
    </row>
    <row r="314">
      <c r="A314" s="41" t="s">
        <v>287</v>
      </c>
      <c r="B314" s="42" t="s">
        <v>288</v>
      </c>
      <c r="C314" s="6"/>
      <c r="D314" s="43">
        <f>sum(D315)</f>
        <v>25308000</v>
      </c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4"/>
    </row>
    <row r="315">
      <c r="A315" s="45">
        <v>523121.0</v>
      </c>
      <c r="B315" s="46" t="s">
        <v>88</v>
      </c>
      <c r="C315" s="6"/>
      <c r="D315" s="47">
        <f>sum(D317)</f>
        <v>25308000</v>
      </c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4"/>
    </row>
    <row r="316">
      <c r="A316" s="49"/>
      <c r="B316" s="50" t="s">
        <v>37</v>
      </c>
      <c r="C316" s="6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44"/>
    </row>
    <row r="317">
      <c r="A317" s="49"/>
      <c r="B317" s="52" t="s">
        <v>38</v>
      </c>
      <c r="C317" s="52" t="s">
        <v>289</v>
      </c>
      <c r="D317" s="53">
        <v>2.5308E7</v>
      </c>
      <c r="E317" s="51" t="b">
        <v>0</v>
      </c>
      <c r="F317" s="51" t="b">
        <v>0</v>
      </c>
      <c r="G317" s="51" t="b">
        <v>0</v>
      </c>
      <c r="H317" s="51" t="b">
        <v>0</v>
      </c>
      <c r="I317" s="51" t="b">
        <v>0</v>
      </c>
      <c r="J317" s="51" t="b">
        <v>0</v>
      </c>
      <c r="K317" s="51" t="b">
        <v>0</v>
      </c>
      <c r="L317" s="51" t="b">
        <v>0</v>
      </c>
      <c r="M317" s="51" t="b">
        <v>0</v>
      </c>
      <c r="N317" s="51" t="b">
        <v>0</v>
      </c>
      <c r="O317" s="51" t="b">
        <v>0</v>
      </c>
      <c r="P317" s="51" t="b">
        <v>0</v>
      </c>
      <c r="Q317" s="51" t="b">
        <v>0</v>
      </c>
      <c r="R317" s="51" t="b">
        <v>0</v>
      </c>
      <c r="S317" s="51" t="b">
        <v>0</v>
      </c>
      <c r="T317" s="51" t="b">
        <v>0</v>
      </c>
      <c r="U317" s="51" t="b">
        <v>0</v>
      </c>
      <c r="V317" s="51" t="b">
        <v>0</v>
      </c>
      <c r="W317" s="51" t="b">
        <v>0</v>
      </c>
      <c r="X317" s="51" t="b">
        <v>0</v>
      </c>
      <c r="Y317" s="51" t="b">
        <v>0</v>
      </c>
      <c r="Z317" s="51" t="b">
        <v>0</v>
      </c>
      <c r="AA317" s="51" t="b">
        <v>0</v>
      </c>
      <c r="AB317" s="51" t="b">
        <v>0</v>
      </c>
      <c r="AC317" s="51" t="b">
        <v>0</v>
      </c>
      <c r="AD317" s="51" t="b">
        <v>0</v>
      </c>
      <c r="AE317" s="51" t="b">
        <v>0</v>
      </c>
      <c r="AF317" s="51" t="b">
        <v>0</v>
      </c>
      <c r="AG317" s="51" t="b">
        <v>0</v>
      </c>
      <c r="AH317" s="51" t="b">
        <v>0</v>
      </c>
      <c r="AI317" s="51" t="b">
        <v>0</v>
      </c>
      <c r="AJ317" s="51" t="b">
        <v>0</v>
      </c>
      <c r="AK317" s="51" t="b">
        <v>0</v>
      </c>
      <c r="AL317" s="51" t="b">
        <v>0</v>
      </c>
      <c r="AM317" s="51" t="b">
        <v>0</v>
      </c>
      <c r="AN317" s="51" t="b">
        <v>0</v>
      </c>
      <c r="AO317" s="51" t="b">
        <v>0</v>
      </c>
      <c r="AP317" s="51" t="b">
        <v>0</v>
      </c>
      <c r="AQ317" s="51" t="b">
        <v>0</v>
      </c>
      <c r="AR317" s="51" t="b">
        <v>0</v>
      </c>
      <c r="AS317" s="51" t="b">
        <v>0</v>
      </c>
      <c r="AT317" s="51" t="b">
        <v>0</v>
      </c>
      <c r="AU317" s="51" t="b">
        <v>0</v>
      </c>
      <c r="AV317" s="51" t="b">
        <v>0</v>
      </c>
      <c r="AW317" s="51" t="b">
        <v>0</v>
      </c>
      <c r="AX317" s="51" t="b">
        <v>0</v>
      </c>
      <c r="AY317" s="51" t="b">
        <v>0</v>
      </c>
      <c r="AZ317" s="51" t="b">
        <v>0</v>
      </c>
      <c r="BA317" s="44">
        <f>countif(E317:AZ317,TRUE)</f>
        <v>0</v>
      </c>
    </row>
    <row r="318">
      <c r="A318" s="41" t="s">
        <v>290</v>
      </c>
      <c r="B318" s="42" t="s">
        <v>291</v>
      </c>
      <c r="C318" s="6"/>
      <c r="D318" s="43">
        <f>sum(D319)</f>
        <v>4320000</v>
      </c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4"/>
    </row>
    <row r="319">
      <c r="A319" s="45">
        <v>521115.0</v>
      </c>
      <c r="B319" s="46" t="s">
        <v>262</v>
      </c>
      <c r="C319" s="6"/>
      <c r="D319" s="47">
        <f>sum(D321)</f>
        <v>4320000</v>
      </c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4"/>
    </row>
    <row r="320">
      <c r="A320" s="49"/>
      <c r="B320" s="50" t="s">
        <v>37</v>
      </c>
      <c r="C320" s="6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44"/>
    </row>
    <row r="321">
      <c r="A321" s="49"/>
      <c r="B321" s="52" t="s">
        <v>38</v>
      </c>
      <c r="C321" s="52" t="s">
        <v>292</v>
      </c>
      <c r="D321" s="53">
        <v>4320000.0</v>
      </c>
      <c r="E321" s="51" t="b">
        <v>0</v>
      </c>
      <c r="F321" s="51" t="b">
        <v>0</v>
      </c>
      <c r="G321" s="51" t="b">
        <v>0</v>
      </c>
      <c r="H321" s="51" t="b">
        <v>0</v>
      </c>
      <c r="I321" s="51" t="b">
        <v>0</v>
      </c>
      <c r="J321" s="51" t="b">
        <v>0</v>
      </c>
      <c r="K321" s="51" t="b">
        <v>0</v>
      </c>
      <c r="L321" s="51" t="b">
        <v>0</v>
      </c>
      <c r="M321" s="51" t="b">
        <v>0</v>
      </c>
      <c r="N321" s="51" t="b">
        <v>0</v>
      </c>
      <c r="O321" s="51" t="b">
        <v>0</v>
      </c>
      <c r="P321" s="51" t="b">
        <v>0</v>
      </c>
      <c r="Q321" s="51" t="b">
        <v>0</v>
      </c>
      <c r="R321" s="51" t="b">
        <v>0</v>
      </c>
      <c r="S321" s="51" t="b">
        <v>0</v>
      </c>
      <c r="T321" s="51" t="b">
        <v>0</v>
      </c>
      <c r="U321" s="51" t="b">
        <v>0</v>
      </c>
      <c r="V321" s="51" t="b">
        <v>0</v>
      </c>
      <c r="W321" s="51" t="b">
        <v>0</v>
      </c>
      <c r="X321" s="51" t="b">
        <v>0</v>
      </c>
      <c r="Y321" s="51" t="b">
        <v>0</v>
      </c>
      <c r="Z321" s="51" t="b">
        <v>0</v>
      </c>
      <c r="AA321" s="51" t="b">
        <v>0</v>
      </c>
      <c r="AB321" s="51" t="b">
        <v>0</v>
      </c>
      <c r="AC321" s="51" t="b">
        <v>0</v>
      </c>
      <c r="AD321" s="51" t="b">
        <v>0</v>
      </c>
      <c r="AE321" s="51" t="b">
        <v>0</v>
      </c>
      <c r="AF321" s="51" t="b">
        <v>0</v>
      </c>
      <c r="AG321" s="51" t="b">
        <v>0</v>
      </c>
      <c r="AH321" s="51" t="b">
        <v>0</v>
      </c>
      <c r="AI321" s="51" t="b">
        <v>0</v>
      </c>
      <c r="AJ321" s="51" t="b">
        <v>0</v>
      </c>
      <c r="AK321" s="51" t="b">
        <v>0</v>
      </c>
      <c r="AL321" s="51" t="b">
        <v>0</v>
      </c>
      <c r="AM321" s="51" t="b">
        <v>0</v>
      </c>
      <c r="AN321" s="51" t="b">
        <v>0</v>
      </c>
      <c r="AO321" s="51" t="b">
        <v>0</v>
      </c>
      <c r="AP321" s="51" t="b">
        <v>0</v>
      </c>
      <c r="AQ321" s="51" t="b">
        <v>0</v>
      </c>
      <c r="AR321" s="51" t="b">
        <v>0</v>
      </c>
      <c r="AS321" s="51" t="b">
        <v>0</v>
      </c>
      <c r="AT321" s="51" t="b">
        <v>0</v>
      </c>
      <c r="AU321" s="51" t="b">
        <v>0</v>
      </c>
      <c r="AV321" s="51" t="b">
        <v>0</v>
      </c>
      <c r="AW321" s="51" t="b">
        <v>0</v>
      </c>
      <c r="AX321" s="51" t="b">
        <v>0</v>
      </c>
      <c r="AY321" s="51" t="b">
        <v>0</v>
      </c>
      <c r="AZ321" s="51" t="b">
        <v>0</v>
      </c>
      <c r="BA321" s="44">
        <f>countif(E321:AZ321,TRUE)</f>
        <v>0</v>
      </c>
    </row>
    <row r="322">
      <c r="A322" s="41" t="s">
        <v>19</v>
      </c>
      <c r="B322" s="42" t="s">
        <v>293</v>
      </c>
      <c r="C322" s="6"/>
      <c r="D322" s="43">
        <f>sum(D323)</f>
        <v>78165000</v>
      </c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4"/>
    </row>
    <row r="323">
      <c r="A323" s="45">
        <v>522191.0</v>
      </c>
      <c r="B323" s="46" t="s">
        <v>36</v>
      </c>
      <c r="C323" s="6"/>
      <c r="D323" s="47">
        <f>sum(D325)</f>
        <v>78165000</v>
      </c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4"/>
    </row>
    <row r="324">
      <c r="A324" s="49"/>
      <c r="B324" s="50" t="s">
        <v>37</v>
      </c>
      <c r="C324" s="6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44"/>
    </row>
    <row r="325">
      <c r="A325" s="49"/>
      <c r="B325" s="52" t="s">
        <v>38</v>
      </c>
      <c r="C325" s="52" t="s">
        <v>293</v>
      </c>
      <c r="D325" s="53">
        <v>7.8165E7</v>
      </c>
      <c r="E325" s="51" t="b">
        <v>0</v>
      </c>
      <c r="F325" s="51" t="b">
        <v>0</v>
      </c>
      <c r="G325" s="51" t="b">
        <v>0</v>
      </c>
      <c r="H325" s="51" t="b">
        <v>0</v>
      </c>
      <c r="I325" s="51" t="b">
        <v>0</v>
      </c>
      <c r="J325" s="51" t="b">
        <v>0</v>
      </c>
      <c r="K325" s="51" t="b">
        <v>0</v>
      </c>
      <c r="L325" s="51" t="b">
        <v>0</v>
      </c>
      <c r="M325" s="51" t="b">
        <v>0</v>
      </c>
      <c r="N325" s="51" t="b">
        <v>0</v>
      </c>
      <c r="O325" s="51" t="b">
        <v>0</v>
      </c>
      <c r="P325" s="51" t="b">
        <v>0</v>
      </c>
      <c r="Q325" s="51" t="b">
        <v>0</v>
      </c>
      <c r="R325" s="51" t="b">
        <v>0</v>
      </c>
      <c r="S325" s="51" t="b">
        <v>0</v>
      </c>
      <c r="T325" s="51" t="b">
        <v>0</v>
      </c>
      <c r="U325" s="51" t="b">
        <v>0</v>
      </c>
      <c r="V325" s="51" t="b">
        <v>0</v>
      </c>
      <c r="W325" s="51" t="b">
        <v>0</v>
      </c>
      <c r="X325" s="51" t="b">
        <v>0</v>
      </c>
      <c r="Y325" s="51" t="b">
        <v>0</v>
      </c>
      <c r="Z325" s="51" t="b">
        <v>0</v>
      </c>
      <c r="AA325" s="51" t="b">
        <v>0</v>
      </c>
      <c r="AB325" s="51" t="b">
        <v>0</v>
      </c>
      <c r="AC325" s="51" t="b">
        <v>0</v>
      </c>
      <c r="AD325" s="51" t="b">
        <v>0</v>
      </c>
      <c r="AE325" s="51" t="b">
        <v>0</v>
      </c>
      <c r="AF325" s="51" t="b">
        <v>0</v>
      </c>
      <c r="AG325" s="51" t="b">
        <v>0</v>
      </c>
      <c r="AH325" s="51" t="b">
        <v>0</v>
      </c>
      <c r="AI325" s="51" t="b">
        <v>0</v>
      </c>
      <c r="AJ325" s="51" t="b">
        <v>0</v>
      </c>
      <c r="AK325" s="51" t="b">
        <v>0</v>
      </c>
      <c r="AL325" s="51" t="b">
        <v>0</v>
      </c>
      <c r="AM325" s="51" t="b">
        <v>0</v>
      </c>
      <c r="AN325" s="51" t="b">
        <v>0</v>
      </c>
      <c r="AO325" s="51" t="b">
        <v>0</v>
      </c>
      <c r="AP325" s="51" t="b">
        <v>0</v>
      </c>
      <c r="AQ325" s="51" t="b">
        <v>0</v>
      </c>
      <c r="AR325" s="51" t="b">
        <v>0</v>
      </c>
      <c r="AS325" s="51" t="b">
        <v>0</v>
      </c>
      <c r="AT325" s="51" t="b">
        <v>0</v>
      </c>
      <c r="AU325" s="51" t="b">
        <v>0</v>
      </c>
      <c r="AV325" s="51" t="b">
        <v>0</v>
      </c>
      <c r="AW325" s="51" t="b">
        <v>0</v>
      </c>
      <c r="AX325" s="51" t="b">
        <v>0</v>
      </c>
      <c r="AY325" s="51" t="b">
        <v>0</v>
      </c>
      <c r="AZ325" s="51" t="b">
        <v>0</v>
      </c>
      <c r="BA325" s="44">
        <f>countif(E325:AZ325,TRUE)</f>
        <v>0</v>
      </c>
    </row>
    <row r="326">
      <c r="A326" s="41" t="s">
        <v>294</v>
      </c>
      <c r="B326" s="42" t="s">
        <v>295</v>
      </c>
      <c r="C326" s="6"/>
      <c r="D326" s="43">
        <f>sum(D327)</f>
        <v>44650000</v>
      </c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4"/>
    </row>
    <row r="327">
      <c r="A327" s="45">
        <v>522191.0</v>
      </c>
      <c r="B327" s="46" t="s">
        <v>36</v>
      </c>
      <c r="C327" s="6"/>
      <c r="D327" s="47">
        <f>sum(D329)</f>
        <v>44650000</v>
      </c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4"/>
    </row>
    <row r="328">
      <c r="A328" s="49"/>
      <c r="B328" s="50" t="s">
        <v>37</v>
      </c>
      <c r="C328" s="6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44"/>
    </row>
    <row r="329">
      <c r="A329" s="49"/>
      <c r="B329" s="52" t="s">
        <v>38</v>
      </c>
      <c r="C329" s="52" t="s">
        <v>296</v>
      </c>
      <c r="D329" s="53">
        <v>4.465E7</v>
      </c>
      <c r="E329" s="51" t="b">
        <v>0</v>
      </c>
      <c r="F329" s="51" t="b">
        <v>0</v>
      </c>
      <c r="G329" s="51" t="b">
        <v>0</v>
      </c>
      <c r="H329" s="51" t="b">
        <v>0</v>
      </c>
      <c r="I329" s="51" t="b">
        <v>0</v>
      </c>
      <c r="J329" s="51" t="b">
        <v>0</v>
      </c>
      <c r="K329" s="51" t="b">
        <v>0</v>
      </c>
      <c r="L329" s="51" t="b">
        <v>0</v>
      </c>
      <c r="M329" s="51" t="b">
        <v>0</v>
      </c>
      <c r="N329" s="51" t="b">
        <v>0</v>
      </c>
      <c r="O329" s="51" t="b">
        <v>0</v>
      </c>
      <c r="P329" s="51" t="b">
        <v>0</v>
      </c>
      <c r="Q329" s="51" t="b">
        <v>0</v>
      </c>
      <c r="R329" s="51" t="b">
        <v>0</v>
      </c>
      <c r="S329" s="51" t="b">
        <v>0</v>
      </c>
      <c r="T329" s="51" t="b">
        <v>0</v>
      </c>
      <c r="U329" s="51" t="b">
        <v>0</v>
      </c>
      <c r="V329" s="51" t="b">
        <v>0</v>
      </c>
      <c r="W329" s="51" t="b">
        <v>0</v>
      </c>
      <c r="X329" s="51" t="b">
        <v>0</v>
      </c>
      <c r="Y329" s="51" t="b">
        <v>0</v>
      </c>
      <c r="Z329" s="51" t="b">
        <v>0</v>
      </c>
      <c r="AA329" s="51" t="b">
        <v>0</v>
      </c>
      <c r="AB329" s="51" t="b">
        <v>0</v>
      </c>
      <c r="AC329" s="51" t="b">
        <v>0</v>
      </c>
      <c r="AD329" s="51" t="b">
        <v>0</v>
      </c>
      <c r="AE329" s="51" t="b">
        <v>0</v>
      </c>
      <c r="AF329" s="51" t="b">
        <v>0</v>
      </c>
      <c r="AG329" s="51" t="b">
        <v>0</v>
      </c>
      <c r="AH329" s="51" t="b">
        <v>0</v>
      </c>
      <c r="AI329" s="51" t="b">
        <v>0</v>
      </c>
      <c r="AJ329" s="51" t="b">
        <v>0</v>
      </c>
      <c r="AK329" s="51" t="b">
        <v>0</v>
      </c>
      <c r="AL329" s="51" t="b">
        <v>0</v>
      </c>
      <c r="AM329" s="51" t="b">
        <v>0</v>
      </c>
      <c r="AN329" s="51" t="b">
        <v>0</v>
      </c>
      <c r="AO329" s="51" t="b">
        <v>0</v>
      </c>
      <c r="AP329" s="51" t="b">
        <v>0</v>
      </c>
      <c r="AQ329" s="51" t="b">
        <v>0</v>
      </c>
      <c r="AR329" s="51" t="b">
        <v>0</v>
      </c>
      <c r="AS329" s="51" t="b">
        <v>0</v>
      </c>
      <c r="AT329" s="51" t="b">
        <v>0</v>
      </c>
      <c r="AU329" s="51" t="b">
        <v>0</v>
      </c>
      <c r="AV329" s="51" t="b">
        <v>0</v>
      </c>
      <c r="AW329" s="51" t="b">
        <v>0</v>
      </c>
      <c r="AX329" s="51" t="b">
        <v>0</v>
      </c>
      <c r="AY329" s="51" t="b">
        <v>0</v>
      </c>
      <c r="AZ329" s="51" t="b">
        <v>0</v>
      </c>
      <c r="BA329" s="44">
        <f>countif(E329:AZ329,TRUE)</f>
        <v>0</v>
      </c>
    </row>
    <row r="330">
      <c r="A330" s="41" t="s">
        <v>297</v>
      </c>
      <c r="B330" s="42" t="s">
        <v>298</v>
      </c>
      <c r="C330" s="6"/>
      <c r="D330" s="43">
        <f>sum(D331)</f>
        <v>22680000</v>
      </c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4"/>
    </row>
    <row r="331">
      <c r="A331" s="45">
        <v>521211.0</v>
      </c>
      <c r="B331" s="46" t="s">
        <v>48</v>
      </c>
      <c r="C331" s="6"/>
      <c r="D331" s="47">
        <f>sum(D333)</f>
        <v>22680000</v>
      </c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4"/>
    </row>
    <row r="332">
      <c r="A332" s="49"/>
      <c r="B332" s="50" t="s">
        <v>37</v>
      </c>
      <c r="C332" s="6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44"/>
    </row>
    <row r="333">
      <c r="A333" s="49"/>
      <c r="B333" s="52" t="s">
        <v>38</v>
      </c>
      <c r="C333" s="52" t="s">
        <v>299</v>
      </c>
      <c r="D333" s="53">
        <v>2.268E7</v>
      </c>
      <c r="E333" s="51" t="b">
        <v>0</v>
      </c>
      <c r="F333" s="51" t="b">
        <v>0</v>
      </c>
      <c r="G333" s="51" t="b">
        <v>0</v>
      </c>
      <c r="H333" s="51" t="b">
        <v>0</v>
      </c>
      <c r="I333" s="51" t="b">
        <v>0</v>
      </c>
      <c r="J333" s="51" t="b">
        <v>0</v>
      </c>
      <c r="K333" s="51" t="b">
        <v>0</v>
      </c>
      <c r="L333" s="51" t="b">
        <v>0</v>
      </c>
      <c r="M333" s="51" t="b">
        <v>0</v>
      </c>
      <c r="N333" s="51" t="b">
        <v>0</v>
      </c>
      <c r="O333" s="51" t="b">
        <v>0</v>
      </c>
      <c r="P333" s="51" t="b">
        <v>0</v>
      </c>
      <c r="Q333" s="51" t="b">
        <v>0</v>
      </c>
      <c r="R333" s="51" t="b">
        <v>0</v>
      </c>
      <c r="S333" s="51" t="b">
        <v>0</v>
      </c>
      <c r="T333" s="51" t="b">
        <v>0</v>
      </c>
      <c r="U333" s="51" t="b">
        <v>0</v>
      </c>
      <c r="V333" s="51" t="b">
        <v>0</v>
      </c>
      <c r="W333" s="51" t="b">
        <v>0</v>
      </c>
      <c r="X333" s="51" t="b">
        <v>0</v>
      </c>
      <c r="Y333" s="51" t="b">
        <v>0</v>
      </c>
      <c r="Z333" s="51" t="b">
        <v>0</v>
      </c>
      <c r="AA333" s="51" t="b">
        <v>0</v>
      </c>
      <c r="AB333" s="51" t="b">
        <v>0</v>
      </c>
      <c r="AC333" s="51" t="b">
        <v>0</v>
      </c>
      <c r="AD333" s="51" t="b">
        <v>0</v>
      </c>
      <c r="AE333" s="51" t="b">
        <v>0</v>
      </c>
      <c r="AF333" s="51" t="b">
        <v>0</v>
      </c>
      <c r="AG333" s="51" t="b">
        <v>0</v>
      </c>
      <c r="AH333" s="51" t="b">
        <v>0</v>
      </c>
      <c r="AI333" s="51" t="b">
        <v>0</v>
      </c>
      <c r="AJ333" s="51" t="b">
        <v>0</v>
      </c>
      <c r="AK333" s="51" t="b">
        <v>0</v>
      </c>
      <c r="AL333" s="51" t="b">
        <v>0</v>
      </c>
      <c r="AM333" s="51" t="b">
        <v>0</v>
      </c>
      <c r="AN333" s="51" t="b">
        <v>0</v>
      </c>
      <c r="AO333" s="51" t="b">
        <v>0</v>
      </c>
      <c r="AP333" s="51" t="b">
        <v>0</v>
      </c>
      <c r="AQ333" s="51" t="b">
        <v>0</v>
      </c>
      <c r="AR333" s="51" t="b">
        <v>0</v>
      </c>
      <c r="AS333" s="51" t="b">
        <v>0</v>
      </c>
      <c r="AT333" s="51" t="b">
        <v>0</v>
      </c>
      <c r="AU333" s="51" t="b">
        <v>0</v>
      </c>
      <c r="AV333" s="51" t="b">
        <v>0</v>
      </c>
      <c r="AW333" s="51" t="b">
        <v>0</v>
      </c>
      <c r="AX333" s="51" t="b">
        <v>0</v>
      </c>
      <c r="AY333" s="51" t="b">
        <v>0</v>
      </c>
      <c r="AZ333" s="51" t="b">
        <v>0</v>
      </c>
      <c r="BA333" s="44">
        <f>countif(E333:AZ333,TRUE)</f>
        <v>0</v>
      </c>
    </row>
    <row r="334">
      <c r="A334" s="27" t="s">
        <v>300</v>
      </c>
      <c r="B334" s="30" t="s">
        <v>301</v>
      </c>
      <c r="C334" s="6"/>
      <c r="D334" s="31">
        <f t="shared" ref="D334:D337" si="41">sum(D335)</f>
        <v>5264000</v>
      </c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2"/>
    </row>
    <row r="335">
      <c r="A335" s="33" t="s">
        <v>302</v>
      </c>
      <c r="B335" s="34" t="s">
        <v>303</v>
      </c>
      <c r="C335" s="6"/>
      <c r="D335" s="35">
        <f t="shared" si="41"/>
        <v>5264000</v>
      </c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6"/>
    </row>
    <row r="336">
      <c r="A336" s="37" t="s">
        <v>304</v>
      </c>
      <c r="B336" s="38" t="s">
        <v>305</v>
      </c>
      <c r="C336" s="6"/>
      <c r="D336" s="39">
        <f t="shared" si="41"/>
        <v>5264000</v>
      </c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40"/>
    </row>
    <row r="337">
      <c r="A337" s="41" t="s">
        <v>98</v>
      </c>
      <c r="B337" s="42" t="s">
        <v>306</v>
      </c>
      <c r="C337" s="6"/>
      <c r="D337" s="43">
        <f t="shared" si="41"/>
        <v>5264000</v>
      </c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4"/>
    </row>
    <row r="338">
      <c r="A338" s="45">
        <v>524111.0</v>
      </c>
      <c r="B338" s="46" t="s">
        <v>41</v>
      </c>
      <c r="C338" s="6"/>
      <c r="D338" s="47">
        <f>sum(D340:D342)</f>
        <v>5264000</v>
      </c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4"/>
    </row>
    <row r="339">
      <c r="A339" s="44"/>
      <c r="B339" s="50" t="s">
        <v>37</v>
      </c>
      <c r="C339" s="6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44"/>
    </row>
    <row r="340">
      <c r="A340" s="44"/>
      <c r="B340" s="52" t="s">
        <v>38</v>
      </c>
      <c r="C340" s="52" t="s">
        <v>134</v>
      </c>
      <c r="D340" s="53">
        <v>2064000.0</v>
      </c>
      <c r="E340" s="51" t="b">
        <v>0</v>
      </c>
      <c r="F340" s="51" t="b">
        <v>0</v>
      </c>
      <c r="G340" s="51" t="b">
        <v>0</v>
      </c>
      <c r="H340" s="51" t="b">
        <v>0</v>
      </c>
      <c r="I340" s="51" t="b">
        <v>0</v>
      </c>
      <c r="J340" s="51" t="b">
        <v>0</v>
      </c>
      <c r="K340" s="51" t="b">
        <v>0</v>
      </c>
      <c r="L340" s="51" t="b">
        <v>0</v>
      </c>
      <c r="M340" s="51" t="b">
        <v>0</v>
      </c>
      <c r="N340" s="51" t="b">
        <v>0</v>
      </c>
      <c r="O340" s="51" t="b">
        <v>0</v>
      </c>
      <c r="P340" s="51" t="b">
        <v>0</v>
      </c>
      <c r="Q340" s="51" t="b">
        <v>0</v>
      </c>
      <c r="R340" s="51" t="b">
        <v>0</v>
      </c>
      <c r="S340" s="51" t="b">
        <v>0</v>
      </c>
      <c r="T340" s="51" t="b">
        <v>0</v>
      </c>
      <c r="U340" s="51" t="b">
        <v>0</v>
      </c>
      <c r="V340" s="51" t="b">
        <v>0</v>
      </c>
      <c r="W340" s="51" t="b">
        <v>0</v>
      </c>
      <c r="X340" s="51" t="b">
        <v>0</v>
      </c>
      <c r="Y340" s="51" t="b">
        <v>0</v>
      </c>
      <c r="Z340" s="51" t="b">
        <v>0</v>
      </c>
      <c r="AA340" s="51" t="b">
        <v>0</v>
      </c>
      <c r="AB340" s="51" t="b">
        <v>0</v>
      </c>
      <c r="AC340" s="51" t="b">
        <v>0</v>
      </c>
      <c r="AD340" s="51" t="b">
        <v>0</v>
      </c>
      <c r="AE340" s="51" t="b">
        <v>0</v>
      </c>
      <c r="AF340" s="51" t="b">
        <v>0</v>
      </c>
      <c r="AG340" s="51" t="b">
        <v>0</v>
      </c>
      <c r="AH340" s="51" t="b">
        <v>0</v>
      </c>
      <c r="AI340" s="51" t="b">
        <v>0</v>
      </c>
      <c r="AJ340" s="51" t="b">
        <v>0</v>
      </c>
      <c r="AK340" s="51" t="b">
        <v>0</v>
      </c>
      <c r="AL340" s="51" t="b">
        <v>0</v>
      </c>
      <c r="AM340" s="51" t="b">
        <v>0</v>
      </c>
      <c r="AN340" s="51" t="b">
        <v>0</v>
      </c>
      <c r="AO340" s="51" t="b">
        <v>0</v>
      </c>
      <c r="AP340" s="51" t="b">
        <v>0</v>
      </c>
      <c r="AQ340" s="51" t="b">
        <v>0</v>
      </c>
      <c r="AR340" s="51" t="b">
        <v>0</v>
      </c>
      <c r="AS340" s="51" t="b">
        <v>0</v>
      </c>
      <c r="AT340" s="51" t="b">
        <v>0</v>
      </c>
      <c r="AU340" s="51" t="b">
        <v>0</v>
      </c>
      <c r="AV340" s="51" t="b">
        <v>0</v>
      </c>
      <c r="AW340" s="51" t="b">
        <v>0</v>
      </c>
      <c r="AX340" s="51" t="b">
        <v>0</v>
      </c>
      <c r="AY340" s="51" t="b">
        <v>0</v>
      </c>
      <c r="AZ340" s="51" t="b">
        <v>0</v>
      </c>
      <c r="BA340" s="44">
        <f t="shared" ref="BA340:BA342" si="42">countif(E340:AZ340,TRUE)</f>
        <v>0</v>
      </c>
    </row>
    <row r="341">
      <c r="A341" s="44"/>
      <c r="B341" s="52" t="s">
        <v>38</v>
      </c>
      <c r="C341" s="52" t="s">
        <v>135</v>
      </c>
      <c r="D341" s="53">
        <v>2600000.0</v>
      </c>
      <c r="E341" s="51" t="b">
        <v>0</v>
      </c>
      <c r="F341" s="51" t="b">
        <v>0</v>
      </c>
      <c r="G341" s="51" t="b">
        <v>0</v>
      </c>
      <c r="H341" s="51" t="b">
        <v>0</v>
      </c>
      <c r="I341" s="51" t="b">
        <v>0</v>
      </c>
      <c r="J341" s="51" t="b">
        <v>0</v>
      </c>
      <c r="K341" s="51" t="b">
        <v>0</v>
      </c>
      <c r="L341" s="51" t="b">
        <v>0</v>
      </c>
      <c r="M341" s="51" t="b">
        <v>0</v>
      </c>
      <c r="N341" s="51" t="b">
        <v>0</v>
      </c>
      <c r="O341" s="51" t="b">
        <v>0</v>
      </c>
      <c r="P341" s="51" t="b">
        <v>0</v>
      </c>
      <c r="Q341" s="51" t="b">
        <v>0</v>
      </c>
      <c r="R341" s="51" t="b">
        <v>0</v>
      </c>
      <c r="S341" s="51" t="b">
        <v>0</v>
      </c>
      <c r="T341" s="51" t="b">
        <v>0</v>
      </c>
      <c r="U341" s="51" t="b">
        <v>0</v>
      </c>
      <c r="V341" s="51" t="b">
        <v>0</v>
      </c>
      <c r="W341" s="51" t="b">
        <v>0</v>
      </c>
      <c r="X341" s="51" t="b">
        <v>0</v>
      </c>
      <c r="Y341" s="51" t="b">
        <v>0</v>
      </c>
      <c r="Z341" s="51" t="b">
        <v>0</v>
      </c>
      <c r="AA341" s="51" t="b">
        <v>0</v>
      </c>
      <c r="AB341" s="51" t="b">
        <v>0</v>
      </c>
      <c r="AC341" s="51" t="b">
        <v>0</v>
      </c>
      <c r="AD341" s="51" t="b">
        <v>0</v>
      </c>
      <c r="AE341" s="51" t="b">
        <v>0</v>
      </c>
      <c r="AF341" s="51" t="b">
        <v>0</v>
      </c>
      <c r="AG341" s="51" t="b">
        <v>0</v>
      </c>
      <c r="AH341" s="51" t="b">
        <v>0</v>
      </c>
      <c r="AI341" s="51" t="b">
        <v>0</v>
      </c>
      <c r="AJ341" s="51" t="b">
        <v>0</v>
      </c>
      <c r="AK341" s="51" t="b">
        <v>0</v>
      </c>
      <c r="AL341" s="51" t="b">
        <v>0</v>
      </c>
      <c r="AM341" s="51" t="b">
        <v>0</v>
      </c>
      <c r="AN341" s="51" t="b">
        <v>0</v>
      </c>
      <c r="AO341" s="51" t="b">
        <v>0</v>
      </c>
      <c r="AP341" s="51" t="b">
        <v>0</v>
      </c>
      <c r="AQ341" s="51" t="b">
        <v>0</v>
      </c>
      <c r="AR341" s="51" t="b">
        <v>0</v>
      </c>
      <c r="AS341" s="51" t="b">
        <v>0</v>
      </c>
      <c r="AT341" s="51" t="b">
        <v>0</v>
      </c>
      <c r="AU341" s="51" t="b">
        <v>0</v>
      </c>
      <c r="AV341" s="51" t="b">
        <v>0</v>
      </c>
      <c r="AW341" s="51" t="b">
        <v>0</v>
      </c>
      <c r="AX341" s="51" t="b">
        <v>0</v>
      </c>
      <c r="AY341" s="51" t="b">
        <v>0</v>
      </c>
      <c r="AZ341" s="51" t="b">
        <v>0</v>
      </c>
      <c r="BA341" s="44">
        <f t="shared" si="42"/>
        <v>0</v>
      </c>
    </row>
    <row r="342">
      <c r="A342" s="44"/>
      <c r="B342" s="52" t="s">
        <v>38</v>
      </c>
      <c r="C342" s="52" t="s">
        <v>136</v>
      </c>
      <c r="D342" s="53">
        <v>600000.0</v>
      </c>
      <c r="E342" s="51" t="b">
        <v>0</v>
      </c>
      <c r="F342" s="51" t="b">
        <v>0</v>
      </c>
      <c r="G342" s="51" t="b">
        <v>0</v>
      </c>
      <c r="H342" s="51" t="b">
        <v>0</v>
      </c>
      <c r="I342" s="51" t="b">
        <v>0</v>
      </c>
      <c r="J342" s="51" t="b">
        <v>0</v>
      </c>
      <c r="K342" s="51" t="b">
        <v>0</v>
      </c>
      <c r="L342" s="51" t="b">
        <v>0</v>
      </c>
      <c r="M342" s="51" t="b">
        <v>0</v>
      </c>
      <c r="N342" s="51" t="b">
        <v>0</v>
      </c>
      <c r="O342" s="51" t="b">
        <v>0</v>
      </c>
      <c r="P342" s="51" t="b">
        <v>0</v>
      </c>
      <c r="Q342" s="51" t="b">
        <v>0</v>
      </c>
      <c r="R342" s="51" t="b">
        <v>0</v>
      </c>
      <c r="S342" s="51" t="b">
        <v>0</v>
      </c>
      <c r="T342" s="51" t="b">
        <v>0</v>
      </c>
      <c r="U342" s="51" t="b">
        <v>0</v>
      </c>
      <c r="V342" s="51" t="b">
        <v>0</v>
      </c>
      <c r="W342" s="51" t="b">
        <v>0</v>
      </c>
      <c r="X342" s="51" t="b">
        <v>0</v>
      </c>
      <c r="Y342" s="51" t="b">
        <v>0</v>
      </c>
      <c r="Z342" s="51" t="b">
        <v>0</v>
      </c>
      <c r="AA342" s="51" t="b">
        <v>0</v>
      </c>
      <c r="AB342" s="51" t="b">
        <v>0</v>
      </c>
      <c r="AC342" s="51" t="b">
        <v>0</v>
      </c>
      <c r="AD342" s="51" t="b">
        <v>0</v>
      </c>
      <c r="AE342" s="51" t="b">
        <v>0</v>
      </c>
      <c r="AF342" s="51" t="b">
        <v>0</v>
      </c>
      <c r="AG342" s="51" t="b">
        <v>0</v>
      </c>
      <c r="AH342" s="51" t="b">
        <v>0</v>
      </c>
      <c r="AI342" s="51" t="b">
        <v>0</v>
      </c>
      <c r="AJ342" s="51" t="b">
        <v>0</v>
      </c>
      <c r="AK342" s="51" t="b">
        <v>0</v>
      </c>
      <c r="AL342" s="51" t="b">
        <v>0</v>
      </c>
      <c r="AM342" s="51" t="b">
        <v>0</v>
      </c>
      <c r="AN342" s="51" t="b">
        <v>0</v>
      </c>
      <c r="AO342" s="51" t="b">
        <v>0</v>
      </c>
      <c r="AP342" s="51" t="b">
        <v>0</v>
      </c>
      <c r="AQ342" s="51" t="b">
        <v>0</v>
      </c>
      <c r="AR342" s="51" t="b">
        <v>0</v>
      </c>
      <c r="AS342" s="51" t="b">
        <v>0</v>
      </c>
      <c r="AT342" s="51" t="b">
        <v>0</v>
      </c>
      <c r="AU342" s="51" t="b">
        <v>0</v>
      </c>
      <c r="AV342" s="51" t="b">
        <v>0</v>
      </c>
      <c r="AW342" s="51" t="b">
        <v>0</v>
      </c>
      <c r="AX342" s="51" t="b">
        <v>0</v>
      </c>
      <c r="AY342" s="51" t="b">
        <v>0</v>
      </c>
      <c r="AZ342" s="51" t="b">
        <v>0</v>
      </c>
      <c r="BA342" s="44">
        <f t="shared" si="42"/>
        <v>0</v>
      </c>
    </row>
  </sheetData>
  <mergeCells count="190">
    <mergeCell ref="AW1:AZ1"/>
    <mergeCell ref="BA1:BA2"/>
    <mergeCell ref="U1:X1"/>
    <mergeCell ref="Y1:AB1"/>
    <mergeCell ref="AC1:AF1"/>
    <mergeCell ref="AG1:AJ1"/>
    <mergeCell ref="AK1:AN1"/>
    <mergeCell ref="AO1:AR1"/>
    <mergeCell ref="AS1:AV1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10:C10"/>
    <mergeCell ref="B13:C13"/>
    <mergeCell ref="B14:C14"/>
    <mergeCell ref="B17:C17"/>
    <mergeCell ref="B18:C18"/>
    <mergeCell ref="B20:C20"/>
    <mergeCell ref="B21:C21"/>
    <mergeCell ref="B22:C22"/>
    <mergeCell ref="B25:C25"/>
    <mergeCell ref="B26:C26"/>
    <mergeCell ref="B28:C28"/>
    <mergeCell ref="B29:C29"/>
    <mergeCell ref="B32:C32"/>
    <mergeCell ref="B33:C33"/>
    <mergeCell ref="B41:C41"/>
    <mergeCell ref="B42:C42"/>
    <mergeCell ref="B44:C44"/>
    <mergeCell ref="B45:C45"/>
    <mergeCell ref="B46:C46"/>
    <mergeCell ref="B48:C48"/>
    <mergeCell ref="B49:C49"/>
    <mergeCell ref="B51:C51"/>
    <mergeCell ref="B52:C52"/>
    <mergeCell ref="B56:C56"/>
    <mergeCell ref="B57:C57"/>
    <mergeCell ref="B58:C58"/>
    <mergeCell ref="B60:C60"/>
    <mergeCell ref="B61:C61"/>
    <mergeCell ref="B63:C63"/>
    <mergeCell ref="B64:C64"/>
    <mergeCell ref="B66:C66"/>
    <mergeCell ref="B67:C67"/>
    <mergeCell ref="B68:C68"/>
    <mergeCell ref="B69:C69"/>
    <mergeCell ref="B75:C75"/>
    <mergeCell ref="B76:C76"/>
    <mergeCell ref="B77:C77"/>
    <mergeCell ref="B78:C78"/>
    <mergeCell ref="B79:C79"/>
    <mergeCell ref="B80:C80"/>
    <mergeCell ref="B82:C82"/>
    <mergeCell ref="B83:C83"/>
    <mergeCell ref="B84:C84"/>
    <mergeCell ref="B86:C86"/>
    <mergeCell ref="B87:C87"/>
    <mergeCell ref="B88:C88"/>
    <mergeCell ref="B89:C89"/>
    <mergeCell ref="B90:C90"/>
    <mergeCell ref="B91:C91"/>
    <mergeCell ref="B97:C97"/>
    <mergeCell ref="B98:C98"/>
    <mergeCell ref="B100:C100"/>
    <mergeCell ref="B101:C101"/>
    <mergeCell ref="B102:C102"/>
    <mergeCell ref="B104:C104"/>
    <mergeCell ref="B105:C105"/>
    <mergeCell ref="B107:C107"/>
    <mergeCell ref="B108:C108"/>
    <mergeCell ref="B109:C109"/>
    <mergeCell ref="B110:C110"/>
    <mergeCell ref="B111:C111"/>
    <mergeCell ref="B112:C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244:C244"/>
    <mergeCell ref="B245:C245"/>
    <mergeCell ref="B249:C249"/>
    <mergeCell ref="B250:C250"/>
    <mergeCell ref="B252:C252"/>
    <mergeCell ref="B253:C253"/>
    <mergeCell ref="B255:C255"/>
    <mergeCell ref="B256:C256"/>
    <mergeCell ref="B257:C257"/>
    <mergeCell ref="B259:C259"/>
    <mergeCell ref="B260:C260"/>
    <mergeCell ref="B262:C262"/>
    <mergeCell ref="B263:C263"/>
    <mergeCell ref="B268:C268"/>
    <mergeCell ref="B269:C269"/>
    <mergeCell ref="B271:C271"/>
    <mergeCell ref="B272:C272"/>
    <mergeCell ref="B273:C273"/>
    <mergeCell ref="B277:C277"/>
    <mergeCell ref="B278:C278"/>
    <mergeCell ref="B279:C279"/>
    <mergeCell ref="B285:C285"/>
    <mergeCell ref="B286:C286"/>
    <mergeCell ref="B287:C287"/>
    <mergeCell ref="B306:C306"/>
    <mergeCell ref="B307:C307"/>
    <mergeCell ref="B308:C308"/>
    <mergeCell ref="B314:C314"/>
    <mergeCell ref="B315:C315"/>
    <mergeCell ref="B316:C316"/>
    <mergeCell ref="B318:C318"/>
    <mergeCell ref="B319:C319"/>
    <mergeCell ref="B320:C320"/>
    <mergeCell ref="B322:C322"/>
    <mergeCell ref="B323:C323"/>
    <mergeCell ref="B334:C334"/>
    <mergeCell ref="B335:C335"/>
    <mergeCell ref="B336:C336"/>
    <mergeCell ref="B337:C337"/>
    <mergeCell ref="B338:C338"/>
    <mergeCell ref="B339:C339"/>
    <mergeCell ref="B324:C324"/>
    <mergeCell ref="B326:C326"/>
    <mergeCell ref="B327:C327"/>
    <mergeCell ref="B328:C328"/>
    <mergeCell ref="B330:C330"/>
    <mergeCell ref="B331:C331"/>
    <mergeCell ref="B332:C332"/>
    <mergeCell ref="B125:C125"/>
    <mergeCell ref="B126:C126"/>
    <mergeCell ref="B127:C127"/>
    <mergeCell ref="B128:C128"/>
    <mergeCell ref="B129:C129"/>
    <mergeCell ref="B133:C133"/>
    <mergeCell ref="B134:C134"/>
    <mergeCell ref="B138:C138"/>
    <mergeCell ref="B139:C139"/>
    <mergeCell ref="B143:C143"/>
    <mergeCell ref="B144:C144"/>
    <mergeCell ref="B148:C148"/>
    <mergeCell ref="B149:C149"/>
    <mergeCell ref="B153:C153"/>
    <mergeCell ref="B154:C154"/>
    <mergeCell ref="B158:C158"/>
    <mergeCell ref="B159:C159"/>
    <mergeCell ref="B163:C163"/>
    <mergeCell ref="B164:C164"/>
    <mergeCell ref="B166:C166"/>
    <mergeCell ref="B167:C167"/>
    <mergeCell ref="B169:C169"/>
    <mergeCell ref="B170:C170"/>
    <mergeCell ref="B174:C174"/>
    <mergeCell ref="B175:C175"/>
    <mergeCell ref="B179:C179"/>
    <mergeCell ref="B180:C180"/>
    <mergeCell ref="B184:C184"/>
    <mergeCell ref="B185:C185"/>
    <mergeCell ref="B189:C189"/>
    <mergeCell ref="B190:C190"/>
    <mergeCell ref="B194:C194"/>
    <mergeCell ref="B195:C195"/>
    <mergeCell ref="B199:C199"/>
    <mergeCell ref="B200:C200"/>
    <mergeCell ref="B202:C202"/>
    <mergeCell ref="B203:C203"/>
    <mergeCell ref="B205:C205"/>
    <mergeCell ref="B206:C206"/>
    <mergeCell ref="B208:C208"/>
    <mergeCell ref="B209:C209"/>
    <mergeCell ref="B218:C218"/>
    <mergeCell ref="B219:C219"/>
    <mergeCell ref="B224:C224"/>
    <mergeCell ref="B225:C225"/>
    <mergeCell ref="B236:C236"/>
    <mergeCell ref="B237:C237"/>
    <mergeCell ref="B242:C242"/>
    <mergeCell ref="B243:C24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2" max="2" width="5.0"/>
    <col customWidth="1" min="3" max="3" width="29.13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4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994455000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33556000</v>
      </c>
      <c r="J3" s="19">
        <f t="shared" si="1"/>
        <v>3000000</v>
      </c>
      <c r="K3" s="19">
        <f t="shared" si="1"/>
        <v>113000</v>
      </c>
      <c r="L3" s="19">
        <f t="shared" si="1"/>
        <v>10511455</v>
      </c>
      <c r="M3" s="19">
        <f t="shared" si="1"/>
        <v>0</v>
      </c>
      <c r="N3" s="19">
        <f t="shared" si="1"/>
        <v>17328000</v>
      </c>
      <c r="O3" s="19">
        <f t="shared" si="1"/>
        <v>110000000</v>
      </c>
      <c r="P3" s="19">
        <f t="shared" si="1"/>
        <v>17011455</v>
      </c>
      <c r="Q3" s="19">
        <f t="shared" si="1"/>
        <v>0</v>
      </c>
      <c r="R3" s="19">
        <f t="shared" si="1"/>
        <v>19508000</v>
      </c>
      <c r="S3" s="19">
        <f t="shared" si="1"/>
        <v>0</v>
      </c>
      <c r="T3" s="19">
        <f t="shared" si="1"/>
        <v>117011455</v>
      </c>
      <c r="U3" s="19">
        <f t="shared" si="1"/>
        <v>0</v>
      </c>
      <c r="V3" s="19">
        <f t="shared" si="1"/>
        <v>113000</v>
      </c>
      <c r="W3" s="19">
        <f t="shared" si="1"/>
        <v>10884000</v>
      </c>
      <c r="X3" s="19">
        <f t="shared" si="1"/>
        <v>18151455</v>
      </c>
      <c r="Y3" s="19">
        <f t="shared" si="1"/>
        <v>0</v>
      </c>
      <c r="Z3" s="19">
        <f t="shared" si="1"/>
        <v>18363000</v>
      </c>
      <c r="AA3" s="19">
        <f t="shared" si="1"/>
        <v>0</v>
      </c>
      <c r="AB3" s="19">
        <f t="shared" si="1"/>
        <v>22152455</v>
      </c>
      <c r="AC3" s="19">
        <f t="shared" si="1"/>
        <v>10850000</v>
      </c>
      <c r="AD3" s="19">
        <f t="shared" si="1"/>
        <v>113000</v>
      </c>
      <c r="AE3" s="19">
        <f t="shared" si="1"/>
        <v>18250000</v>
      </c>
      <c r="AF3" s="19">
        <f t="shared" si="1"/>
        <v>108736455</v>
      </c>
      <c r="AG3" s="19">
        <f t="shared" si="1"/>
        <v>8194000</v>
      </c>
      <c r="AH3" s="19">
        <f t="shared" si="1"/>
        <v>18013000</v>
      </c>
      <c r="AI3" s="19">
        <f t="shared" si="1"/>
        <v>100000000</v>
      </c>
      <c r="AJ3" s="19">
        <f t="shared" si="1"/>
        <v>50704455</v>
      </c>
      <c r="AK3" s="19">
        <f t="shared" si="1"/>
        <v>0</v>
      </c>
      <c r="AL3" s="19">
        <f t="shared" si="1"/>
        <v>6113000</v>
      </c>
      <c r="AM3" s="19">
        <f t="shared" si="1"/>
        <v>1800000</v>
      </c>
      <c r="AN3" s="19">
        <f t="shared" si="1"/>
        <v>87011455</v>
      </c>
      <c r="AO3" s="19">
        <f t="shared" si="1"/>
        <v>0</v>
      </c>
      <c r="AP3" s="19">
        <f t="shared" si="1"/>
        <v>3613000</v>
      </c>
      <c r="AQ3" s="19">
        <f t="shared" si="1"/>
        <v>340000</v>
      </c>
      <c r="AR3" s="19">
        <f t="shared" si="1"/>
        <v>17011455</v>
      </c>
      <c r="AS3" s="19">
        <f t="shared" si="1"/>
        <v>7000000</v>
      </c>
      <c r="AT3" s="19">
        <f t="shared" si="1"/>
        <v>128980455</v>
      </c>
      <c r="AU3" s="19">
        <f t="shared" si="1"/>
        <v>0</v>
      </c>
      <c r="AV3" s="19">
        <f t="shared" si="1"/>
        <v>23578450</v>
      </c>
      <c r="AW3" s="19">
        <f t="shared" si="1"/>
        <v>0</v>
      </c>
      <c r="AX3" s="19">
        <f t="shared" si="1"/>
        <v>119000</v>
      </c>
      <c r="AY3" s="19">
        <f t="shared" si="1"/>
        <v>6324000</v>
      </c>
      <c r="AZ3" s="19">
        <f t="shared" si="1"/>
        <v>0</v>
      </c>
      <c r="BA3" s="26">
        <f t="shared" ref="BA3:BA342" si="3">sum(E3:AZ3)</f>
        <v>994455000</v>
      </c>
      <c r="BB3" s="28">
        <f t="shared" ref="BB3:BB342" si="4">D3-BA3</f>
        <v>0</v>
      </c>
      <c r="BC3" s="29"/>
      <c r="BD3" s="26">
        <f t="shared" ref="BD3:BD342" si="5">sum(E3:H3)</f>
        <v>0</v>
      </c>
      <c r="BE3" s="26">
        <f t="shared" ref="BE3:BE342" si="6">sum(I3:L3)</f>
        <v>47180455</v>
      </c>
      <c r="BF3" s="26">
        <f t="shared" ref="BF3:BF342" si="7">sum(M3:P3)</f>
        <v>144339455</v>
      </c>
      <c r="BG3" s="26">
        <f t="shared" ref="BG3:BG342" si="8">sum(Q3:T3)</f>
        <v>136519455</v>
      </c>
      <c r="BH3" s="26">
        <f t="shared" ref="BH3:BH342" si="9">sum(U3:X3)</f>
        <v>29148455</v>
      </c>
      <c r="BI3" s="26">
        <f t="shared" ref="BI3:BI342" si="10">sum(Y3:AB3)</f>
        <v>40515455</v>
      </c>
      <c r="BJ3" s="26">
        <f t="shared" ref="BJ3:BJ342" si="11">sum(AC3:AF3)</f>
        <v>137949455</v>
      </c>
      <c r="BK3" s="26">
        <f t="shared" ref="BK3:BK342" si="12">sum(AG3:AJ3)</f>
        <v>176911455</v>
      </c>
      <c r="BL3" s="26">
        <f t="shared" ref="BL3:BL342" si="13">sum(AK3:AN3)</f>
        <v>94924455</v>
      </c>
      <c r="BM3" s="26">
        <f t="shared" ref="BM3:BM342" si="14">sum(AO3:AR3)</f>
        <v>20964455</v>
      </c>
      <c r="BN3" s="26">
        <f t="shared" ref="BN3:BN342" si="15">sum(AS3:AV3)</f>
        <v>159558905</v>
      </c>
      <c r="BO3" s="26">
        <f t="shared" ref="BO3:BO342" si="16">sum(AW3:AZ3)</f>
        <v>6443000</v>
      </c>
      <c r="BP3" s="29"/>
      <c r="BQ3" s="26">
        <f t="shared" ref="BQ3:BQ342" si="17">sum(BD3:BF3)</f>
        <v>191519910</v>
      </c>
      <c r="BR3" s="26">
        <f t="shared" ref="BR3:BR342" si="18">sum(BG3:BI3)</f>
        <v>206183365</v>
      </c>
      <c r="BS3" s="26">
        <f t="shared" ref="BS3:BS342" si="19">sum(BJ3:BL3)</f>
        <v>409785365</v>
      </c>
      <c r="BT3" s="26">
        <f t="shared" ref="BT3:BT342" si="20">sum(BM3:BO3)</f>
        <v>186966360</v>
      </c>
    </row>
    <row r="4">
      <c r="A4" s="22">
        <v>7954.0</v>
      </c>
      <c r="B4" s="23" t="s">
        <v>27</v>
      </c>
      <c r="C4" s="6"/>
      <c r="D4" s="24">
        <f t="shared" ref="D4:AZ4" si="2">sum(D5,D75,D86,D107)</f>
        <v>994455000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33556000</v>
      </c>
      <c r="J4" s="24">
        <f t="shared" si="2"/>
        <v>3000000</v>
      </c>
      <c r="K4" s="24">
        <f t="shared" si="2"/>
        <v>113000</v>
      </c>
      <c r="L4" s="24">
        <f t="shared" si="2"/>
        <v>10511455</v>
      </c>
      <c r="M4" s="24">
        <f t="shared" si="2"/>
        <v>0</v>
      </c>
      <c r="N4" s="24">
        <f t="shared" si="2"/>
        <v>17328000</v>
      </c>
      <c r="O4" s="24">
        <f t="shared" si="2"/>
        <v>110000000</v>
      </c>
      <c r="P4" s="24">
        <f t="shared" si="2"/>
        <v>17011455</v>
      </c>
      <c r="Q4" s="24">
        <f t="shared" si="2"/>
        <v>0</v>
      </c>
      <c r="R4" s="24">
        <f t="shared" si="2"/>
        <v>19508000</v>
      </c>
      <c r="S4" s="24">
        <f t="shared" si="2"/>
        <v>0</v>
      </c>
      <c r="T4" s="24">
        <f t="shared" si="2"/>
        <v>117011455</v>
      </c>
      <c r="U4" s="24">
        <f t="shared" si="2"/>
        <v>0</v>
      </c>
      <c r="V4" s="24">
        <f t="shared" si="2"/>
        <v>113000</v>
      </c>
      <c r="W4" s="24">
        <f t="shared" si="2"/>
        <v>10884000</v>
      </c>
      <c r="X4" s="24">
        <f t="shared" si="2"/>
        <v>18151455</v>
      </c>
      <c r="Y4" s="24">
        <f t="shared" si="2"/>
        <v>0</v>
      </c>
      <c r="Z4" s="24">
        <f t="shared" si="2"/>
        <v>18363000</v>
      </c>
      <c r="AA4" s="24">
        <f t="shared" si="2"/>
        <v>0</v>
      </c>
      <c r="AB4" s="24">
        <f t="shared" si="2"/>
        <v>22152455</v>
      </c>
      <c r="AC4" s="24">
        <f t="shared" si="2"/>
        <v>10850000</v>
      </c>
      <c r="AD4" s="24">
        <f t="shared" si="2"/>
        <v>113000</v>
      </c>
      <c r="AE4" s="24">
        <f t="shared" si="2"/>
        <v>18250000</v>
      </c>
      <c r="AF4" s="24">
        <f t="shared" si="2"/>
        <v>108736455</v>
      </c>
      <c r="AG4" s="24">
        <f t="shared" si="2"/>
        <v>8194000</v>
      </c>
      <c r="AH4" s="24">
        <f t="shared" si="2"/>
        <v>18013000</v>
      </c>
      <c r="AI4" s="24">
        <f t="shared" si="2"/>
        <v>100000000</v>
      </c>
      <c r="AJ4" s="24">
        <f t="shared" si="2"/>
        <v>50704455</v>
      </c>
      <c r="AK4" s="24">
        <f t="shared" si="2"/>
        <v>0</v>
      </c>
      <c r="AL4" s="24">
        <f t="shared" si="2"/>
        <v>6113000</v>
      </c>
      <c r="AM4" s="24">
        <f t="shared" si="2"/>
        <v>1800000</v>
      </c>
      <c r="AN4" s="24">
        <f t="shared" si="2"/>
        <v>87011455</v>
      </c>
      <c r="AO4" s="24">
        <f t="shared" si="2"/>
        <v>0</v>
      </c>
      <c r="AP4" s="24">
        <f t="shared" si="2"/>
        <v>3613000</v>
      </c>
      <c r="AQ4" s="24">
        <f t="shared" si="2"/>
        <v>340000</v>
      </c>
      <c r="AR4" s="24">
        <f t="shared" si="2"/>
        <v>17011455</v>
      </c>
      <c r="AS4" s="24">
        <f t="shared" si="2"/>
        <v>7000000</v>
      </c>
      <c r="AT4" s="24">
        <f t="shared" si="2"/>
        <v>128980455</v>
      </c>
      <c r="AU4" s="24">
        <f t="shared" si="2"/>
        <v>0</v>
      </c>
      <c r="AV4" s="24">
        <f t="shared" si="2"/>
        <v>23578450</v>
      </c>
      <c r="AW4" s="24">
        <f t="shared" si="2"/>
        <v>0</v>
      </c>
      <c r="AX4" s="24">
        <f t="shared" si="2"/>
        <v>119000</v>
      </c>
      <c r="AY4" s="24">
        <f t="shared" si="2"/>
        <v>6324000</v>
      </c>
      <c r="AZ4" s="24">
        <f t="shared" si="2"/>
        <v>0</v>
      </c>
      <c r="BA4" s="48">
        <f t="shared" si="3"/>
        <v>994455000</v>
      </c>
      <c r="BB4" s="28">
        <f t="shared" si="4"/>
        <v>0</v>
      </c>
      <c r="BC4" s="29"/>
      <c r="BD4" s="48">
        <f t="shared" si="5"/>
        <v>0</v>
      </c>
      <c r="BE4" s="48">
        <f t="shared" si="6"/>
        <v>47180455</v>
      </c>
      <c r="BF4" s="48">
        <f t="shared" si="7"/>
        <v>144339455</v>
      </c>
      <c r="BG4" s="48">
        <f t="shared" si="8"/>
        <v>136519455</v>
      </c>
      <c r="BH4" s="48">
        <f t="shared" si="9"/>
        <v>29148455</v>
      </c>
      <c r="BI4" s="48">
        <f t="shared" si="10"/>
        <v>40515455</v>
      </c>
      <c r="BJ4" s="48">
        <f t="shared" si="11"/>
        <v>137949455</v>
      </c>
      <c r="BK4" s="48">
        <f t="shared" si="12"/>
        <v>176911455</v>
      </c>
      <c r="BL4" s="48">
        <f t="shared" si="13"/>
        <v>94924455</v>
      </c>
      <c r="BM4" s="48">
        <f t="shared" si="14"/>
        <v>20964455</v>
      </c>
      <c r="BN4" s="48">
        <f t="shared" si="15"/>
        <v>159558905</v>
      </c>
      <c r="BO4" s="48">
        <f t="shared" si="16"/>
        <v>6443000</v>
      </c>
      <c r="BP4" s="29"/>
      <c r="BQ4" s="48">
        <f t="shared" si="17"/>
        <v>191519910</v>
      </c>
      <c r="BR4" s="48">
        <f t="shared" si="18"/>
        <v>206183365</v>
      </c>
      <c r="BS4" s="48">
        <f t="shared" si="19"/>
        <v>409785365</v>
      </c>
      <c r="BT4" s="48">
        <f t="shared" si="20"/>
        <v>186966360</v>
      </c>
    </row>
    <row r="5">
      <c r="A5" s="27" t="s">
        <v>28</v>
      </c>
      <c r="B5" s="30" t="s">
        <v>29</v>
      </c>
      <c r="C5" s="6"/>
      <c r="D5" s="31">
        <f t="shared" ref="D5:AZ5" si="21">sum(D6)</f>
        <v>103934000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3556000</v>
      </c>
      <c r="J5" s="31">
        <f t="shared" si="21"/>
        <v>3000000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1700000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0</v>
      </c>
      <c r="U5" s="31">
        <f t="shared" si="21"/>
        <v>0</v>
      </c>
      <c r="V5" s="31">
        <f t="shared" si="21"/>
        <v>0</v>
      </c>
      <c r="W5" s="31">
        <f t="shared" si="21"/>
        <v>1500000</v>
      </c>
      <c r="X5" s="31">
        <f t="shared" si="21"/>
        <v>1140000</v>
      </c>
      <c r="Y5" s="31">
        <f t="shared" si="21"/>
        <v>0</v>
      </c>
      <c r="Z5" s="31">
        <f t="shared" si="21"/>
        <v>0</v>
      </c>
      <c r="AA5" s="31">
        <f t="shared" si="21"/>
        <v>0</v>
      </c>
      <c r="AB5" s="31">
        <f t="shared" si="21"/>
        <v>5028000</v>
      </c>
      <c r="AC5" s="31">
        <f t="shared" si="21"/>
        <v>10850000</v>
      </c>
      <c r="AD5" s="31">
        <f t="shared" si="21"/>
        <v>0</v>
      </c>
      <c r="AE5" s="31">
        <f t="shared" si="21"/>
        <v>0</v>
      </c>
      <c r="AF5" s="31">
        <f t="shared" si="21"/>
        <v>5000000</v>
      </c>
      <c r="AG5" s="31">
        <f t="shared" si="21"/>
        <v>0</v>
      </c>
      <c r="AH5" s="31">
        <f t="shared" si="21"/>
        <v>0</v>
      </c>
      <c r="AI5" s="31">
        <f t="shared" si="21"/>
        <v>0</v>
      </c>
      <c r="AJ5" s="31">
        <f t="shared" si="21"/>
        <v>33580000</v>
      </c>
      <c r="AK5" s="31">
        <f t="shared" si="21"/>
        <v>0</v>
      </c>
      <c r="AL5" s="31">
        <f t="shared" si="21"/>
        <v>0</v>
      </c>
      <c r="AM5" s="31">
        <f t="shared" si="21"/>
        <v>1800000</v>
      </c>
      <c r="AN5" s="31">
        <f t="shared" si="21"/>
        <v>0</v>
      </c>
      <c r="AO5" s="31">
        <f t="shared" si="21"/>
        <v>0</v>
      </c>
      <c r="AP5" s="31">
        <f t="shared" si="21"/>
        <v>0</v>
      </c>
      <c r="AQ5" s="31">
        <f t="shared" si="21"/>
        <v>340000</v>
      </c>
      <c r="AR5" s="31">
        <f t="shared" si="21"/>
        <v>0</v>
      </c>
      <c r="AS5" s="31">
        <f t="shared" si="21"/>
        <v>7000000</v>
      </c>
      <c r="AT5" s="31">
        <f t="shared" si="21"/>
        <v>18356000</v>
      </c>
      <c r="AU5" s="31">
        <f t="shared" si="21"/>
        <v>0</v>
      </c>
      <c r="AV5" s="31">
        <f t="shared" si="21"/>
        <v>4760000</v>
      </c>
      <c r="AW5" s="31">
        <f t="shared" si="21"/>
        <v>0</v>
      </c>
      <c r="AX5" s="31">
        <f t="shared" si="21"/>
        <v>0</v>
      </c>
      <c r="AY5" s="31">
        <f t="shared" si="21"/>
        <v>6324000</v>
      </c>
      <c r="AZ5" s="31">
        <f t="shared" si="21"/>
        <v>0</v>
      </c>
      <c r="BA5" s="55">
        <f t="shared" si="3"/>
        <v>103934000</v>
      </c>
      <c r="BB5" s="28">
        <f t="shared" si="4"/>
        <v>0</v>
      </c>
      <c r="BC5" s="29"/>
      <c r="BD5" s="55">
        <f t="shared" si="5"/>
        <v>0</v>
      </c>
      <c r="BE5" s="55">
        <f t="shared" si="6"/>
        <v>6556000</v>
      </c>
      <c r="BF5" s="55">
        <f t="shared" si="7"/>
        <v>1700000</v>
      </c>
      <c r="BG5" s="55">
        <f t="shared" si="8"/>
        <v>0</v>
      </c>
      <c r="BH5" s="55">
        <f t="shared" si="9"/>
        <v>2640000</v>
      </c>
      <c r="BI5" s="55">
        <f t="shared" si="10"/>
        <v>5028000</v>
      </c>
      <c r="BJ5" s="55">
        <f t="shared" si="11"/>
        <v>15850000</v>
      </c>
      <c r="BK5" s="55">
        <f t="shared" si="12"/>
        <v>33580000</v>
      </c>
      <c r="BL5" s="55">
        <f t="shared" si="13"/>
        <v>1800000</v>
      </c>
      <c r="BM5" s="55">
        <f t="shared" si="14"/>
        <v>340000</v>
      </c>
      <c r="BN5" s="55">
        <f t="shared" si="15"/>
        <v>30116000</v>
      </c>
      <c r="BO5" s="55">
        <f t="shared" si="16"/>
        <v>6324000</v>
      </c>
      <c r="BP5" s="29"/>
      <c r="BQ5" s="55">
        <f t="shared" si="17"/>
        <v>8256000</v>
      </c>
      <c r="BR5" s="55">
        <f t="shared" si="18"/>
        <v>7668000</v>
      </c>
      <c r="BS5" s="55">
        <f t="shared" si="19"/>
        <v>51230000</v>
      </c>
      <c r="BT5" s="55">
        <f t="shared" si="20"/>
        <v>36780000</v>
      </c>
    </row>
    <row r="6">
      <c r="A6" s="33" t="s">
        <v>30</v>
      </c>
      <c r="B6" s="34" t="s">
        <v>31</v>
      </c>
      <c r="C6" s="6"/>
      <c r="D6" s="35">
        <f t="shared" ref="D6:AZ6" si="22">sum(D7,D66)</f>
        <v>103934000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3556000</v>
      </c>
      <c r="J6" s="35">
        <f t="shared" si="22"/>
        <v>3000000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1700000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0</v>
      </c>
      <c r="U6" s="35">
        <f t="shared" si="22"/>
        <v>0</v>
      </c>
      <c r="V6" s="35">
        <f t="shared" si="22"/>
        <v>0</v>
      </c>
      <c r="W6" s="35">
        <f t="shared" si="22"/>
        <v>1500000</v>
      </c>
      <c r="X6" s="35">
        <f t="shared" si="22"/>
        <v>1140000</v>
      </c>
      <c r="Y6" s="35">
        <f t="shared" si="22"/>
        <v>0</v>
      </c>
      <c r="Z6" s="35">
        <f t="shared" si="22"/>
        <v>0</v>
      </c>
      <c r="AA6" s="35">
        <f t="shared" si="22"/>
        <v>0</v>
      </c>
      <c r="AB6" s="35">
        <f t="shared" si="22"/>
        <v>5028000</v>
      </c>
      <c r="AC6" s="35">
        <f t="shared" si="22"/>
        <v>10850000</v>
      </c>
      <c r="AD6" s="35">
        <f t="shared" si="22"/>
        <v>0</v>
      </c>
      <c r="AE6" s="35">
        <f t="shared" si="22"/>
        <v>0</v>
      </c>
      <c r="AF6" s="35">
        <f t="shared" si="22"/>
        <v>5000000</v>
      </c>
      <c r="AG6" s="35">
        <f t="shared" si="22"/>
        <v>0</v>
      </c>
      <c r="AH6" s="35">
        <f t="shared" si="22"/>
        <v>0</v>
      </c>
      <c r="AI6" s="35">
        <f t="shared" si="22"/>
        <v>0</v>
      </c>
      <c r="AJ6" s="35">
        <f t="shared" si="22"/>
        <v>33580000</v>
      </c>
      <c r="AK6" s="35">
        <f t="shared" si="22"/>
        <v>0</v>
      </c>
      <c r="AL6" s="35">
        <f t="shared" si="22"/>
        <v>0</v>
      </c>
      <c r="AM6" s="35">
        <f t="shared" si="22"/>
        <v>1800000</v>
      </c>
      <c r="AN6" s="35">
        <f t="shared" si="22"/>
        <v>0</v>
      </c>
      <c r="AO6" s="35">
        <f t="shared" si="22"/>
        <v>0</v>
      </c>
      <c r="AP6" s="35">
        <f t="shared" si="22"/>
        <v>0</v>
      </c>
      <c r="AQ6" s="35">
        <f t="shared" si="22"/>
        <v>340000</v>
      </c>
      <c r="AR6" s="35">
        <f t="shared" si="22"/>
        <v>0</v>
      </c>
      <c r="AS6" s="35">
        <f t="shared" si="22"/>
        <v>7000000</v>
      </c>
      <c r="AT6" s="35">
        <f t="shared" si="22"/>
        <v>18356000</v>
      </c>
      <c r="AU6" s="35">
        <f t="shared" si="22"/>
        <v>0</v>
      </c>
      <c r="AV6" s="35">
        <f t="shared" si="22"/>
        <v>4760000</v>
      </c>
      <c r="AW6" s="35">
        <f t="shared" si="22"/>
        <v>0</v>
      </c>
      <c r="AX6" s="35">
        <f t="shared" si="22"/>
        <v>0</v>
      </c>
      <c r="AY6" s="35">
        <f t="shared" si="22"/>
        <v>6324000</v>
      </c>
      <c r="AZ6" s="35">
        <f t="shared" si="22"/>
        <v>0</v>
      </c>
      <c r="BA6" s="56">
        <f t="shared" si="3"/>
        <v>103934000</v>
      </c>
      <c r="BB6" s="28">
        <f t="shared" si="4"/>
        <v>0</v>
      </c>
      <c r="BC6" s="29"/>
      <c r="BD6" s="56">
        <f t="shared" si="5"/>
        <v>0</v>
      </c>
      <c r="BE6" s="56">
        <f t="shared" si="6"/>
        <v>6556000</v>
      </c>
      <c r="BF6" s="56">
        <f t="shared" si="7"/>
        <v>1700000</v>
      </c>
      <c r="BG6" s="56">
        <f t="shared" si="8"/>
        <v>0</v>
      </c>
      <c r="BH6" s="56">
        <f t="shared" si="9"/>
        <v>2640000</v>
      </c>
      <c r="BI6" s="56">
        <f t="shared" si="10"/>
        <v>5028000</v>
      </c>
      <c r="BJ6" s="56">
        <f t="shared" si="11"/>
        <v>15850000</v>
      </c>
      <c r="BK6" s="56">
        <f t="shared" si="12"/>
        <v>33580000</v>
      </c>
      <c r="BL6" s="56">
        <f t="shared" si="13"/>
        <v>1800000</v>
      </c>
      <c r="BM6" s="56">
        <f t="shared" si="14"/>
        <v>340000</v>
      </c>
      <c r="BN6" s="56">
        <f t="shared" si="15"/>
        <v>30116000</v>
      </c>
      <c r="BO6" s="56">
        <f t="shared" si="16"/>
        <v>6324000</v>
      </c>
      <c r="BP6" s="29"/>
      <c r="BQ6" s="56">
        <f t="shared" si="17"/>
        <v>8256000</v>
      </c>
      <c r="BR6" s="56">
        <f t="shared" si="18"/>
        <v>7668000</v>
      </c>
      <c r="BS6" s="56">
        <f t="shared" si="19"/>
        <v>51230000</v>
      </c>
      <c r="BT6" s="56">
        <f t="shared" si="20"/>
        <v>36780000</v>
      </c>
    </row>
    <row r="7">
      <c r="A7" s="37" t="s">
        <v>32</v>
      </c>
      <c r="B7" s="38" t="s">
        <v>33</v>
      </c>
      <c r="C7" s="6"/>
      <c r="D7" s="39">
        <f t="shared" ref="D7:AZ7" si="23">sum(D8,D20,D44,D56)</f>
        <v>93290000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3000000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0</v>
      </c>
      <c r="U7" s="39">
        <f t="shared" si="23"/>
        <v>0</v>
      </c>
      <c r="V7" s="39">
        <f t="shared" si="23"/>
        <v>0</v>
      </c>
      <c r="W7" s="39">
        <f t="shared" si="23"/>
        <v>0</v>
      </c>
      <c r="X7" s="39">
        <f t="shared" si="23"/>
        <v>1140000</v>
      </c>
      <c r="Y7" s="39">
        <f t="shared" si="23"/>
        <v>0</v>
      </c>
      <c r="Z7" s="39">
        <f t="shared" si="23"/>
        <v>0</v>
      </c>
      <c r="AA7" s="39">
        <f t="shared" si="23"/>
        <v>0</v>
      </c>
      <c r="AB7" s="39">
        <f t="shared" si="23"/>
        <v>1140000</v>
      </c>
      <c r="AC7" s="39">
        <f t="shared" si="23"/>
        <v>10850000</v>
      </c>
      <c r="AD7" s="39">
        <f t="shared" si="23"/>
        <v>0</v>
      </c>
      <c r="AE7" s="39">
        <f t="shared" si="23"/>
        <v>0</v>
      </c>
      <c r="AF7" s="39">
        <f t="shared" si="23"/>
        <v>5000000</v>
      </c>
      <c r="AG7" s="39">
        <f t="shared" si="23"/>
        <v>0</v>
      </c>
      <c r="AH7" s="39">
        <f t="shared" si="23"/>
        <v>0</v>
      </c>
      <c r="AI7" s="39">
        <f t="shared" si="23"/>
        <v>0</v>
      </c>
      <c r="AJ7" s="39">
        <f t="shared" si="23"/>
        <v>33580000</v>
      </c>
      <c r="AK7" s="39">
        <f t="shared" si="23"/>
        <v>0</v>
      </c>
      <c r="AL7" s="39">
        <f t="shared" si="23"/>
        <v>0</v>
      </c>
      <c r="AM7" s="39">
        <f t="shared" si="23"/>
        <v>1800000</v>
      </c>
      <c r="AN7" s="39">
        <f t="shared" si="23"/>
        <v>0</v>
      </c>
      <c r="AO7" s="39">
        <f t="shared" si="23"/>
        <v>0</v>
      </c>
      <c r="AP7" s="39">
        <f t="shared" si="23"/>
        <v>0</v>
      </c>
      <c r="AQ7" s="39">
        <f t="shared" si="23"/>
        <v>340000</v>
      </c>
      <c r="AR7" s="39">
        <f t="shared" si="23"/>
        <v>0</v>
      </c>
      <c r="AS7" s="39">
        <f t="shared" si="23"/>
        <v>7000000</v>
      </c>
      <c r="AT7" s="39">
        <f t="shared" si="23"/>
        <v>18356000</v>
      </c>
      <c r="AU7" s="39">
        <f t="shared" si="23"/>
        <v>0</v>
      </c>
      <c r="AV7" s="39">
        <f t="shared" si="23"/>
        <v>4760000</v>
      </c>
      <c r="AW7" s="39">
        <f t="shared" si="23"/>
        <v>0</v>
      </c>
      <c r="AX7" s="39">
        <f t="shared" si="23"/>
        <v>0</v>
      </c>
      <c r="AY7" s="39">
        <f t="shared" si="23"/>
        <v>6324000</v>
      </c>
      <c r="AZ7" s="39">
        <f t="shared" si="23"/>
        <v>0</v>
      </c>
      <c r="BA7" s="57">
        <f t="shared" si="3"/>
        <v>93290000</v>
      </c>
      <c r="BB7" s="28">
        <f t="shared" si="4"/>
        <v>0</v>
      </c>
      <c r="BC7" s="29"/>
      <c r="BD7" s="57">
        <f t="shared" si="5"/>
        <v>0</v>
      </c>
      <c r="BE7" s="57">
        <f t="shared" si="6"/>
        <v>3000000</v>
      </c>
      <c r="BF7" s="57">
        <f t="shared" si="7"/>
        <v>0</v>
      </c>
      <c r="BG7" s="57">
        <f t="shared" si="8"/>
        <v>0</v>
      </c>
      <c r="BH7" s="57">
        <f t="shared" si="9"/>
        <v>1140000</v>
      </c>
      <c r="BI7" s="57">
        <f t="shared" si="10"/>
        <v>1140000</v>
      </c>
      <c r="BJ7" s="57">
        <f t="shared" si="11"/>
        <v>15850000</v>
      </c>
      <c r="BK7" s="57">
        <f t="shared" si="12"/>
        <v>33580000</v>
      </c>
      <c r="BL7" s="57">
        <f t="shared" si="13"/>
        <v>1800000</v>
      </c>
      <c r="BM7" s="57">
        <f t="shared" si="14"/>
        <v>340000</v>
      </c>
      <c r="BN7" s="57">
        <f t="shared" si="15"/>
        <v>30116000</v>
      </c>
      <c r="BO7" s="57">
        <f t="shared" si="16"/>
        <v>6324000</v>
      </c>
      <c r="BP7" s="29"/>
      <c r="BQ7" s="57">
        <f t="shared" si="17"/>
        <v>3000000</v>
      </c>
      <c r="BR7" s="57">
        <f t="shared" si="18"/>
        <v>2280000</v>
      </c>
      <c r="BS7" s="57">
        <f t="shared" si="19"/>
        <v>51230000</v>
      </c>
      <c r="BT7" s="57">
        <f t="shared" si="20"/>
        <v>36780000</v>
      </c>
    </row>
    <row r="8">
      <c r="A8" s="41" t="s">
        <v>34</v>
      </c>
      <c r="B8" s="42" t="s">
        <v>35</v>
      </c>
      <c r="C8" s="6"/>
      <c r="D8" s="43">
        <f t="shared" ref="D8:AZ8" si="24">sum(D9,D13,D17)</f>
        <v>15160000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3000000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1140000</v>
      </c>
      <c r="Y8" s="43">
        <f t="shared" si="24"/>
        <v>0</v>
      </c>
      <c r="Z8" s="43">
        <f t="shared" si="24"/>
        <v>0</v>
      </c>
      <c r="AA8" s="43">
        <f t="shared" si="24"/>
        <v>0</v>
      </c>
      <c r="AB8" s="43">
        <f t="shared" si="24"/>
        <v>0</v>
      </c>
      <c r="AC8" s="43">
        <f t="shared" si="24"/>
        <v>10510000</v>
      </c>
      <c r="AD8" s="43">
        <f t="shared" si="24"/>
        <v>0</v>
      </c>
      <c r="AE8" s="43">
        <f t="shared" si="24"/>
        <v>0</v>
      </c>
      <c r="AF8" s="43">
        <f t="shared" si="24"/>
        <v>0</v>
      </c>
      <c r="AG8" s="43">
        <f t="shared" si="24"/>
        <v>0</v>
      </c>
      <c r="AH8" s="43">
        <f t="shared" si="24"/>
        <v>0</v>
      </c>
      <c r="AI8" s="43">
        <f t="shared" si="24"/>
        <v>0</v>
      </c>
      <c r="AJ8" s="43">
        <f t="shared" si="24"/>
        <v>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0</v>
      </c>
      <c r="AQ8" s="43">
        <f t="shared" si="24"/>
        <v>0</v>
      </c>
      <c r="AR8" s="43">
        <f t="shared" si="24"/>
        <v>0</v>
      </c>
      <c r="AS8" s="43">
        <f t="shared" si="24"/>
        <v>0</v>
      </c>
      <c r="AT8" s="43">
        <f t="shared" si="24"/>
        <v>0</v>
      </c>
      <c r="AU8" s="43">
        <f t="shared" si="24"/>
        <v>0</v>
      </c>
      <c r="AV8" s="43">
        <f t="shared" si="24"/>
        <v>510000</v>
      </c>
      <c r="AW8" s="43">
        <f t="shared" si="24"/>
        <v>0</v>
      </c>
      <c r="AX8" s="43">
        <f t="shared" si="24"/>
        <v>0</v>
      </c>
      <c r="AY8" s="43">
        <f t="shared" si="24"/>
        <v>0</v>
      </c>
      <c r="AZ8" s="58">
        <f t="shared" si="24"/>
        <v>0</v>
      </c>
      <c r="BA8" s="59">
        <f t="shared" si="3"/>
        <v>15160000</v>
      </c>
      <c r="BB8" s="28">
        <f t="shared" si="4"/>
        <v>0</v>
      </c>
      <c r="BC8" s="29"/>
      <c r="BD8" s="59">
        <f t="shared" si="5"/>
        <v>0</v>
      </c>
      <c r="BE8" s="59">
        <f t="shared" si="6"/>
        <v>3000000</v>
      </c>
      <c r="BF8" s="59">
        <f t="shared" si="7"/>
        <v>0</v>
      </c>
      <c r="BG8" s="59">
        <f t="shared" si="8"/>
        <v>0</v>
      </c>
      <c r="BH8" s="59">
        <f t="shared" si="9"/>
        <v>1140000</v>
      </c>
      <c r="BI8" s="59">
        <f t="shared" si="10"/>
        <v>0</v>
      </c>
      <c r="BJ8" s="59">
        <f t="shared" si="11"/>
        <v>10510000</v>
      </c>
      <c r="BK8" s="59">
        <f t="shared" si="12"/>
        <v>0</v>
      </c>
      <c r="BL8" s="59">
        <f t="shared" si="13"/>
        <v>0</v>
      </c>
      <c r="BM8" s="59">
        <f t="shared" si="14"/>
        <v>0</v>
      </c>
      <c r="BN8" s="59">
        <f t="shared" si="15"/>
        <v>510000</v>
      </c>
      <c r="BO8" s="59">
        <f t="shared" si="16"/>
        <v>0</v>
      </c>
      <c r="BP8" s="29"/>
      <c r="BQ8" s="59">
        <f t="shared" si="17"/>
        <v>3000000</v>
      </c>
      <c r="BR8" s="59">
        <f t="shared" si="18"/>
        <v>1140000</v>
      </c>
      <c r="BS8" s="59">
        <f t="shared" si="19"/>
        <v>10510000</v>
      </c>
      <c r="BT8" s="59">
        <f t="shared" si="20"/>
        <v>510000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13000000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3000000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10000000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0</v>
      </c>
      <c r="AH9" s="47">
        <f t="shared" si="25"/>
        <v>0</v>
      </c>
      <c r="AI9" s="47">
        <f t="shared" si="25"/>
        <v>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60">
        <f t="shared" si="25"/>
        <v>0</v>
      </c>
      <c r="BA9" s="59">
        <f t="shared" si="3"/>
        <v>13000000</v>
      </c>
      <c r="BB9" s="28">
        <f t="shared" si="4"/>
        <v>0</v>
      </c>
      <c r="BC9" s="61"/>
      <c r="BD9" s="59">
        <f t="shared" si="5"/>
        <v>0</v>
      </c>
      <c r="BE9" s="59">
        <f t="shared" si="6"/>
        <v>3000000</v>
      </c>
      <c r="BF9" s="59">
        <f t="shared" si="7"/>
        <v>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10000000</v>
      </c>
      <c r="BK9" s="59">
        <f t="shared" si="12"/>
        <v>0</v>
      </c>
      <c r="BL9" s="59">
        <f t="shared" si="13"/>
        <v>0</v>
      </c>
      <c r="BM9" s="59">
        <f t="shared" si="14"/>
        <v>0</v>
      </c>
      <c r="BN9" s="59">
        <f t="shared" si="15"/>
        <v>0</v>
      </c>
      <c r="BO9" s="59">
        <f t="shared" si="16"/>
        <v>0</v>
      </c>
      <c r="BP9" s="61"/>
      <c r="BQ9" s="59">
        <f t="shared" si="17"/>
        <v>3000000</v>
      </c>
      <c r="BR9" s="59">
        <f t="shared" si="18"/>
        <v>0</v>
      </c>
      <c r="BS9" s="59">
        <f t="shared" si="19"/>
        <v>10000000</v>
      </c>
      <c r="BT9" s="59">
        <f t="shared" si="20"/>
        <v>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1.0E7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>
        <f>D11</f>
        <v>10000000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5"/>
      <c r="BA11" s="59">
        <f t="shared" si="3"/>
        <v>10000000</v>
      </c>
      <c r="BB11" s="28">
        <f t="shared" si="4"/>
        <v>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10000000</v>
      </c>
      <c r="BK11" s="59">
        <f t="shared" si="12"/>
        <v>0</v>
      </c>
      <c r="BL11" s="59">
        <f t="shared" si="13"/>
        <v>0</v>
      </c>
      <c r="BM11" s="59">
        <f t="shared" si="14"/>
        <v>0</v>
      </c>
      <c r="BN11" s="59">
        <f t="shared" si="15"/>
        <v>0</v>
      </c>
      <c r="BO11" s="59">
        <f t="shared" si="16"/>
        <v>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10000000</v>
      </c>
      <c r="BT11" s="59">
        <f t="shared" si="20"/>
        <v>0</v>
      </c>
    </row>
    <row r="12">
      <c r="A12" s="49"/>
      <c r="B12" s="52" t="s">
        <v>38</v>
      </c>
      <c r="C12" s="52" t="s">
        <v>40</v>
      </c>
      <c r="D12" s="53">
        <v>3000000.0</v>
      </c>
      <c r="E12" s="62"/>
      <c r="F12" s="62"/>
      <c r="G12" s="62"/>
      <c r="H12" s="62"/>
      <c r="I12" s="62"/>
      <c r="J12" s="62">
        <f>D12</f>
        <v>3000000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5"/>
      <c r="BA12" s="59">
        <f t="shared" si="3"/>
        <v>3000000</v>
      </c>
      <c r="BB12" s="28">
        <f t="shared" si="4"/>
        <v>0</v>
      </c>
      <c r="BC12" s="64"/>
      <c r="BD12" s="59">
        <f t="shared" si="5"/>
        <v>0</v>
      </c>
      <c r="BE12" s="59">
        <f t="shared" si="6"/>
        <v>3000000</v>
      </c>
      <c r="BF12" s="59">
        <f t="shared" si="7"/>
        <v>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0</v>
      </c>
      <c r="BP12" s="64"/>
      <c r="BQ12" s="59">
        <f t="shared" si="17"/>
        <v>3000000</v>
      </c>
      <c r="BR12" s="59">
        <f t="shared" si="18"/>
        <v>0</v>
      </c>
      <c r="BS12" s="59">
        <f t="shared" si="19"/>
        <v>0</v>
      </c>
      <c r="BT12" s="59">
        <f t="shared" si="20"/>
        <v>0</v>
      </c>
    </row>
    <row r="13">
      <c r="A13" s="45">
        <v>524111.0</v>
      </c>
      <c r="B13" s="46" t="s">
        <v>41</v>
      </c>
      <c r="C13" s="6"/>
      <c r="D13" s="47">
        <f t="shared" ref="D13:AZ13" si="26">sum(D15:D16)</f>
        <v>1140000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1140000</v>
      </c>
      <c r="Y13" s="47">
        <f t="shared" si="26"/>
        <v>0</v>
      </c>
      <c r="Z13" s="47">
        <f t="shared" si="26"/>
        <v>0</v>
      </c>
      <c r="AA13" s="47">
        <f t="shared" si="26"/>
        <v>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0</v>
      </c>
      <c r="AG13" s="47">
        <f t="shared" si="26"/>
        <v>0</v>
      </c>
      <c r="AH13" s="47">
        <f t="shared" si="26"/>
        <v>0</v>
      </c>
      <c r="AI13" s="47">
        <f t="shared" si="26"/>
        <v>0</v>
      </c>
      <c r="AJ13" s="47">
        <f t="shared" si="26"/>
        <v>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0</v>
      </c>
      <c r="AZ13" s="60">
        <f t="shared" si="26"/>
        <v>0</v>
      </c>
      <c r="BA13" s="59">
        <f t="shared" si="3"/>
        <v>1140000</v>
      </c>
      <c r="BB13" s="28">
        <f t="shared" si="4"/>
        <v>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0</v>
      </c>
      <c r="BH13" s="59">
        <f t="shared" si="9"/>
        <v>1140000</v>
      </c>
      <c r="BI13" s="59">
        <f t="shared" si="10"/>
        <v>0</v>
      </c>
      <c r="BJ13" s="59">
        <f t="shared" si="11"/>
        <v>0</v>
      </c>
      <c r="BK13" s="59">
        <f t="shared" si="12"/>
        <v>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0</v>
      </c>
      <c r="BP13" s="61"/>
      <c r="BQ13" s="59">
        <f t="shared" si="17"/>
        <v>0</v>
      </c>
      <c r="BR13" s="59">
        <f t="shared" si="18"/>
        <v>1140000</v>
      </c>
      <c r="BS13" s="59">
        <f t="shared" si="19"/>
        <v>0</v>
      </c>
      <c r="BT13" s="59">
        <f t="shared" si="20"/>
        <v>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3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 t="s">
        <v>38</v>
      </c>
      <c r="C15" s="52" t="s">
        <v>42</v>
      </c>
      <c r="D15" s="53">
        <v>688000.0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>
        <f t="shared" ref="X15:X16" si="27">D15</f>
        <v>688000</v>
      </c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5"/>
      <c r="BA15" s="59">
        <f t="shared" si="3"/>
        <v>688000</v>
      </c>
      <c r="BB15" s="28">
        <f t="shared" si="4"/>
        <v>0</v>
      </c>
      <c r="BC15" s="64"/>
      <c r="BD15" s="59">
        <f t="shared" si="5"/>
        <v>0</v>
      </c>
      <c r="BE15" s="59">
        <f t="shared" si="6"/>
        <v>0</v>
      </c>
      <c r="BF15" s="59">
        <f t="shared" si="7"/>
        <v>0</v>
      </c>
      <c r="BG15" s="59">
        <f t="shared" si="8"/>
        <v>0</v>
      </c>
      <c r="BH15" s="59">
        <f t="shared" si="9"/>
        <v>688000</v>
      </c>
      <c r="BI15" s="59">
        <f t="shared" si="10"/>
        <v>0</v>
      </c>
      <c r="BJ15" s="59">
        <f t="shared" si="11"/>
        <v>0</v>
      </c>
      <c r="BK15" s="59">
        <f t="shared" si="12"/>
        <v>0</v>
      </c>
      <c r="BL15" s="59">
        <f t="shared" si="13"/>
        <v>0</v>
      </c>
      <c r="BM15" s="59">
        <f t="shared" si="14"/>
        <v>0</v>
      </c>
      <c r="BN15" s="59">
        <f t="shared" si="15"/>
        <v>0</v>
      </c>
      <c r="BO15" s="59">
        <f t="shared" si="16"/>
        <v>0</v>
      </c>
      <c r="BP15" s="64"/>
      <c r="BQ15" s="59">
        <f t="shared" si="17"/>
        <v>0</v>
      </c>
      <c r="BR15" s="59">
        <f t="shared" si="18"/>
        <v>688000</v>
      </c>
      <c r="BS15" s="59">
        <f t="shared" si="19"/>
        <v>0</v>
      </c>
      <c r="BT15" s="59">
        <f t="shared" si="20"/>
        <v>0</v>
      </c>
    </row>
    <row r="16">
      <c r="A16" s="49"/>
      <c r="B16" s="52" t="s">
        <v>38</v>
      </c>
      <c r="C16" s="52" t="s">
        <v>43</v>
      </c>
      <c r="D16" s="53">
        <v>452000.0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>
        <f t="shared" si="27"/>
        <v>452000</v>
      </c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5"/>
      <c r="BA16" s="59">
        <f t="shared" si="3"/>
        <v>452000</v>
      </c>
      <c r="BB16" s="28">
        <f t="shared" si="4"/>
        <v>0</v>
      </c>
      <c r="BC16" s="64"/>
      <c r="BD16" s="59">
        <f t="shared" si="5"/>
        <v>0</v>
      </c>
      <c r="BE16" s="59">
        <f t="shared" si="6"/>
        <v>0</v>
      </c>
      <c r="BF16" s="59">
        <f t="shared" si="7"/>
        <v>0</v>
      </c>
      <c r="BG16" s="59">
        <f t="shared" si="8"/>
        <v>0</v>
      </c>
      <c r="BH16" s="59">
        <f t="shared" si="9"/>
        <v>452000</v>
      </c>
      <c r="BI16" s="59">
        <f t="shared" si="10"/>
        <v>0</v>
      </c>
      <c r="BJ16" s="59">
        <f t="shared" si="11"/>
        <v>0</v>
      </c>
      <c r="BK16" s="59">
        <f t="shared" si="12"/>
        <v>0</v>
      </c>
      <c r="BL16" s="59">
        <f t="shared" si="13"/>
        <v>0</v>
      </c>
      <c r="BM16" s="59">
        <f t="shared" si="14"/>
        <v>0</v>
      </c>
      <c r="BN16" s="59">
        <f t="shared" si="15"/>
        <v>0</v>
      </c>
      <c r="BO16" s="59">
        <f t="shared" si="16"/>
        <v>0</v>
      </c>
      <c r="BP16" s="64"/>
      <c r="BQ16" s="59">
        <f t="shared" si="17"/>
        <v>0</v>
      </c>
      <c r="BR16" s="59">
        <f t="shared" si="18"/>
        <v>452000</v>
      </c>
      <c r="BS16" s="59">
        <f t="shared" si="19"/>
        <v>0</v>
      </c>
      <c r="BT16" s="59">
        <f t="shared" si="20"/>
        <v>0</v>
      </c>
    </row>
    <row r="17">
      <c r="A17" s="45">
        <v>524113.0</v>
      </c>
      <c r="B17" s="46" t="s">
        <v>44</v>
      </c>
      <c r="C17" s="6"/>
      <c r="D17" s="47">
        <f t="shared" ref="D17:AZ17" si="28">sum(D19)</f>
        <v>1020000</v>
      </c>
      <c r="E17" s="47">
        <f t="shared" si="28"/>
        <v>0</v>
      </c>
      <c r="F17" s="47">
        <f t="shared" si="28"/>
        <v>0</v>
      </c>
      <c r="G17" s="47">
        <f t="shared" si="28"/>
        <v>0</v>
      </c>
      <c r="H17" s="47">
        <f t="shared" si="28"/>
        <v>0</v>
      </c>
      <c r="I17" s="47">
        <f t="shared" si="28"/>
        <v>0</v>
      </c>
      <c r="J17" s="47">
        <f t="shared" si="28"/>
        <v>0</v>
      </c>
      <c r="K17" s="47">
        <f t="shared" si="28"/>
        <v>0</v>
      </c>
      <c r="L17" s="47">
        <f t="shared" si="28"/>
        <v>0</v>
      </c>
      <c r="M17" s="47">
        <f t="shared" si="28"/>
        <v>0</v>
      </c>
      <c r="N17" s="47">
        <f t="shared" si="28"/>
        <v>0</v>
      </c>
      <c r="O17" s="47">
        <f t="shared" si="28"/>
        <v>0</v>
      </c>
      <c r="P17" s="47">
        <f t="shared" si="28"/>
        <v>0</v>
      </c>
      <c r="Q17" s="47">
        <f t="shared" si="28"/>
        <v>0</v>
      </c>
      <c r="R17" s="47">
        <f t="shared" si="28"/>
        <v>0</v>
      </c>
      <c r="S17" s="47">
        <f t="shared" si="28"/>
        <v>0</v>
      </c>
      <c r="T17" s="47">
        <f t="shared" si="28"/>
        <v>0</v>
      </c>
      <c r="U17" s="47">
        <f t="shared" si="28"/>
        <v>0</v>
      </c>
      <c r="V17" s="47">
        <f t="shared" si="28"/>
        <v>0</v>
      </c>
      <c r="W17" s="47">
        <f t="shared" si="28"/>
        <v>0</v>
      </c>
      <c r="X17" s="47">
        <f t="shared" si="28"/>
        <v>0</v>
      </c>
      <c r="Y17" s="47">
        <f t="shared" si="28"/>
        <v>0</v>
      </c>
      <c r="Z17" s="47">
        <f t="shared" si="28"/>
        <v>0</v>
      </c>
      <c r="AA17" s="47">
        <f t="shared" si="28"/>
        <v>0</v>
      </c>
      <c r="AB17" s="47">
        <f t="shared" si="28"/>
        <v>0</v>
      </c>
      <c r="AC17" s="47">
        <f t="shared" si="28"/>
        <v>510000</v>
      </c>
      <c r="AD17" s="47">
        <f t="shared" si="28"/>
        <v>0</v>
      </c>
      <c r="AE17" s="47">
        <f t="shared" si="28"/>
        <v>0</v>
      </c>
      <c r="AF17" s="47">
        <f t="shared" si="28"/>
        <v>0</v>
      </c>
      <c r="AG17" s="47">
        <f t="shared" si="28"/>
        <v>0</v>
      </c>
      <c r="AH17" s="47">
        <f t="shared" si="28"/>
        <v>0</v>
      </c>
      <c r="AI17" s="47">
        <f t="shared" si="28"/>
        <v>0</v>
      </c>
      <c r="AJ17" s="47">
        <f t="shared" si="28"/>
        <v>0</v>
      </c>
      <c r="AK17" s="47">
        <f t="shared" si="28"/>
        <v>0</v>
      </c>
      <c r="AL17" s="47">
        <f t="shared" si="28"/>
        <v>0</v>
      </c>
      <c r="AM17" s="47">
        <f t="shared" si="28"/>
        <v>0</v>
      </c>
      <c r="AN17" s="47">
        <f t="shared" si="28"/>
        <v>0</v>
      </c>
      <c r="AO17" s="47">
        <f t="shared" si="28"/>
        <v>0</v>
      </c>
      <c r="AP17" s="47">
        <f t="shared" si="28"/>
        <v>0</v>
      </c>
      <c r="AQ17" s="47">
        <f t="shared" si="28"/>
        <v>0</v>
      </c>
      <c r="AR17" s="47">
        <f t="shared" si="28"/>
        <v>0</v>
      </c>
      <c r="AS17" s="47">
        <f t="shared" si="28"/>
        <v>0</v>
      </c>
      <c r="AT17" s="47">
        <f t="shared" si="28"/>
        <v>0</v>
      </c>
      <c r="AU17" s="47">
        <f t="shared" si="28"/>
        <v>0</v>
      </c>
      <c r="AV17" s="47">
        <f t="shared" si="28"/>
        <v>510000</v>
      </c>
      <c r="AW17" s="47">
        <f t="shared" si="28"/>
        <v>0</v>
      </c>
      <c r="AX17" s="47">
        <f t="shared" si="28"/>
        <v>0</v>
      </c>
      <c r="AY17" s="47">
        <f t="shared" si="28"/>
        <v>0</v>
      </c>
      <c r="AZ17" s="60">
        <f t="shared" si="28"/>
        <v>0</v>
      </c>
      <c r="BA17" s="59">
        <f t="shared" si="3"/>
        <v>1020000</v>
      </c>
      <c r="BB17" s="28">
        <f t="shared" si="4"/>
        <v>0</v>
      </c>
      <c r="BC17" s="61"/>
      <c r="BD17" s="59">
        <f t="shared" si="5"/>
        <v>0</v>
      </c>
      <c r="BE17" s="59">
        <f t="shared" si="6"/>
        <v>0</v>
      </c>
      <c r="BF17" s="59">
        <f t="shared" si="7"/>
        <v>0</v>
      </c>
      <c r="BG17" s="59">
        <f t="shared" si="8"/>
        <v>0</v>
      </c>
      <c r="BH17" s="59">
        <f t="shared" si="9"/>
        <v>0</v>
      </c>
      <c r="BI17" s="59">
        <f t="shared" si="10"/>
        <v>0</v>
      </c>
      <c r="BJ17" s="59">
        <f t="shared" si="11"/>
        <v>510000</v>
      </c>
      <c r="BK17" s="59">
        <f t="shared" si="12"/>
        <v>0</v>
      </c>
      <c r="BL17" s="59">
        <f t="shared" si="13"/>
        <v>0</v>
      </c>
      <c r="BM17" s="59">
        <f t="shared" si="14"/>
        <v>0</v>
      </c>
      <c r="BN17" s="59">
        <f t="shared" si="15"/>
        <v>510000</v>
      </c>
      <c r="BO17" s="59">
        <f t="shared" si="16"/>
        <v>0</v>
      </c>
      <c r="BP17" s="61"/>
      <c r="BQ17" s="59">
        <f t="shared" si="17"/>
        <v>0</v>
      </c>
      <c r="BR17" s="59">
        <f t="shared" si="18"/>
        <v>0</v>
      </c>
      <c r="BS17" s="59">
        <f t="shared" si="19"/>
        <v>510000</v>
      </c>
      <c r="BT17" s="59">
        <f t="shared" si="20"/>
        <v>510000</v>
      </c>
    </row>
    <row r="18">
      <c r="A18" s="49"/>
      <c r="B18" s="50" t="s">
        <v>37</v>
      </c>
      <c r="C18" s="6"/>
      <c r="D18" s="5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  <c r="BA18" s="59">
        <f t="shared" si="3"/>
        <v>0</v>
      </c>
      <c r="BB18" s="28">
        <f t="shared" si="4"/>
        <v>0</v>
      </c>
      <c r="BC18" s="64"/>
      <c r="BD18" s="59">
        <f t="shared" si="5"/>
        <v>0</v>
      </c>
      <c r="BE18" s="59">
        <f t="shared" si="6"/>
        <v>0</v>
      </c>
      <c r="BF18" s="59">
        <f t="shared" si="7"/>
        <v>0</v>
      </c>
      <c r="BG18" s="59">
        <f t="shared" si="8"/>
        <v>0</v>
      </c>
      <c r="BH18" s="59">
        <f t="shared" si="9"/>
        <v>0</v>
      </c>
      <c r="BI18" s="59">
        <f t="shared" si="10"/>
        <v>0</v>
      </c>
      <c r="BJ18" s="59">
        <f t="shared" si="11"/>
        <v>0</v>
      </c>
      <c r="BK18" s="59">
        <f t="shared" si="12"/>
        <v>0</v>
      </c>
      <c r="BL18" s="59">
        <f t="shared" si="13"/>
        <v>0</v>
      </c>
      <c r="BM18" s="59">
        <f t="shared" si="14"/>
        <v>0</v>
      </c>
      <c r="BN18" s="59">
        <f t="shared" si="15"/>
        <v>0</v>
      </c>
      <c r="BO18" s="59">
        <f t="shared" si="16"/>
        <v>0</v>
      </c>
      <c r="BP18" s="64"/>
      <c r="BQ18" s="59">
        <f t="shared" si="17"/>
        <v>0</v>
      </c>
      <c r="BR18" s="59">
        <f t="shared" si="18"/>
        <v>0</v>
      </c>
      <c r="BS18" s="59">
        <f t="shared" si="19"/>
        <v>0</v>
      </c>
      <c r="BT18" s="59">
        <f t="shared" si="20"/>
        <v>0</v>
      </c>
    </row>
    <row r="19">
      <c r="A19" s="49"/>
      <c r="B19" s="52" t="s">
        <v>38</v>
      </c>
      <c r="C19" s="52" t="s">
        <v>45</v>
      </c>
      <c r="D19" s="53">
        <v>1020000.0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>
        <f>D19/2</f>
        <v>510000</v>
      </c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>
        <f>D19/2</f>
        <v>510000</v>
      </c>
      <c r="AW19" s="62"/>
      <c r="AX19" s="62"/>
      <c r="AY19" s="62"/>
      <c r="AZ19" s="65"/>
      <c r="BA19" s="59">
        <f t="shared" si="3"/>
        <v>1020000</v>
      </c>
      <c r="BB19" s="28">
        <f t="shared" si="4"/>
        <v>0</v>
      </c>
      <c r="BC19" s="64"/>
      <c r="BD19" s="59">
        <f t="shared" si="5"/>
        <v>0</v>
      </c>
      <c r="BE19" s="59">
        <f t="shared" si="6"/>
        <v>0</v>
      </c>
      <c r="BF19" s="59">
        <f t="shared" si="7"/>
        <v>0</v>
      </c>
      <c r="BG19" s="59">
        <f t="shared" si="8"/>
        <v>0</v>
      </c>
      <c r="BH19" s="59">
        <f t="shared" si="9"/>
        <v>0</v>
      </c>
      <c r="BI19" s="59">
        <f t="shared" si="10"/>
        <v>0</v>
      </c>
      <c r="BJ19" s="59">
        <f t="shared" si="11"/>
        <v>510000</v>
      </c>
      <c r="BK19" s="59">
        <f t="shared" si="12"/>
        <v>0</v>
      </c>
      <c r="BL19" s="59">
        <f t="shared" si="13"/>
        <v>0</v>
      </c>
      <c r="BM19" s="59">
        <f t="shared" si="14"/>
        <v>0</v>
      </c>
      <c r="BN19" s="59">
        <f t="shared" si="15"/>
        <v>510000</v>
      </c>
      <c r="BO19" s="59">
        <f t="shared" si="16"/>
        <v>0</v>
      </c>
      <c r="BP19" s="64"/>
      <c r="BQ19" s="59">
        <f t="shared" si="17"/>
        <v>0</v>
      </c>
      <c r="BR19" s="59">
        <f t="shared" si="18"/>
        <v>0</v>
      </c>
      <c r="BS19" s="59">
        <f t="shared" si="19"/>
        <v>510000</v>
      </c>
      <c r="BT19" s="59">
        <f t="shared" si="20"/>
        <v>510000</v>
      </c>
    </row>
    <row r="20">
      <c r="A20" s="41" t="s">
        <v>46</v>
      </c>
      <c r="B20" s="42" t="s">
        <v>47</v>
      </c>
      <c r="C20" s="6"/>
      <c r="D20" s="43">
        <f t="shared" ref="D20:AZ20" si="29">sum(D21,D25,D28,D32,D41)</f>
        <v>36426000</v>
      </c>
      <c r="E20" s="43">
        <f t="shared" si="29"/>
        <v>0</v>
      </c>
      <c r="F20" s="43">
        <f t="shared" si="29"/>
        <v>0</v>
      </c>
      <c r="G20" s="43">
        <f t="shared" si="29"/>
        <v>0</v>
      </c>
      <c r="H20" s="43">
        <f t="shared" si="29"/>
        <v>0</v>
      </c>
      <c r="I20" s="43">
        <f t="shared" si="29"/>
        <v>0</v>
      </c>
      <c r="J20" s="43">
        <f t="shared" si="29"/>
        <v>0</v>
      </c>
      <c r="K20" s="43">
        <f t="shared" si="29"/>
        <v>0</v>
      </c>
      <c r="L20" s="43">
        <f t="shared" si="29"/>
        <v>0</v>
      </c>
      <c r="M20" s="43">
        <f t="shared" si="29"/>
        <v>0</v>
      </c>
      <c r="N20" s="43">
        <f t="shared" si="29"/>
        <v>0</v>
      </c>
      <c r="O20" s="43">
        <f t="shared" si="29"/>
        <v>0</v>
      </c>
      <c r="P20" s="43">
        <f t="shared" si="29"/>
        <v>0</v>
      </c>
      <c r="Q20" s="43">
        <f t="shared" si="29"/>
        <v>0</v>
      </c>
      <c r="R20" s="43">
        <f t="shared" si="29"/>
        <v>0</v>
      </c>
      <c r="S20" s="43">
        <f t="shared" si="29"/>
        <v>0</v>
      </c>
      <c r="T20" s="43">
        <f t="shared" si="29"/>
        <v>0</v>
      </c>
      <c r="U20" s="43">
        <f t="shared" si="29"/>
        <v>0</v>
      </c>
      <c r="V20" s="43">
        <f t="shared" si="29"/>
        <v>0</v>
      </c>
      <c r="W20" s="43">
        <f t="shared" si="29"/>
        <v>0</v>
      </c>
      <c r="X20" s="43">
        <f t="shared" si="29"/>
        <v>0</v>
      </c>
      <c r="Y20" s="43">
        <f t="shared" si="29"/>
        <v>0</v>
      </c>
      <c r="Z20" s="43">
        <f t="shared" si="29"/>
        <v>0</v>
      </c>
      <c r="AA20" s="43">
        <f t="shared" si="29"/>
        <v>0</v>
      </c>
      <c r="AB20" s="43">
        <f t="shared" si="29"/>
        <v>1140000</v>
      </c>
      <c r="AC20" s="43">
        <f t="shared" si="29"/>
        <v>340000</v>
      </c>
      <c r="AD20" s="43">
        <f t="shared" si="29"/>
        <v>0</v>
      </c>
      <c r="AE20" s="43">
        <f t="shared" si="29"/>
        <v>0</v>
      </c>
      <c r="AF20" s="43">
        <f t="shared" si="29"/>
        <v>5000000</v>
      </c>
      <c r="AG20" s="43">
        <f t="shared" si="29"/>
        <v>0</v>
      </c>
      <c r="AH20" s="43">
        <f t="shared" si="29"/>
        <v>0</v>
      </c>
      <c r="AI20" s="43">
        <f t="shared" si="29"/>
        <v>0</v>
      </c>
      <c r="AJ20" s="43">
        <f t="shared" si="29"/>
        <v>0</v>
      </c>
      <c r="AK20" s="43">
        <f t="shared" si="29"/>
        <v>0</v>
      </c>
      <c r="AL20" s="43">
        <f t="shared" si="29"/>
        <v>0</v>
      </c>
      <c r="AM20" s="43">
        <f t="shared" si="29"/>
        <v>0</v>
      </c>
      <c r="AN20" s="43">
        <f t="shared" si="29"/>
        <v>0</v>
      </c>
      <c r="AO20" s="43">
        <f t="shared" si="29"/>
        <v>0</v>
      </c>
      <c r="AP20" s="43">
        <f t="shared" si="29"/>
        <v>0</v>
      </c>
      <c r="AQ20" s="43">
        <f t="shared" si="29"/>
        <v>340000</v>
      </c>
      <c r="AR20" s="43">
        <f t="shared" si="29"/>
        <v>0</v>
      </c>
      <c r="AS20" s="43">
        <f t="shared" si="29"/>
        <v>7000000</v>
      </c>
      <c r="AT20" s="43">
        <f t="shared" si="29"/>
        <v>18356000</v>
      </c>
      <c r="AU20" s="43">
        <f t="shared" si="29"/>
        <v>0</v>
      </c>
      <c r="AV20" s="43">
        <f t="shared" si="29"/>
        <v>4250000</v>
      </c>
      <c r="AW20" s="43">
        <f t="shared" si="29"/>
        <v>0</v>
      </c>
      <c r="AX20" s="43">
        <f t="shared" si="29"/>
        <v>0</v>
      </c>
      <c r="AY20" s="43">
        <f t="shared" si="29"/>
        <v>0</v>
      </c>
      <c r="AZ20" s="58">
        <f t="shared" si="29"/>
        <v>0</v>
      </c>
      <c r="BA20" s="59">
        <f t="shared" si="3"/>
        <v>36426000</v>
      </c>
      <c r="BB20" s="28">
        <f t="shared" si="4"/>
        <v>0</v>
      </c>
      <c r="BC20" s="29"/>
      <c r="BD20" s="59">
        <f t="shared" si="5"/>
        <v>0</v>
      </c>
      <c r="BE20" s="59">
        <f t="shared" si="6"/>
        <v>0</v>
      </c>
      <c r="BF20" s="59">
        <f t="shared" si="7"/>
        <v>0</v>
      </c>
      <c r="BG20" s="59">
        <f t="shared" si="8"/>
        <v>0</v>
      </c>
      <c r="BH20" s="59">
        <f t="shared" si="9"/>
        <v>0</v>
      </c>
      <c r="BI20" s="59">
        <f t="shared" si="10"/>
        <v>1140000</v>
      </c>
      <c r="BJ20" s="59">
        <f t="shared" si="11"/>
        <v>5340000</v>
      </c>
      <c r="BK20" s="59">
        <f t="shared" si="12"/>
        <v>0</v>
      </c>
      <c r="BL20" s="59">
        <f t="shared" si="13"/>
        <v>0</v>
      </c>
      <c r="BM20" s="59">
        <f t="shared" si="14"/>
        <v>340000</v>
      </c>
      <c r="BN20" s="59">
        <f t="shared" si="15"/>
        <v>29606000</v>
      </c>
      <c r="BO20" s="59">
        <f t="shared" si="16"/>
        <v>0</v>
      </c>
      <c r="BP20" s="29"/>
      <c r="BQ20" s="59">
        <f t="shared" si="17"/>
        <v>0</v>
      </c>
      <c r="BR20" s="59">
        <f t="shared" si="18"/>
        <v>1140000</v>
      </c>
      <c r="BS20" s="59">
        <f t="shared" si="19"/>
        <v>5340000</v>
      </c>
      <c r="BT20" s="59">
        <f t="shared" si="20"/>
        <v>29946000</v>
      </c>
    </row>
    <row r="21">
      <c r="A21" s="45">
        <v>521211.0</v>
      </c>
      <c r="B21" s="46" t="s">
        <v>48</v>
      </c>
      <c r="C21" s="6"/>
      <c r="D21" s="47">
        <f t="shared" ref="D21:AZ21" si="30">sum(D23:D24)</f>
        <v>9450000</v>
      </c>
      <c r="E21" s="47">
        <f t="shared" si="30"/>
        <v>0</v>
      </c>
      <c r="F21" s="47">
        <f t="shared" si="30"/>
        <v>0</v>
      </c>
      <c r="G21" s="47">
        <f t="shared" si="30"/>
        <v>0</v>
      </c>
      <c r="H21" s="47">
        <f t="shared" si="30"/>
        <v>0</v>
      </c>
      <c r="I21" s="47">
        <f t="shared" si="30"/>
        <v>0</v>
      </c>
      <c r="J21" s="47">
        <f t="shared" si="30"/>
        <v>0</v>
      </c>
      <c r="K21" s="47">
        <f t="shared" si="30"/>
        <v>0</v>
      </c>
      <c r="L21" s="47">
        <f t="shared" si="30"/>
        <v>0</v>
      </c>
      <c r="M21" s="47">
        <f t="shared" si="30"/>
        <v>0</v>
      </c>
      <c r="N21" s="47">
        <f t="shared" si="30"/>
        <v>0</v>
      </c>
      <c r="O21" s="47">
        <f t="shared" si="30"/>
        <v>0</v>
      </c>
      <c r="P21" s="47">
        <f t="shared" si="30"/>
        <v>0</v>
      </c>
      <c r="Q21" s="47">
        <f t="shared" si="30"/>
        <v>0</v>
      </c>
      <c r="R21" s="47">
        <f t="shared" si="30"/>
        <v>0</v>
      </c>
      <c r="S21" s="47">
        <f t="shared" si="30"/>
        <v>0</v>
      </c>
      <c r="T21" s="47">
        <f t="shared" si="30"/>
        <v>0</v>
      </c>
      <c r="U21" s="47">
        <f t="shared" si="30"/>
        <v>0</v>
      </c>
      <c r="V21" s="47">
        <f t="shared" si="30"/>
        <v>0</v>
      </c>
      <c r="W21" s="47">
        <f t="shared" si="30"/>
        <v>0</v>
      </c>
      <c r="X21" s="47">
        <f t="shared" si="30"/>
        <v>0</v>
      </c>
      <c r="Y21" s="47">
        <f t="shared" si="30"/>
        <v>0</v>
      </c>
      <c r="Z21" s="47">
        <f t="shared" si="30"/>
        <v>0</v>
      </c>
      <c r="AA21" s="47">
        <f t="shared" si="30"/>
        <v>0</v>
      </c>
      <c r="AB21" s="47">
        <f t="shared" si="30"/>
        <v>0</v>
      </c>
      <c r="AC21" s="47">
        <f t="shared" si="30"/>
        <v>0</v>
      </c>
      <c r="AD21" s="47">
        <f t="shared" si="30"/>
        <v>0</v>
      </c>
      <c r="AE21" s="47">
        <f t="shared" si="30"/>
        <v>0</v>
      </c>
      <c r="AF21" s="47">
        <f t="shared" si="30"/>
        <v>0</v>
      </c>
      <c r="AG21" s="47">
        <f t="shared" si="30"/>
        <v>0</v>
      </c>
      <c r="AH21" s="47">
        <f t="shared" si="30"/>
        <v>0</v>
      </c>
      <c r="AI21" s="47">
        <f t="shared" si="30"/>
        <v>0</v>
      </c>
      <c r="AJ21" s="47">
        <f t="shared" si="30"/>
        <v>0</v>
      </c>
      <c r="AK21" s="47">
        <f t="shared" si="30"/>
        <v>0</v>
      </c>
      <c r="AL21" s="47">
        <f t="shared" si="30"/>
        <v>0</v>
      </c>
      <c r="AM21" s="47">
        <f t="shared" si="30"/>
        <v>0</v>
      </c>
      <c r="AN21" s="47">
        <f t="shared" si="30"/>
        <v>0</v>
      </c>
      <c r="AO21" s="47">
        <f t="shared" si="30"/>
        <v>0</v>
      </c>
      <c r="AP21" s="47">
        <f t="shared" si="30"/>
        <v>0</v>
      </c>
      <c r="AQ21" s="47">
        <f t="shared" si="30"/>
        <v>0</v>
      </c>
      <c r="AR21" s="47">
        <f t="shared" si="30"/>
        <v>0</v>
      </c>
      <c r="AS21" s="47">
        <f t="shared" si="30"/>
        <v>7000000</v>
      </c>
      <c r="AT21" s="47">
        <f t="shared" si="30"/>
        <v>0</v>
      </c>
      <c r="AU21" s="47">
        <f t="shared" si="30"/>
        <v>0</v>
      </c>
      <c r="AV21" s="47">
        <f t="shared" si="30"/>
        <v>2450000</v>
      </c>
      <c r="AW21" s="47">
        <f t="shared" si="30"/>
        <v>0</v>
      </c>
      <c r="AX21" s="47">
        <f t="shared" si="30"/>
        <v>0</v>
      </c>
      <c r="AY21" s="47">
        <f t="shared" si="30"/>
        <v>0</v>
      </c>
      <c r="AZ21" s="60">
        <f t="shared" si="30"/>
        <v>0</v>
      </c>
      <c r="BA21" s="59">
        <f t="shared" si="3"/>
        <v>9450000</v>
      </c>
      <c r="BB21" s="28">
        <f t="shared" si="4"/>
        <v>0</v>
      </c>
      <c r="BC21" s="61"/>
      <c r="BD21" s="59">
        <f t="shared" si="5"/>
        <v>0</v>
      </c>
      <c r="BE21" s="59">
        <f t="shared" si="6"/>
        <v>0</v>
      </c>
      <c r="BF21" s="59">
        <f t="shared" si="7"/>
        <v>0</v>
      </c>
      <c r="BG21" s="59">
        <f t="shared" si="8"/>
        <v>0</v>
      </c>
      <c r="BH21" s="59">
        <f t="shared" si="9"/>
        <v>0</v>
      </c>
      <c r="BI21" s="59">
        <f t="shared" si="10"/>
        <v>0</v>
      </c>
      <c r="BJ21" s="59">
        <f t="shared" si="11"/>
        <v>0</v>
      </c>
      <c r="BK21" s="59">
        <f t="shared" si="12"/>
        <v>0</v>
      </c>
      <c r="BL21" s="59">
        <f t="shared" si="13"/>
        <v>0</v>
      </c>
      <c r="BM21" s="59">
        <f t="shared" si="14"/>
        <v>0</v>
      </c>
      <c r="BN21" s="59">
        <f t="shared" si="15"/>
        <v>9450000</v>
      </c>
      <c r="BO21" s="59">
        <f t="shared" si="16"/>
        <v>0</v>
      </c>
      <c r="BP21" s="61"/>
      <c r="BQ21" s="59">
        <f t="shared" si="17"/>
        <v>0</v>
      </c>
      <c r="BR21" s="59">
        <f t="shared" si="18"/>
        <v>0</v>
      </c>
      <c r="BS21" s="59">
        <f t="shared" si="19"/>
        <v>0</v>
      </c>
      <c r="BT21" s="59">
        <f t="shared" si="20"/>
        <v>9450000</v>
      </c>
    </row>
    <row r="22">
      <c r="A22" s="49"/>
      <c r="B22" s="50" t="s">
        <v>37</v>
      </c>
      <c r="C22" s="6"/>
      <c r="D22" s="5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3"/>
      <c r="BA22" s="59">
        <f t="shared" si="3"/>
        <v>0</v>
      </c>
      <c r="BB22" s="28">
        <f t="shared" si="4"/>
        <v>0</v>
      </c>
      <c r="BC22" s="64"/>
      <c r="BD22" s="59">
        <f t="shared" si="5"/>
        <v>0</v>
      </c>
      <c r="BE22" s="59">
        <f t="shared" si="6"/>
        <v>0</v>
      </c>
      <c r="BF22" s="59">
        <f t="shared" si="7"/>
        <v>0</v>
      </c>
      <c r="BG22" s="59">
        <f t="shared" si="8"/>
        <v>0</v>
      </c>
      <c r="BH22" s="59">
        <f t="shared" si="9"/>
        <v>0</v>
      </c>
      <c r="BI22" s="59">
        <f t="shared" si="10"/>
        <v>0</v>
      </c>
      <c r="BJ22" s="59">
        <f t="shared" si="11"/>
        <v>0</v>
      </c>
      <c r="BK22" s="59">
        <f t="shared" si="12"/>
        <v>0</v>
      </c>
      <c r="BL22" s="59">
        <f t="shared" si="13"/>
        <v>0</v>
      </c>
      <c r="BM22" s="59">
        <f t="shared" si="14"/>
        <v>0</v>
      </c>
      <c r="BN22" s="59">
        <f t="shared" si="15"/>
        <v>0</v>
      </c>
      <c r="BO22" s="59">
        <f t="shared" si="16"/>
        <v>0</v>
      </c>
      <c r="BP22" s="64"/>
      <c r="BQ22" s="59">
        <f t="shared" si="17"/>
        <v>0</v>
      </c>
      <c r="BR22" s="59">
        <f t="shared" si="18"/>
        <v>0</v>
      </c>
      <c r="BS22" s="59">
        <f t="shared" si="19"/>
        <v>0</v>
      </c>
      <c r="BT22" s="59">
        <f t="shared" si="20"/>
        <v>0</v>
      </c>
    </row>
    <row r="23">
      <c r="A23" s="49"/>
      <c r="B23" s="52" t="s">
        <v>38</v>
      </c>
      <c r="C23" s="52" t="s">
        <v>59</v>
      </c>
      <c r="D23" s="53">
        <v>2450000.0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>
        <f>D23</f>
        <v>2450000</v>
      </c>
      <c r="AW23" s="62"/>
      <c r="AX23" s="62"/>
      <c r="AY23" s="62"/>
      <c r="AZ23" s="65"/>
      <c r="BA23" s="59">
        <f t="shared" si="3"/>
        <v>2450000</v>
      </c>
      <c r="BB23" s="28">
        <f t="shared" si="4"/>
        <v>0</v>
      </c>
      <c r="BC23" s="64"/>
      <c r="BD23" s="59">
        <f t="shared" si="5"/>
        <v>0</v>
      </c>
      <c r="BE23" s="59">
        <f t="shared" si="6"/>
        <v>0</v>
      </c>
      <c r="BF23" s="59">
        <f t="shared" si="7"/>
        <v>0</v>
      </c>
      <c r="BG23" s="59">
        <f t="shared" si="8"/>
        <v>0</v>
      </c>
      <c r="BH23" s="59">
        <f t="shared" si="9"/>
        <v>0</v>
      </c>
      <c r="BI23" s="59">
        <f t="shared" si="10"/>
        <v>0</v>
      </c>
      <c r="BJ23" s="59">
        <f t="shared" si="11"/>
        <v>0</v>
      </c>
      <c r="BK23" s="59">
        <f t="shared" si="12"/>
        <v>0</v>
      </c>
      <c r="BL23" s="59">
        <f t="shared" si="13"/>
        <v>0</v>
      </c>
      <c r="BM23" s="59">
        <f t="shared" si="14"/>
        <v>0</v>
      </c>
      <c r="BN23" s="59">
        <f t="shared" si="15"/>
        <v>2450000</v>
      </c>
      <c r="BO23" s="59">
        <f t="shared" si="16"/>
        <v>0</v>
      </c>
      <c r="BP23" s="64"/>
      <c r="BQ23" s="59">
        <f t="shared" si="17"/>
        <v>0</v>
      </c>
      <c r="BR23" s="59">
        <f t="shared" si="18"/>
        <v>0</v>
      </c>
      <c r="BS23" s="59">
        <f t="shared" si="19"/>
        <v>0</v>
      </c>
      <c r="BT23" s="59">
        <f t="shared" si="20"/>
        <v>2450000</v>
      </c>
    </row>
    <row r="24">
      <c r="A24" s="49"/>
      <c r="B24" s="52" t="s">
        <v>38</v>
      </c>
      <c r="C24" s="52" t="s">
        <v>60</v>
      </c>
      <c r="D24" s="53">
        <v>7000000.0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>
        <f>D24</f>
        <v>7000000</v>
      </c>
      <c r="AT24" s="62"/>
      <c r="AU24" s="62"/>
      <c r="AV24" s="62"/>
      <c r="AW24" s="62"/>
      <c r="AX24" s="62"/>
      <c r="AY24" s="62"/>
      <c r="AZ24" s="65"/>
      <c r="BA24" s="59">
        <f t="shared" si="3"/>
        <v>7000000</v>
      </c>
      <c r="BB24" s="28">
        <f t="shared" si="4"/>
        <v>0</v>
      </c>
      <c r="BC24" s="64"/>
      <c r="BD24" s="59">
        <f t="shared" si="5"/>
        <v>0</v>
      </c>
      <c r="BE24" s="59">
        <f t="shared" si="6"/>
        <v>0</v>
      </c>
      <c r="BF24" s="59">
        <f t="shared" si="7"/>
        <v>0</v>
      </c>
      <c r="BG24" s="59">
        <f t="shared" si="8"/>
        <v>0</v>
      </c>
      <c r="BH24" s="59">
        <f t="shared" si="9"/>
        <v>0</v>
      </c>
      <c r="BI24" s="59">
        <f t="shared" si="10"/>
        <v>0</v>
      </c>
      <c r="BJ24" s="59">
        <f t="shared" si="11"/>
        <v>0</v>
      </c>
      <c r="BK24" s="59">
        <f t="shared" si="12"/>
        <v>0</v>
      </c>
      <c r="BL24" s="59">
        <f t="shared" si="13"/>
        <v>0</v>
      </c>
      <c r="BM24" s="59">
        <f t="shared" si="14"/>
        <v>0</v>
      </c>
      <c r="BN24" s="59">
        <f t="shared" si="15"/>
        <v>7000000</v>
      </c>
      <c r="BO24" s="59">
        <f t="shared" si="16"/>
        <v>0</v>
      </c>
      <c r="BP24" s="64"/>
      <c r="BQ24" s="59">
        <f t="shared" si="17"/>
        <v>0</v>
      </c>
      <c r="BR24" s="59">
        <f t="shared" si="18"/>
        <v>0</v>
      </c>
      <c r="BS24" s="59">
        <f t="shared" si="19"/>
        <v>0</v>
      </c>
      <c r="BT24" s="59">
        <f t="shared" si="20"/>
        <v>7000000</v>
      </c>
    </row>
    <row r="25">
      <c r="A25" s="45">
        <v>522151.0</v>
      </c>
      <c r="B25" s="46" t="s">
        <v>51</v>
      </c>
      <c r="C25" s="6"/>
      <c r="D25" s="47">
        <f t="shared" ref="D25:AZ25" si="31">sum(D27)</f>
        <v>1800000</v>
      </c>
      <c r="E25" s="47">
        <f t="shared" si="31"/>
        <v>0</v>
      </c>
      <c r="F25" s="47">
        <f t="shared" si="31"/>
        <v>0</v>
      </c>
      <c r="G25" s="47">
        <f t="shared" si="31"/>
        <v>0</v>
      </c>
      <c r="H25" s="47">
        <f t="shared" si="31"/>
        <v>0</v>
      </c>
      <c r="I25" s="47">
        <f t="shared" si="31"/>
        <v>0</v>
      </c>
      <c r="J25" s="47">
        <f t="shared" si="31"/>
        <v>0</v>
      </c>
      <c r="K25" s="47">
        <f t="shared" si="31"/>
        <v>0</v>
      </c>
      <c r="L25" s="47">
        <f t="shared" si="31"/>
        <v>0</v>
      </c>
      <c r="M25" s="47">
        <f t="shared" si="31"/>
        <v>0</v>
      </c>
      <c r="N25" s="47">
        <f t="shared" si="31"/>
        <v>0</v>
      </c>
      <c r="O25" s="47">
        <f t="shared" si="31"/>
        <v>0</v>
      </c>
      <c r="P25" s="47">
        <f t="shared" si="31"/>
        <v>0</v>
      </c>
      <c r="Q25" s="47">
        <f t="shared" si="31"/>
        <v>0</v>
      </c>
      <c r="R25" s="47">
        <f t="shared" si="31"/>
        <v>0</v>
      </c>
      <c r="S25" s="47">
        <f t="shared" si="31"/>
        <v>0</v>
      </c>
      <c r="T25" s="47">
        <f t="shared" si="31"/>
        <v>0</v>
      </c>
      <c r="U25" s="47">
        <f t="shared" si="31"/>
        <v>0</v>
      </c>
      <c r="V25" s="47">
        <f t="shared" si="31"/>
        <v>0</v>
      </c>
      <c r="W25" s="47">
        <f t="shared" si="31"/>
        <v>0</v>
      </c>
      <c r="X25" s="47">
        <f t="shared" si="31"/>
        <v>0</v>
      </c>
      <c r="Y25" s="47">
        <f t="shared" si="31"/>
        <v>0</v>
      </c>
      <c r="Z25" s="47">
        <f t="shared" si="31"/>
        <v>0</v>
      </c>
      <c r="AA25" s="47">
        <f t="shared" si="31"/>
        <v>0</v>
      </c>
      <c r="AB25" s="47">
        <f t="shared" si="31"/>
        <v>0</v>
      </c>
      <c r="AC25" s="47">
        <f t="shared" si="31"/>
        <v>0</v>
      </c>
      <c r="AD25" s="47">
        <f t="shared" si="31"/>
        <v>0</v>
      </c>
      <c r="AE25" s="47">
        <f t="shared" si="31"/>
        <v>0</v>
      </c>
      <c r="AF25" s="47">
        <f t="shared" si="31"/>
        <v>0</v>
      </c>
      <c r="AG25" s="47">
        <f t="shared" si="31"/>
        <v>0</v>
      </c>
      <c r="AH25" s="47">
        <f t="shared" si="31"/>
        <v>0</v>
      </c>
      <c r="AI25" s="47">
        <f t="shared" si="31"/>
        <v>0</v>
      </c>
      <c r="AJ25" s="47">
        <f t="shared" si="31"/>
        <v>0</v>
      </c>
      <c r="AK25" s="47">
        <f t="shared" si="31"/>
        <v>0</v>
      </c>
      <c r="AL25" s="47">
        <f t="shared" si="31"/>
        <v>0</v>
      </c>
      <c r="AM25" s="47">
        <f t="shared" si="31"/>
        <v>0</v>
      </c>
      <c r="AN25" s="47">
        <f t="shared" si="31"/>
        <v>0</v>
      </c>
      <c r="AO25" s="47">
        <f t="shared" si="31"/>
        <v>0</v>
      </c>
      <c r="AP25" s="47">
        <f t="shared" si="31"/>
        <v>0</v>
      </c>
      <c r="AQ25" s="47">
        <f t="shared" si="31"/>
        <v>0</v>
      </c>
      <c r="AR25" s="47">
        <f t="shared" si="31"/>
        <v>0</v>
      </c>
      <c r="AS25" s="47">
        <f t="shared" si="31"/>
        <v>0</v>
      </c>
      <c r="AT25" s="47">
        <f t="shared" si="31"/>
        <v>0</v>
      </c>
      <c r="AU25" s="47">
        <f t="shared" si="31"/>
        <v>0</v>
      </c>
      <c r="AV25" s="47">
        <f t="shared" si="31"/>
        <v>1800000</v>
      </c>
      <c r="AW25" s="47">
        <f t="shared" si="31"/>
        <v>0</v>
      </c>
      <c r="AX25" s="47">
        <f t="shared" si="31"/>
        <v>0</v>
      </c>
      <c r="AY25" s="47">
        <f t="shared" si="31"/>
        <v>0</v>
      </c>
      <c r="AZ25" s="60">
        <f t="shared" si="31"/>
        <v>0</v>
      </c>
      <c r="BA25" s="59">
        <f t="shared" si="3"/>
        <v>1800000</v>
      </c>
      <c r="BB25" s="28">
        <f t="shared" si="4"/>
        <v>0</v>
      </c>
      <c r="BC25" s="61"/>
      <c r="BD25" s="59">
        <f t="shared" si="5"/>
        <v>0</v>
      </c>
      <c r="BE25" s="59">
        <f t="shared" si="6"/>
        <v>0</v>
      </c>
      <c r="BF25" s="59">
        <f t="shared" si="7"/>
        <v>0</v>
      </c>
      <c r="BG25" s="59">
        <f t="shared" si="8"/>
        <v>0</v>
      </c>
      <c r="BH25" s="59">
        <f t="shared" si="9"/>
        <v>0</v>
      </c>
      <c r="BI25" s="59">
        <f t="shared" si="10"/>
        <v>0</v>
      </c>
      <c r="BJ25" s="59">
        <f t="shared" si="11"/>
        <v>0</v>
      </c>
      <c r="BK25" s="59">
        <f t="shared" si="12"/>
        <v>0</v>
      </c>
      <c r="BL25" s="59">
        <f t="shared" si="13"/>
        <v>0</v>
      </c>
      <c r="BM25" s="59">
        <f t="shared" si="14"/>
        <v>0</v>
      </c>
      <c r="BN25" s="59">
        <f t="shared" si="15"/>
        <v>1800000</v>
      </c>
      <c r="BO25" s="59">
        <f t="shared" si="16"/>
        <v>0</v>
      </c>
      <c r="BP25" s="61"/>
      <c r="BQ25" s="59">
        <f t="shared" si="17"/>
        <v>0</v>
      </c>
      <c r="BR25" s="59">
        <f t="shared" si="18"/>
        <v>0</v>
      </c>
      <c r="BS25" s="59">
        <f t="shared" si="19"/>
        <v>0</v>
      </c>
      <c r="BT25" s="59">
        <f t="shared" si="20"/>
        <v>1800000</v>
      </c>
    </row>
    <row r="26">
      <c r="A26" s="49"/>
      <c r="B26" s="50" t="s">
        <v>37</v>
      </c>
      <c r="C26" s="6"/>
      <c r="D26" s="5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3"/>
      <c r="BA26" s="59">
        <f t="shared" si="3"/>
        <v>0</v>
      </c>
      <c r="BB26" s="28">
        <f t="shared" si="4"/>
        <v>0</v>
      </c>
      <c r="BC26" s="64"/>
      <c r="BD26" s="59">
        <f t="shared" si="5"/>
        <v>0</v>
      </c>
      <c r="BE26" s="59">
        <f t="shared" si="6"/>
        <v>0</v>
      </c>
      <c r="BF26" s="59">
        <f t="shared" si="7"/>
        <v>0</v>
      </c>
      <c r="BG26" s="59">
        <f t="shared" si="8"/>
        <v>0</v>
      </c>
      <c r="BH26" s="59">
        <f t="shared" si="9"/>
        <v>0</v>
      </c>
      <c r="BI26" s="59">
        <f t="shared" si="10"/>
        <v>0</v>
      </c>
      <c r="BJ26" s="59">
        <f t="shared" si="11"/>
        <v>0</v>
      </c>
      <c r="BK26" s="59">
        <f t="shared" si="12"/>
        <v>0</v>
      </c>
      <c r="BL26" s="59">
        <f t="shared" si="13"/>
        <v>0</v>
      </c>
      <c r="BM26" s="59">
        <f t="shared" si="14"/>
        <v>0</v>
      </c>
      <c r="BN26" s="59">
        <f t="shared" si="15"/>
        <v>0</v>
      </c>
      <c r="BO26" s="59">
        <f t="shared" si="16"/>
        <v>0</v>
      </c>
      <c r="BP26" s="64"/>
      <c r="BQ26" s="59">
        <f t="shared" si="17"/>
        <v>0</v>
      </c>
      <c r="BR26" s="59">
        <f t="shared" si="18"/>
        <v>0</v>
      </c>
      <c r="BS26" s="59">
        <f t="shared" si="19"/>
        <v>0</v>
      </c>
      <c r="BT26" s="59">
        <f t="shared" si="20"/>
        <v>0</v>
      </c>
    </row>
    <row r="27">
      <c r="A27" s="49"/>
      <c r="B27" s="52" t="s">
        <v>38</v>
      </c>
      <c r="C27" s="52" t="s">
        <v>52</v>
      </c>
      <c r="D27" s="53">
        <v>1800000.0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>
        <f>D27</f>
        <v>1800000</v>
      </c>
      <c r="AW27" s="62"/>
      <c r="AX27" s="62"/>
      <c r="AY27" s="62"/>
      <c r="AZ27" s="65"/>
      <c r="BA27" s="59">
        <f t="shared" si="3"/>
        <v>1800000</v>
      </c>
      <c r="BB27" s="28">
        <f t="shared" si="4"/>
        <v>0</v>
      </c>
      <c r="BC27" s="64"/>
      <c r="BD27" s="59">
        <f t="shared" si="5"/>
        <v>0</v>
      </c>
      <c r="BE27" s="59">
        <f t="shared" si="6"/>
        <v>0</v>
      </c>
      <c r="BF27" s="59">
        <f t="shared" si="7"/>
        <v>0</v>
      </c>
      <c r="BG27" s="59">
        <f t="shared" si="8"/>
        <v>0</v>
      </c>
      <c r="BH27" s="59">
        <f t="shared" si="9"/>
        <v>0</v>
      </c>
      <c r="BI27" s="59">
        <f t="shared" si="10"/>
        <v>0</v>
      </c>
      <c r="BJ27" s="59">
        <f t="shared" si="11"/>
        <v>0</v>
      </c>
      <c r="BK27" s="59">
        <f t="shared" si="12"/>
        <v>0</v>
      </c>
      <c r="BL27" s="59">
        <f t="shared" si="13"/>
        <v>0</v>
      </c>
      <c r="BM27" s="59">
        <f t="shared" si="14"/>
        <v>0</v>
      </c>
      <c r="BN27" s="59">
        <f t="shared" si="15"/>
        <v>1800000</v>
      </c>
      <c r="BO27" s="59">
        <f t="shared" si="16"/>
        <v>0</v>
      </c>
      <c r="BP27" s="64"/>
      <c r="BQ27" s="59">
        <f t="shared" si="17"/>
        <v>0</v>
      </c>
      <c r="BR27" s="59">
        <f t="shared" si="18"/>
        <v>0</v>
      </c>
      <c r="BS27" s="59">
        <f t="shared" si="19"/>
        <v>0</v>
      </c>
      <c r="BT27" s="59">
        <f t="shared" si="20"/>
        <v>1800000</v>
      </c>
    </row>
    <row r="28">
      <c r="A28" s="45">
        <v>522191.0</v>
      </c>
      <c r="B28" s="46" t="s">
        <v>36</v>
      </c>
      <c r="C28" s="6"/>
      <c r="D28" s="47">
        <f t="shared" ref="D28:AZ28" si="32">sum(D30:D31)</f>
        <v>19000000</v>
      </c>
      <c r="E28" s="47">
        <f t="shared" si="32"/>
        <v>0</v>
      </c>
      <c r="F28" s="47">
        <f t="shared" si="32"/>
        <v>0</v>
      </c>
      <c r="G28" s="47">
        <f t="shared" si="32"/>
        <v>0</v>
      </c>
      <c r="H28" s="47">
        <f t="shared" si="32"/>
        <v>0</v>
      </c>
      <c r="I28" s="47">
        <f t="shared" si="32"/>
        <v>0</v>
      </c>
      <c r="J28" s="47">
        <f t="shared" si="32"/>
        <v>0</v>
      </c>
      <c r="K28" s="47">
        <f t="shared" si="32"/>
        <v>0</v>
      </c>
      <c r="L28" s="47">
        <f t="shared" si="32"/>
        <v>0</v>
      </c>
      <c r="M28" s="47">
        <f t="shared" si="32"/>
        <v>0</v>
      </c>
      <c r="N28" s="47">
        <f t="shared" si="32"/>
        <v>0</v>
      </c>
      <c r="O28" s="47">
        <f t="shared" si="32"/>
        <v>0</v>
      </c>
      <c r="P28" s="47">
        <f t="shared" si="32"/>
        <v>0</v>
      </c>
      <c r="Q28" s="47">
        <f t="shared" si="32"/>
        <v>0</v>
      </c>
      <c r="R28" s="47">
        <f t="shared" si="32"/>
        <v>0</v>
      </c>
      <c r="S28" s="47">
        <f t="shared" si="32"/>
        <v>0</v>
      </c>
      <c r="T28" s="47">
        <f t="shared" si="32"/>
        <v>0</v>
      </c>
      <c r="U28" s="47">
        <f t="shared" si="32"/>
        <v>0</v>
      </c>
      <c r="V28" s="47">
        <f t="shared" si="32"/>
        <v>0</v>
      </c>
      <c r="W28" s="47">
        <f t="shared" si="32"/>
        <v>0</v>
      </c>
      <c r="X28" s="47">
        <f t="shared" si="32"/>
        <v>0</v>
      </c>
      <c r="Y28" s="47">
        <f t="shared" si="32"/>
        <v>0</v>
      </c>
      <c r="Z28" s="47">
        <f t="shared" si="32"/>
        <v>0</v>
      </c>
      <c r="AA28" s="47">
        <f t="shared" si="32"/>
        <v>0</v>
      </c>
      <c r="AB28" s="47">
        <f t="shared" si="32"/>
        <v>0</v>
      </c>
      <c r="AC28" s="47">
        <f t="shared" si="32"/>
        <v>0</v>
      </c>
      <c r="AD28" s="47">
        <f t="shared" si="32"/>
        <v>0</v>
      </c>
      <c r="AE28" s="47">
        <f t="shared" si="32"/>
        <v>0</v>
      </c>
      <c r="AF28" s="47">
        <f t="shared" si="32"/>
        <v>5000000</v>
      </c>
      <c r="AG28" s="47">
        <f t="shared" si="32"/>
        <v>0</v>
      </c>
      <c r="AH28" s="47">
        <f t="shared" si="32"/>
        <v>0</v>
      </c>
      <c r="AI28" s="47">
        <f t="shared" si="32"/>
        <v>0</v>
      </c>
      <c r="AJ28" s="47">
        <f t="shared" si="32"/>
        <v>0</v>
      </c>
      <c r="AK28" s="47">
        <f t="shared" si="32"/>
        <v>0</v>
      </c>
      <c r="AL28" s="47">
        <f t="shared" si="32"/>
        <v>0</v>
      </c>
      <c r="AM28" s="47">
        <f t="shared" si="32"/>
        <v>0</v>
      </c>
      <c r="AN28" s="47">
        <f t="shared" si="32"/>
        <v>0</v>
      </c>
      <c r="AO28" s="47">
        <f t="shared" si="32"/>
        <v>0</v>
      </c>
      <c r="AP28" s="47">
        <f t="shared" si="32"/>
        <v>0</v>
      </c>
      <c r="AQ28" s="47">
        <f t="shared" si="32"/>
        <v>0</v>
      </c>
      <c r="AR28" s="47">
        <f t="shared" si="32"/>
        <v>0</v>
      </c>
      <c r="AS28" s="47">
        <f t="shared" si="32"/>
        <v>0</v>
      </c>
      <c r="AT28" s="47">
        <f t="shared" si="32"/>
        <v>14000000</v>
      </c>
      <c r="AU28" s="47">
        <f t="shared" si="32"/>
        <v>0</v>
      </c>
      <c r="AV28" s="47">
        <f t="shared" si="32"/>
        <v>0</v>
      </c>
      <c r="AW28" s="47">
        <f t="shared" si="32"/>
        <v>0</v>
      </c>
      <c r="AX28" s="47">
        <f t="shared" si="32"/>
        <v>0</v>
      </c>
      <c r="AY28" s="47">
        <f t="shared" si="32"/>
        <v>0</v>
      </c>
      <c r="AZ28" s="60">
        <f t="shared" si="32"/>
        <v>0</v>
      </c>
      <c r="BA28" s="59">
        <f t="shared" si="3"/>
        <v>19000000</v>
      </c>
      <c r="BB28" s="28">
        <f t="shared" si="4"/>
        <v>0</v>
      </c>
      <c r="BC28" s="61"/>
      <c r="BD28" s="59">
        <f t="shared" si="5"/>
        <v>0</v>
      </c>
      <c r="BE28" s="59">
        <f t="shared" si="6"/>
        <v>0</v>
      </c>
      <c r="BF28" s="59">
        <f t="shared" si="7"/>
        <v>0</v>
      </c>
      <c r="BG28" s="59">
        <f t="shared" si="8"/>
        <v>0</v>
      </c>
      <c r="BH28" s="59">
        <f t="shared" si="9"/>
        <v>0</v>
      </c>
      <c r="BI28" s="59">
        <f t="shared" si="10"/>
        <v>0</v>
      </c>
      <c r="BJ28" s="59">
        <f t="shared" si="11"/>
        <v>5000000</v>
      </c>
      <c r="BK28" s="59">
        <f t="shared" si="12"/>
        <v>0</v>
      </c>
      <c r="BL28" s="59">
        <f t="shared" si="13"/>
        <v>0</v>
      </c>
      <c r="BM28" s="59">
        <f t="shared" si="14"/>
        <v>0</v>
      </c>
      <c r="BN28" s="59">
        <f t="shared" si="15"/>
        <v>14000000</v>
      </c>
      <c r="BO28" s="59">
        <f t="shared" si="16"/>
        <v>0</v>
      </c>
      <c r="BP28" s="61"/>
      <c r="BQ28" s="59">
        <f t="shared" si="17"/>
        <v>0</v>
      </c>
      <c r="BR28" s="59">
        <f t="shared" si="18"/>
        <v>0</v>
      </c>
      <c r="BS28" s="59">
        <f t="shared" si="19"/>
        <v>5000000</v>
      </c>
      <c r="BT28" s="59">
        <f t="shared" si="20"/>
        <v>14000000</v>
      </c>
    </row>
    <row r="29">
      <c r="A29" s="49"/>
      <c r="B29" s="50" t="s">
        <v>37</v>
      </c>
      <c r="C29" s="6"/>
      <c r="D29" s="5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3"/>
      <c r="BA29" s="59">
        <f t="shared" si="3"/>
        <v>0</v>
      </c>
      <c r="BB29" s="28">
        <f t="shared" si="4"/>
        <v>0</v>
      </c>
      <c r="BC29" s="64"/>
      <c r="BD29" s="59">
        <f t="shared" si="5"/>
        <v>0</v>
      </c>
      <c r="BE29" s="59">
        <f t="shared" si="6"/>
        <v>0</v>
      </c>
      <c r="BF29" s="59">
        <f t="shared" si="7"/>
        <v>0</v>
      </c>
      <c r="BG29" s="59">
        <f t="shared" si="8"/>
        <v>0</v>
      </c>
      <c r="BH29" s="59">
        <f t="shared" si="9"/>
        <v>0</v>
      </c>
      <c r="BI29" s="59">
        <f t="shared" si="10"/>
        <v>0</v>
      </c>
      <c r="BJ29" s="59">
        <f t="shared" si="11"/>
        <v>0</v>
      </c>
      <c r="BK29" s="59">
        <f t="shared" si="12"/>
        <v>0</v>
      </c>
      <c r="BL29" s="59">
        <f t="shared" si="13"/>
        <v>0</v>
      </c>
      <c r="BM29" s="59">
        <f t="shared" si="14"/>
        <v>0</v>
      </c>
      <c r="BN29" s="59">
        <f t="shared" si="15"/>
        <v>0</v>
      </c>
      <c r="BO29" s="59">
        <f t="shared" si="16"/>
        <v>0</v>
      </c>
      <c r="BP29" s="64"/>
      <c r="BQ29" s="59">
        <f t="shared" si="17"/>
        <v>0</v>
      </c>
      <c r="BR29" s="59">
        <f t="shared" si="18"/>
        <v>0</v>
      </c>
      <c r="BS29" s="59">
        <f t="shared" si="19"/>
        <v>0</v>
      </c>
      <c r="BT29" s="59">
        <f t="shared" si="20"/>
        <v>0</v>
      </c>
    </row>
    <row r="30">
      <c r="A30" s="49"/>
      <c r="B30" s="52" t="s">
        <v>38</v>
      </c>
      <c r="C30" s="52" t="s">
        <v>39</v>
      </c>
      <c r="D30" s="53">
        <v>5000000.0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>
        <f>D30</f>
        <v>5000000</v>
      </c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5"/>
      <c r="BA30" s="59">
        <f t="shared" si="3"/>
        <v>5000000</v>
      </c>
      <c r="BB30" s="28">
        <f t="shared" si="4"/>
        <v>0</v>
      </c>
      <c r="BC30" s="64"/>
      <c r="BD30" s="59">
        <f t="shared" si="5"/>
        <v>0</v>
      </c>
      <c r="BE30" s="59">
        <f t="shared" si="6"/>
        <v>0</v>
      </c>
      <c r="BF30" s="59">
        <f t="shared" si="7"/>
        <v>0</v>
      </c>
      <c r="BG30" s="59">
        <f t="shared" si="8"/>
        <v>0</v>
      </c>
      <c r="BH30" s="59">
        <f t="shared" si="9"/>
        <v>0</v>
      </c>
      <c r="BI30" s="59">
        <f t="shared" si="10"/>
        <v>0</v>
      </c>
      <c r="BJ30" s="59">
        <f t="shared" si="11"/>
        <v>5000000</v>
      </c>
      <c r="BK30" s="59">
        <f t="shared" si="12"/>
        <v>0</v>
      </c>
      <c r="BL30" s="59">
        <f t="shared" si="13"/>
        <v>0</v>
      </c>
      <c r="BM30" s="59">
        <f t="shared" si="14"/>
        <v>0</v>
      </c>
      <c r="BN30" s="59">
        <f t="shared" si="15"/>
        <v>0</v>
      </c>
      <c r="BO30" s="59">
        <f t="shared" si="16"/>
        <v>0</v>
      </c>
      <c r="BP30" s="64"/>
      <c r="BQ30" s="59">
        <f t="shared" si="17"/>
        <v>0</v>
      </c>
      <c r="BR30" s="59">
        <f t="shared" si="18"/>
        <v>0</v>
      </c>
      <c r="BS30" s="59">
        <f t="shared" si="19"/>
        <v>5000000</v>
      </c>
      <c r="BT30" s="59">
        <f t="shared" si="20"/>
        <v>0</v>
      </c>
    </row>
    <row r="31">
      <c r="A31" s="49"/>
      <c r="B31" s="52" t="s">
        <v>38</v>
      </c>
      <c r="C31" s="52" t="s">
        <v>53</v>
      </c>
      <c r="D31" s="53">
        <v>1.4E7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>
        <f>D31</f>
        <v>14000000</v>
      </c>
      <c r="AU31" s="62"/>
      <c r="AV31" s="62"/>
      <c r="AW31" s="62"/>
      <c r="AX31" s="62"/>
      <c r="AY31" s="62"/>
      <c r="AZ31" s="65"/>
      <c r="BA31" s="59">
        <f t="shared" si="3"/>
        <v>14000000</v>
      </c>
      <c r="BB31" s="28">
        <f t="shared" si="4"/>
        <v>0</v>
      </c>
      <c r="BC31" s="64"/>
      <c r="BD31" s="59">
        <f t="shared" si="5"/>
        <v>0</v>
      </c>
      <c r="BE31" s="59">
        <f t="shared" si="6"/>
        <v>0</v>
      </c>
      <c r="BF31" s="59">
        <f t="shared" si="7"/>
        <v>0</v>
      </c>
      <c r="BG31" s="59">
        <f t="shared" si="8"/>
        <v>0</v>
      </c>
      <c r="BH31" s="59">
        <f t="shared" si="9"/>
        <v>0</v>
      </c>
      <c r="BI31" s="59">
        <f t="shared" si="10"/>
        <v>0</v>
      </c>
      <c r="BJ31" s="59">
        <f t="shared" si="11"/>
        <v>0</v>
      </c>
      <c r="BK31" s="59">
        <f t="shared" si="12"/>
        <v>0</v>
      </c>
      <c r="BL31" s="59">
        <f t="shared" si="13"/>
        <v>0</v>
      </c>
      <c r="BM31" s="59">
        <f t="shared" si="14"/>
        <v>0</v>
      </c>
      <c r="BN31" s="59">
        <f t="shared" si="15"/>
        <v>14000000</v>
      </c>
      <c r="BO31" s="59">
        <f t="shared" si="16"/>
        <v>0</v>
      </c>
      <c r="BP31" s="64"/>
      <c r="BQ31" s="59">
        <f t="shared" si="17"/>
        <v>0</v>
      </c>
      <c r="BR31" s="59">
        <f t="shared" si="18"/>
        <v>0</v>
      </c>
      <c r="BS31" s="59">
        <f t="shared" si="19"/>
        <v>0</v>
      </c>
      <c r="BT31" s="59">
        <f t="shared" si="20"/>
        <v>14000000</v>
      </c>
    </row>
    <row r="32">
      <c r="A32" s="45">
        <v>524111.0</v>
      </c>
      <c r="B32" s="46" t="s">
        <v>41</v>
      </c>
      <c r="C32" s="6"/>
      <c r="D32" s="47">
        <f t="shared" ref="D32:AZ32" si="33">sum(D34,D37)</f>
        <v>5496000</v>
      </c>
      <c r="E32" s="47">
        <f t="shared" si="33"/>
        <v>0</v>
      </c>
      <c r="F32" s="47">
        <f t="shared" si="33"/>
        <v>0</v>
      </c>
      <c r="G32" s="47">
        <f t="shared" si="33"/>
        <v>0</v>
      </c>
      <c r="H32" s="47">
        <f t="shared" si="33"/>
        <v>0</v>
      </c>
      <c r="I32" s="47">
        <f t="shared" si="33"/>
        <v>0</v>
      </c>
      <c r="J32" s="47">
        <f t="shared" si="33"/>
        <v>0</v>
      </c>
      <c r="K32" s="47">
        <f t="shared" si="33"/>
        <v>0</v>
      </c>
      <c r="L32" s="47">
        <f t="shared" si="33"/>
        <v>0</v>
      </c>
      <c r="M32" s="47">
        <f t="shared" si="33"/>
        <v>0</v>
      </c>
      <c r="N32" s="47">
        <f t="shared" si="33"/>
        <v>0</v>
      </c>
      <c r="O32" s="47">
        <f t="shared" si="33"/>
        <v>0</v>
      </c>
      <c r="P32" s="47">
        <f t="shared" si="33"/>
        <v>0</v>
      </c>
      <c r="Q32" s="47">
        <f t="shared" si="33"/>
        <v>0</v>
      </c>
      <c r="R32" s="47">
        <f t="shared" si="33"/>
        <v>0</v>
      </c>
      <c r="S32" s="47">
        <f t="shared" si="33"/>
        <v>0</v>
      </c>
      <c r="T32" s="47">
        <f t="shared" si="33"/>
        <v>0</v>
      </c>
      <c r="U32" s="47">
        <f t="shared" si="33"/>
        <v>0</v>
      </c>
      <c r="V32" s="47">
        <f t="shared" si="33"/>
        <v>0</v>
      </c>
      <c r="W32" s="47">
        <f t="shared" si="33"/>
        <v>0</v>
      </c>
      <c r="X32" s="47">
        <f t="shared" si="33"/>
        <v>0</v>
      </c>
      <c r="Y32" s="47">
        <f t="shared" si="33"/>
        <v>0</v>
      </c>
      <c r="Z32" s="47">
        <f t="shared" si="33"/>
        <v>0</v>
      </c>
      <c r="AA32" s="47">
        <f t="shared" si="33"/>
        <v>0</v>
      </c>
      <c r="AB32" s="47">
        <f t="shared" si="33"/>
        <v>1140000</v>
      </c>
      <c r="AC32" s="47">
        <f t="shared" si="33"/>
        <v>0</v>
      </c>
      <c r="AD32" s="47">
        <f t="shared" si="33"/>
        <v>0</v>
      </c>
      <c r="AE32" s="47">
        <f t="shared" si="33"/>
        <v>0</v>
      </c>
      <c r="AF32" s="47">
        <f t="shared" si="33"/>
        <v>0</v>
      </c>
      <c r="AG32" s="47">
        <f t="shared" si="33"/>
        <v>0</v>
      </c>
      <c r="AH32" s="47">
        <f t="shared" si="33"/>
        <v>0</v>
      </c>
      <c r="AI32" s="47">
        <f t="shared" si="33"/>
        <v>0</v>
      </c>
      <c r="AJ32" s="47">
        <f t="shared" si="33"/>
        <v>0</v>
      </c>
      <c r="AK32" s="47">
        <f t="shared" si="33"/>
        <v>0</v>
      </c>
      <c r="AL32" s="47">
        <f t="shared" si="33"/>
        <v>0</v>
      </c>
      <c r="AM32" s="47">
        <f t="shared" si="33"/>
        <v>0</v>
      </c>
      <c r="AN32" s="47">
        <f t="shared" si="33"/>
        <v>0</v>
      </c>
      <c r="AO32" s="47">
        <f t="shared" si="33"/>
        <v>0</v>
      </c>
      <c r="AP32" s="47">
        <f t="shared" si="33"/>
        <v>0</v>
      </c>
      <c r="AQ32" s="47">
        <f t="shared" si="33"/>
        <v>0</v>
      </c>
      <c r="AR32" s="47">
        <f t="shared" si="33"/>
        <v>0</v>
      </c>
      <c r="AS32" s="47">
        <f t="shared" si="33"/>
        <v>0</v>
      </c>
      <c r="AT32" s="47">
        <f t="shared" si="33"/>
        <v>4356000</v>
      </c>
      <c r="AU32" s="47">
        <f t="shared" si="33"/>
        <v>0</v>
      </c>
      <c r="AV32" s="47">
        <f t="shared" si="33"/>
        <v>0</v>
      </c>
      <c r="AW32" s="47">
        <f t="shared" si="33"/>
        <v>0</v>
      </c>
      <c r="AX32" s="47">
        <f t="shared" si="33"/>
        <v>0</v>
      </c>
      <c r="AY32" s="47">
        <f t="shared" si="33"/>
        <v>0</v>
      </c>
      <c r="AZ32" s="60">
        <f t="shared" si="33"/>
        <v>0</v>
      </c>
      <c r="BA32" s="59">
        <f t="shared" si="3"/>
        <v>5496000</v>
      </c>
      <c r="BB32" s="28">
        <f t="shared" si="4"/>
        <v>0</v>
      </c>
      <c r="BC32" s="61"/>
      <c r="BD32" s="59">
        <f t="shared" si="5"/>
        <v>0</v>
      </c>
      <c r="BE32" s="59">
        <f t="shared" si="6"/>
        <v>0</v>
      </c>
      <c r="BF32" s="59">
        <f t="shared" si="7"/>
        <v>0</v>
      </c>
      <c r="BG32" s="59">
        <f t="shared" si="8"/>
        <v>0</v>
      </c>
      <c r="BH32" s="59">
        <f t="shared" si="9"/>
        <v>0</v>
      </c>
      <c r="BI32" s="59">
        <f t="shared" si="10"/>
        <v>1140000</v>
      </c>
      <c r="BJ32" s="59">
        <f t="shared" si="11"/>
        <v>0</v>
      </c>
      <c r="BK32" s="59">
        <f t="shared" si="12"/>
        <v>0</v>
      </c>
      <c r="BL32" s="59">
        <f t="shared" si="13"/>
        <v>0</v>
      </c>
      <c r="BM32" s="59">
        <f t="shared" si="14"/>
        <v>0</v>
      </c>
      <c r="BN32" s="59">
        <f t="shared" si="15"/>
        <v>4356000</v>
      </c>
      <c r="BO32" s="59">
        <f t="shared" si="16"/>
        <v>0</v>
      </c>
      <c r="BP32" s="61"/>
      <c r="BQ32" s="59">
        <f t="shared" si="17"/>
        <v>0</v>
      </c>
      <c r="BR32" s="59">
        <f t="shared" si="18"/>
        <v>1140000</v>
      </c>
      <c r="BS32" s="59">
        <f t="shared" si="19"/>
        <v>0</v>
      </c>
      <c r="BT32" s="59">
        <f t="shared" si="20"/>
        <v>4356000</v>
      </c>
    </row>
    <row r="33">
      <c r="A33" s="49"/>
      <c r="B33" s="50" t="s">
        <v>37</v>
      </c>
      <c r="C33" s="6"/>
      <c r="D33" s="5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3"/>
      <c r="BA33" s="59">
        <f t="shared" si="3"/>
        <v>0</v>
      </c>
      <c r="BB33" s="28">
        <f t="shared" si="4"/>
        <v>0</v>
      </c>
      <c r="BC33" s="64"/>
      <c r="BD33" s="59">
        <f t="shared" si="5"/>
        <v>0</v>
      </c>
      <c r="BE33" s="59">
        <f t="shared" si="6"/>
        <v>0</v>
      </c>
      <c r="BF33" s="59">
        <f t="shared" si="7"/>
        <v>0</v>
      </c>
      <c r="BG33" s="59">
        <f t="shared" si="8"/>
        <v>0</v>
      </c>
      <c r="BH33" s="59">
        <f t="shared" si="9"/>
        <v>0</v>
      </c>
      <c r="BI33" s="59">
        <f t="shared" si="10"/>
        <v>0</v>
      </c>
      <c r="BJ33" s="59">
        <f t="shared" si="11"/>
        <v>0</v>
      </c>
      <c r="BK33" s="59">
        <f t="shared" si="12"/>
        <v>0</v>
      </c>
      <c r="BL33" s="59">
        <f t="shared" si="13"/>
        <v>0</v>
      </c>
      <c r="BM33" s="59">
        <f t="shared" si="14"/>
        <v>0</v>
      </c>
      <c r="BN33" s="59">
        <f t="shared" si="15"/>
        <v>0</v>
      </c>
      <c r="BO33" s="59">
        <f t="shared" si="16"/>
        <v>0</v>
      </c>
      <c r="BP33" s="64"/>
      <c r="BQ33" s="59">
        <f t="shared" si="17"/>
        <v>0</v>
      </c>
      <c r="BR33" s="59">
        <f t="shared" si="18"/>
        <v>0</v>
      </c>
      <c r="BS33" s="59">
        <f t="shared" si="19"/>
        <v>0</v>
      </c>
      <c r="BT33" s="59">
        <f t="shared" si="20"/>
        <v>0</v>
      </c>
    </row>
    <row r="34">
      <c r="A34" s="49"/>
      <c r="B34" s="52" t="s">
        <v>54</v>
      </c>
      <c r="C34" s="52" t="s">
        <v>55</v>
      </c>
      <c r="D34" s="53">
        <f t="shared" ref="D34:AZ34" si="34">sum(D35:D36)</f>
        <v>1140000</v>
      </c>
      <c r="E34" s="53">
        <f t="shared" si="34"/>
        <v>0</v>
      </c>
      <c r="F34" s="53">
        <f t="shared" si="34"/>
        <v>0</v>
      </c>
      <c r="G34" s="53">
        <f t="shared" si="34"/>
        <v>0</v>
      </c>
      <c r="H34" s="53">
        <f t="shared" si="34"/>
        <v>0</v>
      </c>
      <c r="I34" s="53">
        <f t="shared" si="34"/>
        <v>0</v>
      </c>
      <c r="J34" s="53">
        <f t="shared" si="34"/>
        <v>0</v>
      </c>
      <c r="K34" s="53">
        <f t="shared" si="34"/>
        <v>0</v>
      </c>
      <c r="L34" s="53">
        <f t="shared" si="34"/>
        <v>0</v>
      </c>
      <c r="M34" s="53">
        <f t="shared" si="34"/>
        <v>0</v>
      </c>
      <c r="N34" s="53">
        <f t="shared" si="34"/>
        <v>0</v>
      </c>
      <c r="O34" s="53">
        <f t="shared" si="34"/>
        <v>0</v>
      </c>
      <c r="P34" s="53">
        <f t="shared" si="34"/>
        <v>0</v>
      </c>
      <c r="Q34" s="53">
        <f t="shared" si="34"/>
        <v>0</v>
      </c>
      <c r="R34" s="53">
        <f t="shared" si="34"/>
        <v>0</v>
      </c>
      <c r="S34" s="53">
        <f t="shared" si="34"/>
        <v>0</v>
      </c>
      <c r="T34" s="53">
        <f t="shared" si="34"/>
        <v>0</v>
      </c>
      <c r="U34" s="53">
        <f t="shared" si="34"/>
        <v>0</v>
      </c>
      <c r="V34" s="53">
        <f t="shared" si="34"/>
        <v>0</v>
      </c>
      <c r="W34" s="53">
        <f t="shared" si="34"/>
        <v>0</v>
      </c>
      <c r="X34" s="53">
        <f t="shared" si="34"/>
        <v>0</v>
      </c>
      <c r="Y34" s="53">
        <f t="shared" si="34"/>
        <v>0</v>
      </c>
      <c r="Z34" s="53">
        <f t="shared" si="34"/>
        <v>0</v>
      </c>
      <c r="AA34" s="53">
        <f t="shared" si="34"/>
        <v>0</v>
      </c>
      <c r="AB34" s="53">
        <f t="shared" si="34"/>
        <v>1140000</v>
      </c>
      <c r="AC34" s="53">
        <f t="shared" si="34"/>
        <v>0</v>
      </c>
      <c r="AD34" s="53">
        <f t="shared" si="34"/>
        <v>0</v>
      </c>
      <c r="AE34" s="53">
        <f t="shared" si="34"/>
        <v>0</v>
      </c>
      <c r="AF34" s="53">
        <f t="shared" si="34"/>
        <v>0</v>
      </c>
      <c r="AG34" s="53">
        <f t="shared" si="34"/>
        <v>0</v>
      </c>
      <c r="AH34" s="53">
        <f t="shared" si="34"/>
        <v>0</v>
      </c>
      <c r="AI34" s="53">
        <f t="shared" si="34"/>
        <v>0</v>
      </c>
      <c r="AJ34" s="53">
        <f t="shared" si="34"/>
        <v>0</v>
      </c>
      <c r="AK34" s="53">
        <f t="shared" si="34"/>
        <v>0</v>
      </c>
      <c r="AL34" s="53">
        <f t="shared" si="34"/>
        <v>0</v>
      </c>
      <c r="AM34" s="53">
        <f t="shared" si="34"/>
        <v>0</v>
      </c>
      <c r="AN34" s="53">
        <f t="shared" si="34"/>
        <v>0</v>
      </c>
      <c r="AO34" s="53">
        <f t="shared" si="34"/>
        <v>0</v>
      </c>
      <c r="AP34" s="53">
        <f t="shared" si="34"/>
        <v>0</v>
      </c>
      <c r="AQ34" s="53">
        <f t="shared" si="34"/>
        <v>0</v>
      </c>
      <c r="AR34" s="53">
        <f t="shared" si="34"/>
        <v>0</v>
      </c>
      <c r="AS34" s="53">
        <f t="shared" si="34"/>
        <v>0</v>
      </c>
      <c r="AT34" s="53">
        <f t="shared" si="34"/>
        <v>0</v>
      </c>
      <c r="AU34" s="53">
        <f t="shared" si="34"/>
        <v>0</v>
      </c>
      <c r="AV34" s="53">
        <f t="shared" si="34"/>
        <v>0</v>
      </c>
      <c r="AW34" s="53">
        <f t="shared" si="34"/>
        <v>0</v>
      </c>
      <c r="AX34" s="53">
        <f t="shared" si="34"/>
        <v>0</v>
      </c>
      <c r="AY34" s="53">
        <f t="shared" si="34"/>
        <v>0</v>
      </c>
      <c r="AZ34" s="65">
        <f t="shared" si="34"/>
        <v>0</v>
      </c>
      <c r="BA34" s="59">
        <f t="shared" si="3"/>
        <v>1140000</v>
      </c>
      <c r="BB34" s="28">
        <f t="shared" si="4"/>
        <v>0</v>
      </c>
      <c r="BC34" s="64"/>
      <c r="BD34" s="59">
        <f t="shared" si="5"/>
        <v>0</v>
      </c>
      <c r="BE34" s="59">
        <f t="shared" si="6"/>
        <v>0</v>
      </c>
      <c r="BF34" s="59">
        <f t="shared" si="7"/>
        <v>0</v>
      </c>
      <c r="BG34" s="59">
        <f t="shared" si="8"/>
        <v>0</v>
      </c>
      <c r="BH34" s="59">
        <f t="shared" si="9"/>
        <v>0</v>
      </c>
      <c r="BI34" s="59">
        <f t="shared" si="10"/>
        <v>1140000</v>
      </c>
      <c r="BJ34" s="59">
        <f t="shared" si="11"/>
        <v>0</v>
      </c>
      <c r="BK34" s="59">
        <f t="shared" si="12"/>
        <v>0</v>
      </c>
      <c r="BL34" s="59">
        <f t="shared" si="13"/>
        <v>0</v>
      </c>
      <c r="BM34" s="59">
        <f t="shared" si="14"/>
        <v>0</v>
      </c>
      <c r="BN34" s="59">
        <f t="shared" si="15"/>
        <v>0</v>
      </c>
      <c r="BO34" s="59">
        <f t="shared" si="16"/>
        <v>0</v>
      </c>
      <c r="BP34" s="64"/>
      <c r="BQ34" s="59">
        <f t="shared" si="17"/>
        <v>0</v>
      </c>
      <c r="BR34" s="59">
        <f t="shared" si="18"/>
        <v>1140000</v>
      </c>
      <c r="BS34" s="59">
        <f t="shared" si="19"/>
        <v>0</v>
      </c>
      <c r="BT34" s="59">
        <f t="shared" si="20"/>
        <v>0</v>
      </c>
    </row>
    <row r="35">
      <c r="A35" s="49"/>
      <c r="B35" s="52" t="s">
        <v>38</v>
      </c>
      <c r="C35" s="52" t="s">
        <v>42</v>
      </c>
      <c r="D35" s="53">
        <v>688000.0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>
        <f t="shared" ref="AB35:AB36" si="35">D35</f>
        <v>688000</v>
      </c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5"/>
      <c r="BA35" s="59">
        <f t="shared" si="3"/>
        <v>688000</v>
      </c>
      <c r="BB35" s="28">
        <f t="shared" si="4"/>
        <v>0</v>
      </c>
      <c r="BC35" s="64"/>
      <c r="BD35" s="59">
        <f t="shared" si="5"/>
        <v>0</v>
      </c>
      <c r="BE35" s="59">
        <f t="shared" si="6"/>
        <v>0</v>
      </c>
      <c r="BF35" s="59">
        <f t="shared" si="7"/>
        <v>0</v>
      </c>
      <c r="BG35" s="59">
        <f t="shared" si="8"/>
        <v>0</v>
      </c>
      <c r="BH35" s="59">
        <f t="shared" si="9"/>
        <v>0</v>
      </c>
      <c r="BI35" s="59">
        <f t="shared" si="10"/>
        <v>688000</v>
      </c>
      <c r="BJ35" s="59">
        <f t="shared" si="11"/>
        <v>0</v>
      </c>
      <c r="BK35" s="59">
        <f t="shared" si="12"/>
        <v>0</v>
      </c>
      <c r="BL35" s="59">
        <f t="shared" si="13"/>
        <v>0</v>
      </c>
      <c r="BM35" s="59">
        <f t="shared" si="14"/>
        <v>0</v>
      </c>
      <c r="BN35" s="59">
        <f t="shared" si="15"/>
        <v>0</v>
      </c>
      <c r="BO35" s="59">
        <f t="shared" si="16"/>
        <v>0</v>
      </c>
      <c r="BP35" s="64"/>
      <c r="BQ35" s="59">
        <f t="shared" si="17"/>
        <v>0</v>
      </c>
      <c r="BR35" s="59">
        <f t="shared" si="18"/>
        <v>688000</v>
      </c>
      <c r="BS35" s="59">
        <f t="shared" si="19"/>
        <v>0</v>
      </c>
      <c r="BT35" s="59">
        <f t="shared" si="20"/>
        <v>0</v>
      </c>
    </row>
    <row r="36">
      <c r="A36" s="49"/>
      <c r="B36" s="52" t="s">
        <v>38</v>
      </c>
      <c r="C36" s="52" t="s">
        <v>43</v>
      </c>
      <c r="D36" s="53">
        <v>452000.0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>
        <f t="shared" si="35"/>
        <v>452000</v>
      </c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5"/>
      <c r="BA36" s="59">
        <f t="shared" si="3"/>
        <v>452000</v>
      </c>
      <c r="BB36" s="28">
        <f t="shared" si="4"/>
        <v>0</v>
      </c>
      <c r="BC36" s="64"/>
      <c r="BD36" s="59">
        <f t="shared" si="5"/>
        <v>0</v>
      </c>
      <c r="BE36" s="59">
        <f t="shared" si="6"/>
        <v>0</v>
      </c>
      <c r="BF36" s="59">
        <f t="shared" si="7"/>
        <v>0</v>
      </c>
      <c r="BG36" s="59">
        <f t="shared" si="8"/>
        <v>0</v>
      </c>
      <c r="BH36" s="59">
        <f t="shared" si="9"/>
        <v>0</v>
      </c>
      <c r="BI36" s="59">
        <f t="shared" si="10"/>
        <v>452000</v>
      </c>
      <c r="BJ36" s="59">
        <f t="shared" si="11"/>
        <v>0</v>
      </c>
      <c r="BK36" s="59">
        <f t="shared" si="12"/>
        <v>0</v>
      </c>
      <c r="BL36" s="59">
        <f t="shared" si="13"/>
        <v>0</v>
      </c>
      <c r="BM36" s="59">
        <f t="shared" si="14"/>
        <v>0</v>
      </c>
      <c r="BN36" s="59">
        <f t="shared" si="15"/>
        <v>0</v>
      </c>
      <c r="BO36" s="59">
        <f t="shared" si="16"/>
        <v>0</v>
      </c>
      <c r="BP36" s="64"/>
      <c r="BQ36" s="59">
        <f t="shared" si="17"/>
        <v>0</v>
      </c>
      <c r="BR36" s="59">
        <f t="shared" si="18"/>
        <v>452000</v>
      </c>
      <c r="BS36" s="59">
        <f t="shared" si="19"/>
        <v>0</v>
      </c>
      <c r="BT36" s="59">
        <f t="shared" si="20"/>
        <v>0</v>
      </c>
    </row>
    <row r="37">
      <c r="A37" s="49"/>
      <c r="B37" s="52" t="s">
        <v>54</v>
      </c>
      <c r="C37" s="52" t="s">
        <v>56</v>
      </c>
      <c r="D37" s="53">
        <v>4356000.0</v>
      </c>
      <c r="E37" s="53">
        <f t="shared" ref="E37:AZ37" si="36">sum(E38:E40)</f>
        <v>0</v>
      </c>
      <c r="F37" s="53">
        <f t="shared" si="36"/>
        <v>0</v>
      </c>
      <c r="G37" s="53">
        <f t="shared" si="36"/>
        <v>0</v>
      </c>
      <c r="H37" s="53">
        <f t="shared" si="36"/>
        <v>0</v>
      </c>
      <c r="I37" s="53">
        <f t="shared" si="36"/>
        <v>0</v>
      </c>
      <c r="J37" s="53">
        <f t="shared" si="36"/>
        <v>0</v>
      </c>
      <c r="K37" s="53">
        <f t="shared" si="36"/>
        <v>0</v>
      </c>
      <c r="L37" s="53">
        <f t="shared" si="36"/>
        <v>0</v>
      </c>
      <c r="M37" s="53">
        <f t="shared" si="36"/>
        <v>0</v>
      </c>
      <c r="N37" s="53">
        <f t="shared" si="36"/>
        <v>0</v>
      </c>
      <c r="O37" s="53">
        <f t="shared" si="36"/>
        <v>0</v>
      </c>
      <c r="P37" s="53">
        <f t="shared" si="36"/>
        <v>0</v>
      </c>
      <c r="Q37" s="53">
        <f t="shared" si="36"/>
        <v>0</v>
      </c>
      <c r="R37" s="53">
        <f t="shared" si="36"/>
        <v>0</v>
      </c>
      <c r="S37" s="53">
        <f t="shared" si="36"/>
        <v>0</v>
      </c>
      <c r="T37" s="53">
        <f t="shared" si="36"/>
        <v>0</v>
      </c>
      <c r="U37" s="53">
        <f t="shared" si="36"/>
        <v>0</v>
      </c>
      <c r="V37" s="53">
        <f t="shared" si="36"/>
        <v>0</v>
      </c>
      <c r="W37" s="53">
        <f t="shared" si="36"/>
        <v>0</v>
      </c>
      <c r="X37" s="53">
        <f t="shared" si="36"/>
        <v>0</v>
      </c>
      <c r="Y37" s="53">
        <f t="shared" si="36"/>
        <v>0</v>
      </c>
      <c r="Z37" s="53">
        <f t="shared" si="36"/>
        <v>0</v>
      </c>
      <c r="AA37" s="53">
        <f t="shared" si="36"/>
        <v>0</v>
      </c>
      <c r="AB37" s="53">
        <f t="shared" si="36"/>
        <v>0</v>
      </c>
      <c r="AC37" s="53">
        <f t="shared" si="36"/>
        <v>0</v>
      </c>
      <c r="AD37" s="53">
        <f t="shared" si="36"/>
        <v>0</v>
      </c>
      <c r="AE37" s="53">
        <f t="shared" si="36"/>
        <v>0</v>
      </c>
      <c r="AF37" s="53">
        <f t="shared" si="36"/>
        <v>0</v>
      </c>
      <c r="AG37" s="53">
        <f t="shared" si="36"/>
        <v>0</v>
      </c>
      <c r="AH37" s="53">
        <f t="shared" si="36"/>
        <v>0</v>
      </c>
      <c r="AI37" s="53">
        <f t="shared" si="36"/>
        <v>0</v>
      </c>
      <c r="AJ37" s="53">
        <f t="shared" si="36"/>
        <v>0</v>
      </c>
      <c r="AK37" s="53">
        <f t="shared" si="36"/>
        <v>0</v>
      </c>
      <c r="AL37" s="53">
        <f t="shared" si="36"/>
        <v>0</v>
      </c>
      <c r="AM37" s="53">
        <f t="shared" si="36"/>
        <v>0</v>
      </c>
      <c r="AN37" s="53">
        <f t="shared" si="36"/>
        <v>0</v>
      </c>
      <c r="AO37" s="53">
        <f t="shared" si="36"/>
        <v>0</v>
      </c>
      <c r="AP37" s="53">
        <f t="shared" si="36"/>
        <v>0</v>
      </c>
      <c r="AQ37" s="53">
        <f t="shared" si="36"/>
        <v>0</v>
      </c>
      <c r="AR37" s="53">
        <f t="shared" si="36"/>
        <v>0</v>
      </c>
      <c r="AS37" s="53">
        <f t="shared" si="36"/>
        <v>0</v>
      </c>
      <c r="AT37" s="53">
        <f t="shared" si="36"/>
        <v>4356000</v>
      </c>
      <c r="AU37" s="53">
        <f t="shared" si="36"/>
        <v>0</v>
      </c>
      <c r="AV37" s="53">
        <f t="shared" si="36"/>
        <v>0</v>
      </c>
      <c r="AW37" s="53">
        <f t="shared" si="36"/>
        <v>0</v>
      </c>
      <c r="AX37" s="53">
        <f t="shared" si="36"/>
        <v>0</v>
      </c>
      <c r="AY37" s="53">
        <f t="shared" si="36"/>
        <v>0</v>
      </c>
      <c r="AZ37" s="65">
        <f t="shared" si="36"/>
        <v>0</v>
      </c>
      <c r="BA37" s="59">
        <f t="shared" si="3"/>
        <v>4356000</v>
      </c>
      <c r="BB37" s="28">
        <f t="shared" si="4"/>
        <v>0</v>
      </c>
      <c r="BC37" s="64"/>
      <c r="BD37" s="59">
        <f t="shared" si="5"/>
        <v>0</v>
      </c>
      <c r="BE37" s="59">
        <f t="shared" si="6"/>
        <v>0</v>
      </c>
      <c r="BF37" s="59">
        <f t="shared" si="7"/>
        <v>0</v>
      </c>
      <c r="BG37" s="59">
        <f t="shared" si="8"/>
        <v>0</v>
      </c>
      <c r="BH37" s="59">
        <f t="shared" si="9"/>
        <v>0</v>
      </c>
      <c r="BI37" s="59">
        <f t="shared" si="10"/>
        <v>0</v>
      </c>
      <c r="BJ37" s="59">
        <f t="shared" si="11"/>
        <v>0</v>
      </c>
      <c r="BK37" s="59">
        <f t="shared" si="12"/>
        <v>0</v>
      </c>
      <c r="BL37" s="59">
        <f t="shared" si="13"/>
        <v>0</v>
      </c>
      <c r="BM37" s="59">
        <f t="shared" si="14"/>
        <v>0</v>
      </c>
      <c r="BN37" s="59">
        <f t="shared" si="15"/>
        <v>4356000</v>
      </c>
      <c r="BO37" s="59">
        <f t="shared" si="16"/>
        <v>0</v>
      </c>
      <c r="BP37" s="64"/>
      <c r="BQ37" s="59">
        <f t="shared" si="17"/>
        <v>0</v>
      </c>
      <c r="BR37" s="59">
        <f t="shared" si="18"/>
        <v>0</v>
      </c>
      <c r="BS37" s="59">
        <f t="shared" si="19"/>
        <v>0</v>
      </c>
      <c r="BT37" s="59">
        <f t="shared" si="20"/>
        <v>4356000</v>
      </c>
    </row>
    <row r="38">
      <c r="A38" s="49"/>
      <c r="B38" s="52" t="s">
        <v>38</v>
      </c>
      <c r="C38" s="52" t="s">
        <v>57</v>
      </c>
      <c r="D38" s="53">
        <v>1696000.0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>
        <f t="shared" ref="AT38:AT40" si="37">D38</f>
        <v>1696000</v>
      </c>
      <c r="AU38" s="62"/>
      <c r="AV38" s="62"/>
      <c r="AW38" s="62"/>
      <c r="AX38" s="62"/>
      <c r="AY38" s="62"/>
      <c r="AZ38" s="65"/>
      <c r="BA38" s="59">
        <f t="shared" si="3"/>
        <v>1696000</v>
      </c>
      <c r="BB38" s="28">
        <f t="shared" si="4"/>
        <v>0</v>
      </c>
      <c r="BC38" s="64"/>
      <c r="BD38" s="59">
        <f t="shared" si="5"/>
        <v>0</v>
      </c>
      <c r="BE38" s="59">
        <f t="shared" si="6"/>
        <v>0</v>
      </c>
      <c r="BF38" s="59">
        <f t="shared" si="7"/>
        <v>0</v>
      </c>
      <c r="BG38" s="59">
        <f t="shared" si="8"/>
        <v>0</v>
      </c>
      <c r="BH38" s="59">
        <f t="shared" si="9"/>
        <v>0</v>
      </c>
      <c r="BI38" s="59">
        <f t="shared" si="10"/>
        <v>0</v>
      </c>
      <c r="BJ38" s="59">
        <f t="shared" si="11"/>
        <v>0</v>
      </c>
      <c r="BK38" s="59">
        <f t="shared" si="12"/>
        <v>0</v>
      </c>
      <c r="BL38" s="59">
        <f t="shared" si="13"/>
        <v>0</v>
      </c>
      <c r="BM38" s="59">
        <f t="shared" si="14"/>
        <v>0</v>
      </c>
      <c r="BN38" s="59">
        <f t="shared" si="15"/>
        <v>1696000</v>
      </c>
      <c r="BO38" s="59">
        <f t="shared" si="16"/>
        <v>0</v>
      </c>
      <c r="BP38" s="64"/>
      <c r="BQ38" s="59">
        <f t="shared" si="17"/>
        <v>0</v>
      </c>
      <c r="BR38" s="59">
        <f t="shared" si="18"/>
        <v>0</v>
      </c>
      <c r="BS38" s="59">
        <f t="shared" si="19"/>
        <v>0</v>
      </c>
      <c r="BT38" s="59">
        <f t="shared" si="20"/>
        <v>1696000</v>
      </c>
    </row>
    <row r="39">
      <c r="A39" s="49"/>
      <c r="B39" s="52" t="s">
        <v>38</v>
      </c>
      <c r="C39" s="52" t="s">
        <v>58</v>
      </c>
      <c r="D39" s="53">
        <v>1460000.0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>
        <f t="shared" si="37"/>
        <v>1460000</v>
      </c>
      <c r="AU39" s="62"/>
      <c r="AV39" s="62"/>
      <c r="AW39" s="62"/>
      <c r="AX39" s="62"/>
      <c r="AY39" s="62"/>
      <c r="AZ39" s="65"/>
      <c r="BA39" s="59">
        <f t="shared" si="3"/>
        <v>1460000</v>
      </c>
      <c r="BB39" s="28">
        <f t="shared" si="4"/>
        <v>0</v>
      </c>
      <c r="BC39" s="64"/>
      <c r="BD39" s="59">
        <f t="shared" si="5"/>
        <v>0</v>
      </c>
      <c r="BE39" s="59">
        <f t="shared" si="6"/>
        <v>0</v>
      </c>
      <c r="BF39" s="59">
        <f t="shared" si="7"/>
        <v>0</v>
      </c>
      <c r="BG39" s="59">
        <f t="shared" si="8"/>
        <v>0</v>
      </c>
      <c r="BH39" s="59">
        <f t="shared" si="9"/>
        <v>0</v>
      </c>
      <c r="BI39" s="59">
        <f t="shared" si="10"/>
        <v>0</v>
      </c>
      <c r="BJ39" s="59">
        <f t="shared" si="11"/>
        <v>0</v>
      </c>
      <c r="BK39" s="59">
        <f t="shared" si="12"/>
        <v>0</v>
      </c>
      <c r="BL39" s="59">
        <f t="shared" si="13"/>
        <v>0</v>
      </c>
      <c r="BM39" s="59">
        <f t="shared" si="14"/>
        <v>0</v>
      </c>
      <c r="BN39" s="59">
        <f t="shared" si="15"/>
        <v>1460000</v>
      </c>
      <c r="BO39" s="59">
        <f t="shared" si="16"/>
        <v>0</v>
      </c>
      <c r="BP39" s="64"/>
      <c r="BQ39" s="59">
        <f t="shared" si="17"/>
        <v>0</v>
      </c>
      <c r="BR39" s="59">
        <f t="shared" si="18"/>
        <v>0</v>
      </c>
      <c r="BS39" s="59">
        <f t="shared" si="19"/>
        <v>0</v>
      </c>
      <c r="BT39" s="59">
        <f t="shared" si="20"/>
        <v>1460000</v>
      </c>
    </row>
    <row r="40">
      <c r="A40" s="49"/>
      <c r="B40" s="52" t="s">
        <v>38</v>
      </c>
      <c r="C40" s="52" t="s">
        <v>43</v>
      </c>
      <c r="D40" s="53">
        <v>1200000.0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>
        <f t="shared" si="37"/>
        <v>1200000</v>
      </c>
      <c r="AU40" s="62"/>
      <c r="AV40" s="62"/>
      <c r="AW40" s="62"/>
      <c r="AX40" s="62"/>
      <c r="AY40" s="62"/>
      <c r="AZ40" s="65"/>
      <c r="BA40" s="59">
        <f t="shared" si="3"/>
        <v>1200000</v>
      </c>
      <c r="BB40" s="28">
        <f t="shared" si="4"/>
        <v>0</v>
      </c>
      <c r="BC40" s="64"/>
      <c r="BD40" s="59">
        <f t="shared" si="5"/>
        <v>0</v>
      </c>
      <c r="BE40" s="59">
        <f t="shared" si="6"/>
        <v>0</v>
      </c>
      <c r="BF40" s="59">
        <f t="shared" si="7"/>
        <v>0</v>
      </c>
      <c r="BG40" s="59">
        <f t="shared" si="8"/>
        <v>0</v>
      </c>
      <c r="BH40" s="59">
        <f t="shared" si="9"/>
        <v>0</v>
      </c>
      <c r="BI40" s="59">
        <f t="shared" si="10"/>
        <v>0</v>
      </c>
      <c r="BJ40" s="59">
        <f t="shared" si="11"/>
        <v>0</v>
      </c>
      <c r="BK40" s="59">
        <f t="shared" si="12"/>
        <v>0</v>
      </c>
      <c r="BL40" s="59">
        <f t="shared" si="13"/>
        <v>0</v>
      </c>
      <c r="BM40" s="59">
        <f t="shared" si="14"/>
        <v>0</v>
      </c>
      <c r="BN40" s="59">
        <f t="shared" si="15"/>
        <v>1200000</v>
      </c>
      <c r="BO40" s="59">
        <f t="shared" si="16"/>
        <v>0</v>
      </c>
      <c r="BP40" s="64"/>
      <c r="BQ40" s="59">
        <f t="shared" si="17"/>
        <v>0</v>
      </c>
      <c r="BR40" s="59">
        <f t="shared" si="18"/>
        <v>0</v>
      </c>
      <c r="BS40" s="59">
        <f t="shared" si="19"/>
        <v>0</v>
      </c>
      <c r="BT40" s="59">
        <f t="shared" si="20"/>
        <v>1200000</v>
      </c>
    </row>
    <row r="41">
      <c r="A41" s="45">
        <v>524113.0</v>
      </c>
      <c r="B41" s="46" t="s">
        <v>44</v>
      </c>
      <c r="C41" s="6"/>
      <c r="D41" s="47">
        <f t="shared" ref="D41:AZ41" si="38">sum(D43)</f>
        <v>680000</v>
      </c>
      <c r="E41" s="47">
        <f t="shared" si="38"/>
        <v>0</v>
      </c>
      <c r="F41" s="47">
        <f t="shared" si="38"/>
        <v>0</v>
      </c>
      <c r="G41" s="47">
        <f t="shared" si="38"/>
        <v>0</v>
      </c>
      <c r="H41" s="47">
        <f t="shared" si="38"/>
        <v>0</v>
      </c>
      <c r="I41" s="47">
        <f t="shared" si="38"/>
        <v>0</v>
      </c>
      <c r="J41" s="47">
        <f t="shared" si="38"/>
        <v>0</v>
      </c>
      <c r="K41" s="47">
        <f t="shared" si="38"/>
        <v>0</v>
      </c>
      <c r="L41" s="47">
        <f t="shared" si="38"/>
        <v>0</v>
      </c>
      <c r="M41" s="47">
        <f t="shared" si="38"/>
        <v>0</v>
      </c>
      <c r="N41" s="47">
        <f t="shared" si="38"/>
        <v>0</v>
      </c>
      <c r="O41" s="47">
        <f t="shared" si="38"/>
        <v>0</v>
      </c>
      <c r="P41" s="47">
        <f t="shared" si="38"/>
        <v>0</v>
      </c>
      <c r="Q41" s="47">
        <f t="shared" si="38"/>
        <v>0</v>
      </c>
      <c r="R41" s="47">
        <f t="shared" si="38"/>
        <v>0</v>
      </c>
      <c r="S41" s="47">
        <f t="shared" si="38"/>
        <v>0</v>
      </c>
      <c r="T41" s="47">
        <f t="shared" si="38"/>
        <v>0</v>
      </c>
      <c r="U41" s="47">
        <f t="shared" si="38"/>
        <v>0</v>
      </c>
      <c r="V41" s="47">
        <f t="shared" si="38"/>
        <v>0</v>
      </c>
      <c r="W41" s="47">
        <f t="shared" si="38"/>
        <v>0</v>
      </c>
      <c r="X41" s="47">
        <f t="shared" si="38"/>
        <v>0</v>
      </c>
      <c r="Y41" s="47">
        <f t="shared" si="38"/>
        <v>0</v>
      </c>
      <c r="Z41" s="47">
        <f t="shared" si="38"/>
        <v>0</v>
      </c>
      <c r="AA41" s="47">
        <f t="shared" si="38"/>
        <v>0</v>
      </c>
      <c r="AB41" s="47">
        <f t="shared" si="38"/>
        <v>0</v>
      </c>
      <c r="AC41" s="47">
        <f t="shared" si="38"/>
        <v>340000</v>
      </c>
      <c r="AD41" s="47">
        <f t="shared" si="38"/>
        <v>0</v>
      </c>
      <c r="AE41" s="47">
        <f t="shared" si="38"/>
        <v>0</v>
      </c>
      <c r="AF41" s="47">
        <f t="shared" si="38"/>
        <v>0</v>
      </c>
      <c r="AG41" s="47">
        <f t="shared" si="38"/>
        <v>0</v>
      </c>
      <c r="AH41" s="47">
        <f t="shared" si="38"/>
        <v>0</v>
      </c>
      <c r="AI41" s="47">
        <f t="shared" si="38"/>
        <v>0</v>
      </c>
      <c r="AJ41" s="47">
        <f t="shared" si="38"/>
        <v>0</v>
      </c>
      <c r="AK41" s="47">
        <f t="shared" si="38"/>
        <v>0</v>
      </c>
      <c r="AL41" s="47">
        <f t="shared" si="38"/>
        <v>0</v>
      </c>
      <c r="AM41" s="47">
        <f t="shared" si="38"/>
        <v>0</v>
      </c>
      <c r="AN41" s="47">
        <f t="shared" si="38"/>
        <v>0</v>
      </c>
      <c r="AO41" s="47">
        <f t="shared" si="38"/>
        <v>0</v>
      </c>
      <c r="AP41" s="47">
        <f t="shared" si="38"/>
        <v>0</v>
      </c>
      <c r="AQ41" s="47">
        <f t="shared" si="38"/>
        <v>340000</v>
      </c>
      <c r="AR41" s="47">
        <f t="shared" si="38"/>
        <v>0</v>
      </c>
      <c r="AS41" s="47">
        <f t="shared" si="38"/>
        <v>0</v>
      </c>
      <c r="AT41" s="47">
        <f t="shared" si="38"/>
        <v>0</v>
      </c>
      <c r="AU41" s="47">
        <f t="shared" si="38"/>
        <v>0</v>
      </c>
      <c r="AV41" s="47">
        <f t="shared" si="38"/>
        <v>0</v>
      </c>
      <c r="AW41" s="47">
        <f t="shared" si="38"/>
        <v>0</v>
      </c>
      <c r="AX41" s="47">
        <f t="shared" si="38"/>
        <v>0</v>
      </c>
      <c r="AY41" s="47">
        <f t="shared" si="38"/>
        <v>0</v>
      </c>
      <c r="AZ41" s="60">
        <f t="shared" si="38"/>
        <v>0</v>
      </c>
      <c r="BA41" s="59">
        <f t="shared" si="3"/>
        <v>680000</v>
      </c>
      <c r="BB41" s="28">
        <f t="shared" si="4"/>
        <v>0</v>
      </c>
      <c r="BC41" s="61"/>
      <c r="BD41" s="59">
        <f t="shared" si="5"/>
        <v>0</v>
      </c>
      <c r="BE41" s="59">
        <f t="shared" si="6"/>
        <v>0</v>
      </c>
      <c r="BF41" s="59">
        <f t="shared" si="7"/>
        <v>0</v>
      </c>
      <c r="BG41" s="59">
        <f t="shared" si="8"/>
        <v>0</v>
      </c>
      <c r="BH41" s="59">
        <f t="shared" si="9"/>
        <v>0</v>
      </c>
      <c r="BI41" s="59">
        <f t="shared" si="10"/>
        <v>0</v>
      </c>
      <c r="BJ41" s="59">
        <f t="shared" si="11"/>
        <v>340000</v>
      </c>
      <c r="BK41" s="59">
        <f t="shared" si="12"/>
        <v>0</v>
      </c>
      <c r="BL41" s="59">
        <f t="shared" si="13"/>
        <v>0</v>
      </c>
      <c r="BM41" s="59">
        <f t="shared" si="14"/>
        <v>340000</v>
      </c>
      <c r="BN41" s="59">
        <f t="shared" si="15"/>
        <v>0</v>
      </c>
      <c r="BO41" s="59">
        <f t="shared" si="16"/>
        <v>0</v>
      </c>
      <c r="BP41" s="61"/>
      <c r="BQ41" s="59">
        <f t="shared" si="17"/>
        <v>0</v>
      </c>
      <c r="BR41" s="59">
        <f t="shared" si="18"/>
        <v>0</v>
      </c>
      <c r="BS41" s="59">
        <f t="shared" si="19"/>
        <v>340000</v>
      </c>
      <c r="BT41" s="59">
        <f t="shared" si="20"/>
        <v>340000</v>
      </c>
    </row>
    <row r="42">
      <c r="A42" s="49"/>
      <c r="B42" s="50" t="s">
        <v>37</v>
      </c>
      <c r="C42" s="6"/>
      <c r="D42" s="51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3"/>
      <c r="BA42" s="59">
        <f t="shared" si="3"/>
        <v>0</v>
      </c>
      <c r="BB42" s="28">
        <f t="shared" si="4"/>
        <v>0</v>
      </c>
      <c r="BC42" s="64"/>
      <c r="BD42" s="59">
        <f t="shared" si="5"/>
        <v>0</v>
      </c>
      <c r="BE42" s="59">
        <f t="shared" si="6"/>
        <v>0</v>
      </c>
      <c r="BF42" s="59">
        <f t="shared" si="7"/>
        <v>0</v>
      </c>
      <c r="BG42" s="59">
        <f t="shared" si="8"/>
        <v>0</v>
      </c>
      <c r="BH42" s="59">
        <f t="shared" si="9"/>
        <v>0</v>
      </c>
      <c r="BI42" s="59">
        <f t="shared" si="10"/>
        <v>0</v>
      </c>
      <c r="BJ42" s="59">
        <f t="shared" si="11"/>
        <v>0</v>
      </c>
      <c r="BK42" s="59">
        <f t="shared" si="12"/>
        <v>0</v>
      </c>
      <c r="BL42" s="59">
        <f t="shared" si="13"/>
        <v>0</v>
      </c>
      <c r="BM42" s="59">
        <f t="shared" si="14"/>
        <v>0</v>
      </c>
      <c r="BN42" s="59">
        <f t="shared" si="15"/>
        <v>0</v>
      </c>
      <c r="BO42" s="59">
        <f t="shared" si="16"/>
        <v>0</v>
      </c>
      <c r="BP42" s="64"/>
      <c r="BQ42" s="59">
        <f t="shared" si="17"/>
        <v>0</v>
      </c>
      <c r="BR42" s="59">
        <f t="shared" si="18"/>
        <v>0</v>
      </c>
      <c r="BS42" s="59">
        <f t="shared" si="19"/>
        <v>0</v>
      </c>
      <c r="BT42" s="59">
        <f t="shared" si="20"/>
        <v>0</v>
      </c>
    </row>
    <row r="43">
      <c r="A43" s="49"/>
      <c r="B43" s="52" t="s">
        <v>38</v>
      </c>
      <c r="C43" s="52" t="s">
        <v>45</v>
      </c>
      <c r="D43" s="53">
        <v>680000.0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>
        <f>D43/2</f>
        <v>340000</v>
      </c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>
        <f>D43/2</f>
        <v>340000</v>
      </c>
      <c r="AR43" s="62"/>
      <c r="AS43" s="62"/>
      <c r="AT43" s="62"/>
      <c r="AU43" s="62"/>
      <c r="AV43" s="62"/>
      <c r="AW43" s="62"/>
      <c r="AX43" s="62"/>
      <c r="AY43" s="62"/>
      <c r="AZ43" s="65"/>
      <c r="BA43" s="59">
        <f t="shared" si="3"/>
        <v>680000</v>
      </c>
      <c r="BB43" s="28">
        <f t="shared" si="4"/>
        <v>0</v>
      </c>
      <c r="BC43" s="64"/>
      <c r="BD43" s="59">
        <f t="shared" si="5"/>
        <v>0</v>
      </c>
      <c r="BE43" s="59">
        <f t="shared" si="6"/>
        <v>0</v>
      </c>
      <c r="BF43" s="59">
        <f t="shared" si="7"/>
        <v>0</v>
      </c>
      <c r="BG43" s="59">
        <f t="shared" si="8"/>
        <v>0</v>
      </c>
      <c r="BH43" s="59">
        <f t="shared" si="9"/>
        <v>0</v>
      </c>
      <c r="BI43" s="59">
        <f t="shared" si="10"/>
        <v>0</v>
      </c>
      <c r="BJ43" s="59">
        <f t="shared" si="11"/>
        <v>340000</v>
      </c>
      <c r="BK43" s="59">
        <f t="shared" si="12"/>
        <v>0</v>
      </c>
      <c r="BL43" s="59">
        <f t="shared" si="13"/>
        <v>0</v>
      </c>
      <c r="BM43" s="59">
        <f t="shared" si="14"/>
        <v>340000</v>
      </c>
      <c r="BN43" s="59">
        <f t="shared" si="15"/>
        <v>0</v>
      </c>
      <c r="BO43" s="59">
        <f t="shared" si="16"/>
        <v>0</v>
      </c>
      <c r="BP43" s="64"/>
      <c r="BQ43" s="59">
        <f t="shared" si="17"/>
        <v>0</v>
      </c>
      <c r="BR43" s="59">
        <f t="shared" si="18"/>
        <v>0</v>
      </c>
      <c r="BS43" s="59">
        <f t="shared" si="19"/>
        <v>340000</v>
      </c>
      <c r="BT43" s="59">
        <f t="shared" si="20"/>
        <v>340000</v>
      </c>
    </row>
    <row r="44">
      <c r="A44" s="41" t="s">
        <v>61</v>
      </c>
      <c r="B44" s="42" t="s">
        <v>62</v>
      </c>
      <c r="C44" s="6"/>
      <c r="D44" s="43">
        <f t="shared" ref="D44:AZ44" si="39">sum(D45,D48,D51)</f>
        <v>6324000</v>
      </c>
      <c r="E44" s="43">
        <f t="shared" si="39"/>
        <v>0</v>
      </c>
      <c r="F44" s="43">
        <f t="shared" si="39"/>
        <v>0</v>
      </c>
      <c r="G44" s="43">
        <f t="shared" si="39"/>
        <v>0</v>
      </c>
      <c r="H44" s="43">
        <f t="shared" si="39"/>
        <v>0</v>
      </c>
      <c r="I44" s="43">
        <f t="shared" si="39"/>
        <v>0</v>
      </c>
      <c r="J44" s="43">
        <f t="shared" si="39"/>
        <v>0</v>
      </c>
      <c r="K44" s="43">
        <f t="shared" si="39"/>
        <v>0</v>
      </c>
      <c r="L44" s="43">
        <f t="shared" si="39"/>
        <v>0</v>
      </c>
      <c r="M44" s="43">
        <f t="shared" si="39"/>
        <v>0</v>
      </c>
      <c r="N44" s="43">
        <f t="shared" si="39"/>
        <v>0</v>
      </c>
      <c r="O44" s="43">
        <f t="shared" si="39"/>
        <v>0</v>
      </c>
      <c r="P44" s="43">
        <f t="shared" si="39"/>
        <v>0</v>
      </c>
      <c r="Q44" s="43">
        <f t="shared" si="39"/>
        <v>0</v>
      </c>
      <c r="R44" s="43">
        <f t="shared" si="39"/>
        <v>0</v>
      </c>
      <c r="S44" s="43">
        <f t="shared" si="39"/>
        <v>0</v>
      </c>
      <c r="T44" s="43">
        <f t="shared" si="39"/>
        <v>0</v>
      </c>
      <c r="U44" s="43">
        <f t="shared" si="39"/>
        <v>0</v>
      </c>
      <c r="V44" s="43">
        <f t="shared" si="39"/>
        <v>0</v>
      </c>
      <c r="W44" s="43">
        <f t="shared" si="39"/>
        <v>0</v>
      </c>
      <c r="X44" s="43">
        <f t="shared" si="39"/>
        <v>0</v>
      </c>
      <c r="Y44" s="43">
        <f t="shared" si="39"/>
        <v>0</v>
      </c>
      <c r="Z44" s="43">
        <f t="shared" si="39"/>
        <v>0</v>
      </c>
      <c r="AA44" s="43">
        <f t="shared" si="39"/>
        <v>0</v>
      </c>
      <c r="AB44" s="43">
        <f t="shared" si="39"/>
        <v>0</v>
      </c>
      <c r="AC44" s="43">
        <f t="shared" si="39"/>
        <v>0</v>
      </c>
      <c r="AD44" s="43">
        <f t="shared" si="39"/>
        <v>0</v>
      </c>
      <c r="AE44" s="43">
        <f t="shared" si="39"/>
        <v>0</v>
      </c>
      <c r="AF44" s="43">
        <f t="shared" si="39"/>
        <v>0</v>
      </c>
      <c r="AG44" s="43">
        <f t="shared" si="39"/>
        <v>0</v>
      </c>
      <c r="AH44" s="43">
        <f t="shared" si="39"/>
        <v>0</v>
      </c>
      <c r="AI44" s="43">
        <f t="shared" si="39"/>
        <v>0</v>
      </c>
      <c r="AJ44" s="43">
        <f t="shared" si="39"/>
        <v>0</v>
      </c>
      <c r="AK44" s="43">
        <f t="shared" si="39"/>
        <v>0</v>
      </c>
      <c r="AL44" s="43">
        <f t="shared" si="39"/>
        <v>0</v>
      </c>
      <c r="AM44" s="43">
        <f t="shared" si="39"/>
        <v>0</v>
      </c>
      <c r="AN44" s="43">
        <f t="shared" si="39"/>
        <v>0</v>
      </c>
      <c r="AO44" s="43">
        <f t="shared" si="39"/>
        <v>0</v>
      </c>
      <c r="AP44" s="43">
        <f t="shared" si="39"/>
        <v>0</v>
      </c>
      <c r="AQ44" s="43">
        <f t="shared" si="39"/>
        <v>0</v>
      </c>
      <c r="AR44" s="43">
        <f t="shared" si="39"/>
        <v>0</v>
      </c>
      <c r="AS44" s="43">
        <f t="shared" si="39"/>
        <v>0</v>
      </c>
      <c r="AT44" s="43">
        <f t="shared" si="39"/>
        <v>0</v>
      </c>
      <c r="AU44" s="43">
        <f t="shared" si="39"/>
        <v>0</v>
      </c>
      <c r="AV44" s="43">
        <f t="shared" si="39"/>
        <v>0</v>
      </c>
      <c r="AW44" s="43">
        <f t="shared" si="39"/>
        <v>0</v>
      </c>
      <c r="AX44" s="43">
        <f t="shared" si="39"/>
        <v>0</v>
      </c>
      <c r="AY44" s="43">
        <f t="shared" si="39"/>
        <v>6324000</v>
      </c>
      <c r="AZ44" s="58">
        <f t="shared" si="39"/>
        <v>0</v>
      </c>
      <c r="BA44" s="59">
        <f t="shared" si="3"/>
        <v>6324000</v>
      </c>
      <c r="BB44" s="28">
        <f t="shared" si="4"/>
        <v>0</v>
      </c>
      <c r="BC44" s="29"/>
      <c r="BD44" s="59">
        <f t="shared" si="5"/>
        <v>0</v>
      </c>
      <c r="BE44" s="59">
        <f t="shared" si="6"/>
        <v>0</v>
      </c>
      <c r="BF44" s="59">
        <f t="shared" si="7"/>
        <v>0</v>
      </c>
      <c r="BG44" s="59">
        <f t="shared" si="8"/>
        <v>0</v>
      </c>
      <c r="BH44" s="59">
        <f t="shared" si="9"/>
        <v>0</v>
      </c>
      <c r="BI44" s="59">
        <f t="shared" si="10"/>
        <v>0</v>
      </c>
      <c r="BJ44" s="59">
        <f t="shared" si="11"/>
        <v>0</v>
      </c>
      <c r="BK44" s="59">
        <f t="shared" si="12"/>
        <v>0</v>
      </c>
      <c r="BL44" s="59">
        <f t="shared" si="13"/>
        <v>0</v>
      </c>
      <c r="BM44" s="59">
        <f t="shared" si="14"/>
        <v>0</v>
      </c>
      <c r="BN44" s="59">
        <f t="shared" si="15"/>
        <v>0</v>
      </c>
      <c r="BO44" s="59">
        <f t="shared" si="16"/>
        <v>6324000</v>
      </c>
      <c r="BP44" s="29"/>
      <c r="BQ44" s="59">
        <f t="shared" si="17"/>
        <v>0</v>
      </c>
      <c r="BR44" s="59">
        <f t="shared" si="18"/>
        <v>0</v>
      </c>
      <c r="BS44" s="59">
        <f t="shared" si="19"/>
        <v>0</v>
      </c>
      <c r="BT44" s="59">
        <f t="shared" si="20"/>
        <v>6324000</v>
      </c>
    </row>
    <row r="45">
      <c r="A45" s="45">
        <v>521211.0</v>
      </c>
      <c r="B45" s="46" t="s">
        <v>48</v>
      </c>
      <c r="C45" s="6"/>
      <c r="D45" s="47">
        <f t="shared" ref="D45:AZ45" si="40">sum(D47)</f>
        <v>3500000</v>
      </c>
      <c r="E45" s="47">
        <f t="shared" si="40"/>
        <v>0</v>
      </c>
      <c r="F45" s="47">
        <f t="shared" si="40"/>
        <v>0</v>
      </c>
      <c r="G45" s="47">
        <f t="shared" si="40"/>
        <v>0</v>
      </c>
      <c r="H45" s="47">
        <f t="shared" si="40"/>
        <v>0</v>
      </c>
      <c r="I45" s="47">
        <f t="shared" si="40"/>
        <v>0</v>
      </c>
      <c r="J45" s="47">
        <f t="shared" si="40"/>
        <v>0</v>
      </c>
      <c r="K45" s="47">
        <f t="shared" si="40"/>
        <v>0</v>
      </c>
      <c r="L45" s="47">
        <f t="shared" si="40"/>
        <v>0</v>
      </c>
      <c r="M45" s="47">
        <f t="shared" si="40"/>
        <v>0</v>
      </c>
      <c r="N45" s="47">
        <f t="shared" si="40"/>
        <v>0</v>
      </c>
      <c r="O45" s="47">
        <f t="shared" si="40"/>
        <v>0</v>
      </c>
      <c r="P45" s="47">
        <f t="shared" si="40"/>
        <v>0</v>
      </c>
      <c r="Q45" s="47">
        <f t="shared" si="40"/>
        <v>0</v>
      </c>
      <c r="R45" s="47">
        <f t="shared" si="40"/>
        <v>0</v>
      </c>
      <c r="S45" s="47">
        <f t="shared" si="40"/>
        <v>0</v>
      </c>
      <c r="T45" s="47">
        <f t="shared" si="40"/>
        <v>0</v>
      </c>
      <c r="U45" s="47">
        <f t="shared" si="40"/>
        <v>0</v>
      </c>
      <c r="V45" s="47">
        <f t="shared" si="40"/>
        <v>0</v>
      </c>
      <c r="W45" s="47">
        <f t="shared" si="40"/>
        <v>0</v>
      </c>
      <c r="X45" s="47">
        <f t="shared" si="40"/>
        <v>0</v>
      </c>
      <c r="Y45" s="47">
        <f t="shared" si="40"/>
        <v>0</v>
      </c>
      <c r="Z45" s="47">
        <f t="shared" si="40"/>
        <v>0</v>
      </c>
      <c r="AA45" s="47">
        <f t="shared" si="40"/>
        <v>0</v>
      </c>
      <c r="AB45" s="47">
        <f t="shared" si="40"/>
        <v>0</v>
      </c>
      <c r="AC45" s="47">
        <f t="shared" si="40"/>
        <v>0</v>
      </c>
      <c r="AD45" s="47">
        <f t="shared" si="40"/>
        <v>0</v>
      </c>
      <c r="AE45" s="47">
        <f t="shared" si="40"/>
        <v>0</v>
      </c>
      <c r="AF45" s="47">
        <f t="shared" si="40"/>
        <v>0</v>
      </c>
      <c r="AG45" s="47">
        <f t="shared" si="40"/>
        <v>0</v>
      </c>
      <c r="AH45" s="47">
        <f t="shared" si="40"/>
        <v>0</v>
      </c>
      <c r="AI45" s="47">
        <f t="shared" si="40"/>
        <v>0</v>
      </c>
      <c r="AJ45" s="47">
        <f t="shared" si="40"/>
        <v>0</v>
      </c>
      <c r="AK45" s="47">
        <f t="shared" si="40"/>
        <v>0</v>
      </c>
      <c r="AL45" s="47">
        <f t="shared" si="40"/>
        <v>0</v>
      </c>
      <c r="AM45" s="47">
        <f t="shared" si="40"/>
        <v>0</v>
      </c>
      <c r="AN45" s="47">
        <f t="shared" si="40"/>
        <v>0</v>
      </c>
      <c r="AO45" s="47">
        <f t="shared" si="40"/>
        <v>0</v>
      </c>
      <c r="AP45" s="47">
        <f t="shared" si="40"/>
        <v>0</v>
      </c>
      <c r="AQ45" s="47">
        <f t="shared" si="40"/>
        <v>0</v>
      </c>
      <c r="AR45" s="47">
        <f t="shared" si="40"/>
        <v>0</v>
      </c>
      <c r="AS45" s="47">
        <f t="shared" si="40"/>
        <v>0</v>
      </c>
      <c r="AT45" s="47">
        <f t="shared" si="40"/>
        <v>0</v>
      </c>
      <c r="AU45" s="47">
        <f t="shared" si="40"/>
        <v>0</v>
      </c>
      <c r="AV45" s="47">
        <f t="shared" si="40"/>
        <v>0</v>
      </c>
      <c r="AW45" s="47">
        <f t="shared" si="40"/>
        <v>0</v>
      </c>
      <c r="AX45" s="47">
        <f t="shared" si="40"/>
        <v>0</v>
      </c>
      <c r="AY45" s="47">
        <f t="shared" si="40"/>
        <v>3500000</v>
      </c>
      <c r="AZ45" s="60">
        <f t="shared" si="40"/>
        <v>0</v>
      </c>
      <c r="BA45" s="59">
        <f t="shared" si="3"/>
        <v>3500000</v>
      </c>
      <c r="BB45" s="28">
        <f t="shared" si="4"/>
        <v>0</v>
      </c>
      <c r="BC45" s="61"/>
      <c r="BD45" s="59">
        <f t="shared" si="5"/>
        <v>0</v>
      </c>
      <c r="BE45" s="59">
        <f t="shared" si="6"/>
        <v>0</v>
      </c>
      <c r="BF45" s="59">
        <f t="shared" si="7"/>
        <v>0</v>
      </c>
      <c r="BG45" s="59">
        <f t="shared" si="8"/>
        <v>0</v>
      </c>
      <c r="BH45" s="59">
        <f t="shared" si="9"/>
        <v>0</v>
      </c>
      <c r="BI45" s="59">
        <f t="shared" si="10"/>
        <v>0</v>
      </c>
      <c r="BJ45" s="59">
        <f t="shared" si="11"/>
        <v>0</v>
      </c>
      <c r="BK45" s="59">
        <f t="shared" si="12"/>
        <v>0</v>
      </c>
      <c r="BL45" s="59">
        <f t="shared" si="13"/>
        <v>0</v>
      </c>
      <c r="BM45" s="59">
        <f t="shared" si="14"/>
        <v>0</v>
      </c>
      <c r="BN45" s="59">
        <f t="shared" si="15"/>
        <v>0</v>
      </c>
      <c r="BO45" s="59">
        <f t="shared" si="16"/>
        <v>3500000</v>
      </c>
      <c r="BP45" s="61"/>
      <c r="BQ45" s="59">
        <f t="shared" si="17"/>
        <v>0</v>
      </c>
      <c r="BR45" s="59">
        <f t="shared" si="18"/>
        <v>0</v>
      </c>
      <c r="BS45" s="59">
        <f t="shared" si="19"/>
        <v>0</v>
      </c>
      <c r="BT45" s="59">
        <f t="shared" si="20"/>
        <v>3500000</v>
      </c>
    </row>
    <row r="46">
      <c r="A46" s="49"/>
      <c r="B46" s="50" t="s">
        <v>37</v>
      </c>
      <c r="C46" s="6"/>
      <c r="D46" s="51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3"/>
      <c r="BA46" s="59">
        <f t="shared" si="3"/>
        <v>0</v>
      </c>
      <c r="BB46" s="28">
        <f t="shared" si="4"/>
        <v>0</v>
      </c>
      <c r="BC46" s="64"/>
      <c r="BD46" s="59">
        <f t="shared" si="5"/>
        <v>0</v>
      </c>
      <c r="BE46" s="59">
        <f t="shared" si="6"/>
        <v>0</v>
      </c>
      <c r="BF46" s="59">
        <f t="shared" si="7"/>
        <v>0</v>
      </c>
      <c r="BG46" s="59">
        <f t="shared" si="8"/>
        <v>0</v>
      </c>
      <c r="BH46" s="59">
        <f t="shared" si="9"/>
        <v>0</v>
      </c>
      <c r="BI46" s="59">
        <f t="shared" si="10"/>
        <v>0</v>
      </c>
      <c r="BJ46" s="59">
        <f t="shared" si="11"/>
        <v>0</v>
      </c>
      <c r="BK46" s="59">
        <f t="shared" si="12"/>
        <v>0</v>
      </c>
      <c r="BL46" s="59">
        <f t="shared" si="13"/>
        <v>0</v>
      </c>
      <c r="BM46" s="59">
        <f t="shared" si="14"/>
        <v>0</v>
      </c>
      <c r="BN46" s="59">
        <f t="shared" si="15"/>
        <v>0</v>
      </c>
      <c r="BO46" s="59">
        <f t="shared" si="16"/>
        <v>0</v>
      </c>
      <c r="BP46" s="64"/>
      <c r="BQ46" s="59">
        <f t="shared" si="17"/>
        <v>0</v>
      </c>
      <c r="BR46" s="59">
        <f t="shared" si="18"/>
        <v>0</v>
      </c>
      <c r="BS46" s="59">
        <f t="shared" si="19"/>
        <v>0</v>
      </c>
      <c r="BT46" s="59">
        <f t="shared" si="20"/>
        <v>0</v>
      </c>
    </row>
    <row r="47">
      <c r="A47" s="49"/>
      <c r="B47" s="52" t="s">
        <v>38</v>
      </c>
      <c r="C47" s="52" t="s">
        <v>63</v>
      </c>
      <c r="D47" s="53">
        <v>3500000.0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>
        <f>D47</f>
        <v>3500000</v>
      </c>
      <c r="AZ47" s="65"/>
      <c r="BA47" s="59">
        <f t="shared" si="3"/>
        <v>3500000</v>
      </c>
      <c r="BB47" s="28">
        <f t="shared" si="4"/>
        <v>0</v>
      </c>
      <c r="BC47" s="64"/>
      <c r="BD47" s="59">
        <f t="shared" si="5"/>
        <v>0</v>
      </c>
      <c r="BE47" s="59">
        <f t="shared" si="6"/>
        <v>0</v>
      </c>
      <c r="BF47" s="59">
        <f t="shared" si="7"/>
        <v>0</v>
      </c>
      <c r="BG47" s="59">
        <f t="shared" si="8"/>
        <v>0</v>
      </c>
      <c r="BH47" s="59">
        <f t="shared" si="9"/>
        <v>0</v>
      </c>
      <c r="BI47" s="59">
        <f t="shared" si="10"/>
        <v>0</v>
      </c>
      <c r="BJ47" s="59">
        <f t="shared" si="11"/>
        <v>0</v>
      </c>
      <c r="BK47" s="59">
        <f t="shared" si="12"/>
        <v>0</v>
      </c>
      <c r="BL47" s="59">
        <f t="shared" si="13"/>
        <v>0</v>
      </c>
      <c r="BM47" s="59">
        <f t="shared" si="14"/>
        <v>0</v>
      </c>
      <c r="BN47" s="59">
        <f t="shared" si="15"/>
        <v>0</v>
      </c>
      <c r="BO47" s="59">
        <f t="shared" si="16"/>
        <v>3500000</v>
      </c>
      <c r="BP47" s="64"/>
      <c r="BQ47" s="59">
        <f t="shared" si="17"/>
        <v>0</v>
      </c>
      <c r="BR47" s="59">
        <f t="shared" si="18"/>
        <v>0</v>
      </c>
      <c r="BS47" s="59">
        <f t="shared" si="19"/>
        <v>0</v>
      </c>
      <c r="BT47" s="59">
        <f t="shared" si="20"/>
        <v>3500000</v>
      </c>
    </row>
    <row r="48">
      <c r="A48" s="45">
        <v>522151.0</v>
      </c>
      <c r="B48" s="46" t="s">
        <v>51</v>
      </c>
      <c r="C48" s="6"/>
      <c r="D48" s="47">
        <f t="shared" ref="D48:AZ48" si="41">sum(D50)</f>
        <v>1800000</v>
      </c>
      <c r="E48" s="47">
        <f t="shared" si="41"/>
        <v>0</v>
      </c>
      <c r="F48" s="47">
        <f t="shared" si="41"/>
        <v>0</v>
      </c>
      <c r="G48" s="47">
        <f t="shared" si="41"/>
        <v>0</v>
      </c>
      <c r="H48" s="47">
        <f t="shared" si="41"/>
        <v>0</v>
      </c>
      <c r="I48" s="47">
        <f t="shared" si="41"/>
        <v>0</v>
      </c>
      <c r="J48" s="47">
        <f t="shared" si="41"/>
        <v>0</v>
      </c>
      <c r="K48" s="47">
        <f t="shared" si="41"/>
        <v>0</v>
      </c>
      <c r="L48" s="47">
        <f t="shared" si="41"/>
        <v>0</v>
      </c>
      <c r="M48" s="47">
        <f t="shared" si="41"/>
        <v>0</v>
      </c>
      <c r="N48" s="47">
        <f t="shared" si="41"/>
        <v>0</v>
      </c>
      <c r="O48" s="47">
        <f t="shared" si="41"/>
        <v>0</v>
      </c>
      <c r="P48" s="47">
        <f t="shared" si="41"/>
        <v>0</v>
      </c>
      <c r="Q48" s="47">
        <f t="shared" si="41"/>
        <v>0</v>
      </c>
      <c r="R48" s="47">
        <f t="shared" si="41"/>
        <v>0</v>
      </c>
      <c r="S48" s="47">
        <f t="shared" si="41"/>
        <v>0</v>
      </c>
      <c r="T48" s="47">
        <f t="shared" si="41"/>
        <v>0</v>
      </c>
      <c r="U48" s="47">
        <f t="shared" si="41"/>
        <v>0</v>
      </c>
      <c r="V48" s="47">
        <f t="shared" si="41"/>
        <v>0</v>
      </c>
      <c r="W48" s="47">
        <f t="shared" si="41"/>
        <v>0</v>
      </c>
      <c r="X48" s="47">
        <f t="shared" si="41"/>
        <v>0</v>
      </c>
      <c r="Y48" s="47">
        <f t="shared" si="41"/>
        <v>0</v>
      </c>
      <c r="Z48" s="47">
        <f t="shared" si="41"/>
        <v>0</v>
      </c>
      <c r="AA48" s="47">
        <f t="shared" si="41"/>
        <v>0</v>
      </c>
      <c r="AB48" s="47">
        <f t="shared" si="41"/>
        <v>0</v>
      </c>
      <c r="AC48" s="47">
        <f t="shared" si="41"/>
        <v>0</v>
      </c>
      <c r="AD48" s="47">
        <f t="shared" si="41"/>
        <v>0</v>
      </c>
      <c r="AE48" s="47">
        <f t="shared" si="41"/>
        <v>0</v>
      </c>
      <c r="AF48" s="47">
        <f t="shared" si="41"/>
        <v>0</v>
      </c>
      <c r="AG48" s="47">
        <f t="shared" si="41"/>
        <v>0</v>
      </c>
      <c r="AH48" s="47">
        <f t="shared" si="41"/>
        <v>0</v>
      </c>
      <c r="AI48" s="47">
        <f t="shared" si="41"/>
        <v>0</v>
      </c>
      <c r="AJ48" s="47">
        <f t="shared" si="41"/>
        <v>0</v>
      </c>
      <c r="AK48" s="47">
        <f t="shared" si="41"/>
        <v>0</v>
      </c>
      <c r="AL48" s="47">
        <f t="shared" si="41"/>
        <v>0</v>
      </c>
      <c r="AM48" s="47">
        <f t="shared" si="41"/>
        <v>0</v>
      </c>
      <c r="AN48" s="47">
        <f t="shared" si="41"/>
        <v>0</v>
      </c>
      <c r="AO48" s="47">
        <f t="shared" si="41"/>
        <v>0</v>
      </c>
      <c r="AP48" s="47">
        <f t="shared" si="41"/>
        <v>0</v>
      </c>
      <c r="AQ48" s="47">
        <f t="shared" si="41"/>
        <v>0</v>
      </c>
      <c r="AR48" s="47">
        <f t="shared" si="41"/>
        <v>0</v>
      </c>
      <c r="AS48" s="47">
        <f t="shared" si="41"/>
        <v>0</v>
      </c>
      <c r="AT48" s="47">
        <f t="shared" si="41"/>
        <v>0</v>
      </c>
      <c r="AU48" s="47">
        <f t="shared" si="41"/>
        <v>0</v>
      </c>
      <c r="AV48" s="47">
        <f t="shared" si="41"/>
        <v>0</v>
      </c>
      <c r="AW48" s="47">
        <f t="shared" si="41"/>
        <v>0</v>
      </c>
      <c r="AX48" s="47">
        <f t="shared" si="41"/>
        <v>0</v>
      </c>
      <c r="AY48" s="47">
        <f t="shared" si="41"/>
        <v>1800000</v>
      </c>
      <c r="AZ48" s="60">
        <f t="shared" si="41"/>
        <v>0</v>
      </c>
      <c r="BA48" s="59">
        <f t="shared" si="3"/>
        <v>1800000</v>
      </c>
      <c r="BB48" s="28">
        <f t="shared" si="4"/>
        <v>0</v>
      </c>
      <c r="BC48" s="61"/>
      <c r="BD48" s="59">
        <f t="shared" si="5"/>
        <v>0</v>
      </c>
      <c r="BE48" s="59">
        <f t="shared" si="6"/>
        <v>0</v>
      </c>
      <c r="BF48" s="59">
        <f t="shared" si="7"/>
        <v>0</v>
      </c>
      <c r="BG48" s="59">
        <f t="shared" si="8"/>
        <v>0</v>
      </c>
      <c r="BH48" s="59">
        <f t="shared" si="9"/>
        <v>0</v>
      </c>
      <c r="BI48" s="59">
        <f t="shared" si="10"/>
        <v>0</v>
      </c>
      <c r="BJ48" s="59">
        <f t="shared" si="11"/>
        <v>0</v>
      </c>
      <c r="BK48" s="59">
        <f t="shared" si="12"/>
        <v>0</v>
      </c>
      <c r="BL48" s="59">
        <f t="shared" si="13"/>
        <v>0</v>
      </c>
      <c r="BM48" s="59">
        <f t="shared" si="14"/>
        <v>0</v>
      </c>
      <c r="BN48" s="59">
        <f t="shared" si="15"/>
        <v>0</v>
      </c>
      <c r="BO48" s="59">
        <f t="shared" si="16"/>
        <v>1800000</v>
      </c>
      <c r="BP48" s="61"/>
      <c r="BQ48" s="59">
        <f t="shared" si="17"/>
        <v>0</v>
      </c>
      <c r="BR48" s="59">
        <f t="shared" si="18"/>
        <v>0</v>
      </c>
      <c r="BS48" s="59">
        <f t="shared" si="19"/>
        <v>0</v>
      </c>
      <c r="BT48" s="59">
        <f t="shared" si="20"/>
        <v>1800000</v>
      </c>
    </row>
    <row r="49">
      <c r="A49" s="49"/>
      <c r="B49" s="50" t="s">
        <v>37</v>
      </c>
      <c r="C49" s="6"/>
      <c r="D49" s="51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3"/>
      <c r="BA49" s="59">
        <f t="shared" si="3"/>
        <v>0</v>
      </c>
      <c r="BB49" s="28">
        <f t="shared" si="4"/>
        <v>0</v>
      </c>
      <c r="BC49" s="64"/>
      <c r="BD49" s="59">
        <f t="shared" si="5"/>
        <v>0</v>
      </c>
      <c r="BE49" s="59">
        <f t="shared" si="6"/>
        <v>0</v>
      </c>
      <c r="BF49" s="59">
        <f t="shared" si="7"/>
        <v>0</v>
      </c>
      <c r="BG49" s="59">
        <f t="shared" si="8"/>
        <v>0</v>
      </c>
      <c r="BH49" s="59">
        <f t="shared" si="9"/>
        <v>0</v>
      </c>
      <c r="BI49" s="59">
        <f t="shared" si="10"/>
        <v>0</v>
      </c>
      <c r="BJ49" s="59">
        <f t="shared" si="11"/>
        <v>0</v>
      </c>
      <c r="BK49" s="59">
        <f t="shared" si="12"/>
        <v>0</v>
      </c>
      <c r="BL49" s="59">
        <f t="shared" si="13"/>
        <v>0</v>
      </c>
      <c r="BM49" s="59">
        <f t="shared" si="14"/>
        <v>0</v>
      </c>
      <c r="BN49" s="59">
        <f t="shared" si="15"/>
        <v>0</v>
      </c>
      <c r="BO49" s="59">
        <f t="shared" si="16"/>
        <v>0</v>
      </c>
      <c r="BP49" s="64"/>
      <c r="BQ49" s="59">
        <f t="shared" si="17"/>
        <v>0</v>
      </c>
      <c r="BR49" s="59">
        <f t="shared" si="18"/>
        <v>0</v>
      </c>
      <c r="BS49" s="59">
        <f t="shared" si="19"/>
        <v>0</v>
      </c>
      <c r="BT49" s="59">
        <f t="shared" si="20"/>
        <v>0</v>
      </c>
    </row>
    <row r="50">
      <c r="A50" s="49"/>
      <c r="B50" s="52" t="s">
        <v>38</v>
      </c>
      <c r="C50" s="52" t="s">
        <v>64</v>
      </c>
      <c r="D50" s="53">
        <v>1800000.0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>
        <f>D50</f>
        <v>1800000</v>
      </c>
      <c r="AZ50" s="65"/>
      <c r="BA50" s="59">
        <f t="shared" si="3"/>
        <v>1800000</v>
      </c>
      <c r="BB50" s="28">
        <f t="shared" si="4"/>
        <v>0</v>
      </c>
      <c r="BC50" s="64"/>
      <c r="BD50" s="59">
        <f t="shared" si="5"/>
        <v>0</v>
      </c>
      <c r="BE50" s="59">
        <f t="shared" si="6"/>
        <v>0</v>
      </c>
      <c r="BF50" s="59">
        <f t="shared" si="7"/>
        <v>0</v>
      </c>
      <c r="BG50" s="59">
        <f t="shared" si="8"/>
        <v>0</v>
      </c>
      <c r="BH50" s="59">
        <f t="shared" si="9"/>
        <v>0</v>
      </c>
      <c r="BI50" s="59">
        <f t="shared" si="10"/>
        <v>0</v>
      </c>
      <c r="BJ50" s="59">
        <f t="shared" si="11"/>
        <v>0</v>
      </c>
      <c r="BK50" s="59">
        <f t="shared" si="12"/>
        <v>0</v>
      </c>
      <c r="BL50" s="59">
        <f t="shared" si="13"/>
        <v>0</v>
      </c>
      <c r="BM50" s="59">
        <f t="shared" si="14"/>
        <v>0</v>
      </c>
      <c r="BN50" s="59">
        <f t="shared" si="15"/>
        <v>0</v>
      </c>
      <c r="BO50" s="59">
        <f t="shared" si="16"/>
        <v>1800000</v>
      </c>
      <c r="BP50" s="64"/>
      <c r="BQ50" s="59">
        <f t="shared" si="17"/>
        <v>0</v>
      </c>
      <c r="BR50" s="59">
        <f t="shared" si="18"/>
        <v>0</v>
      </c>
      <c r="BS50" s="59">
        <f t="shared" si="19"/>
        <v>0</v>
      </c>
      <c r="BT50" s="59">
        <f t="shared" si="20"/>
        <v>1800000</v>
      </c>
    </row>
    <row r="51">
      <c r="A51" s="45">
        <v>524111.0</v>
      </c>
      <c r="B51" s="46" t="s">
        <v>41</v>
      </c>
      <c r="C51" s="6"/>
      <c r="D51" s="47">
        <f t="shared" ref="D51:AZ51" si="42">sum(D53)</f>
        <v>1024000</v>
      </c>
      <c r="E51" s="47">
        <f t="shared" si="42"/>
        <v>0</v>
      </c>
      <c r="F51" s="47">
        <f t="shared" si="42"/>
        <v>0</v>
      </c>
      <c r="G51" s="47">
        <f t="shared" si="42"/>
        <v>0</v>
      </c>
      <c r="H51" s="47">
        <f t="shared" si="42"/>
        <v>0</v>
      </c>
      <c r="I51" s="47">
        <f t="shared" si="42"/>
        <v>0</v>
      </c>
      <c r="J51" s="47">
        <f t="shared" si="42"/>
        <v>0</v>
      </c>
      <c r="K51" s="47">
        <f t="shared" si="42"/>
        <v>0</v>
      </c>
      <c r="L51" s="47">
        <f t="shared" si="42"/>
        <v>0</v>
      </c>
      <c r="M51" s="47">
        <f t="shared" si="42"/>
        <v>0</v>
      </c>
      <c r="N51" s="47">
        <f t="shared" si="42"/>
        <v>0</v>
      </c>
      <c r="O51" s="47">
        <f t="shared" si="42"/>
        <v>0</v>
      </c>
      <c r="P51" s="47">
        <f t="shared" si="42"/>
        <v>0</v>
      </c>
      <c r="Q51" s="47">
        <f t="shared" si="42"/>
        <v>0</v>
      </c>
      <c r="R51" s="47">
        <f t="shared" si="42"/>
        <v>0</v>
      </c>
      <c r="S51" s="47">
        <f t="shared" si="42"/>
        <v>0</v>
      </c>
      <c r="T51" s="47">
        <f t="shared" si="42"/>
        <v>0</v>
      </c>
      <c r="U51" s="47">
        <f t="shared" si="42"/>
        <v>0</v>
      </c>
      <c r="V51" s="47">
        <f t="shared" si="42"/>
        <v>0</v>
      </c>
      <c r="W51" s="47">
        <f t="shared" si="42"/>
        <v>0</v>
      </c>
      <c r="X51" s="47">
        <f t="shared" si="42"/>
        <v>0</v>
      </c>
      <c r="Y51" s="47">
        <f t="shared" si="42"/>
        <v>0</v>
      </c>
      <c r="Z51" s="47">
        <f t="shared" si="42"/>
        <v>0</v>
      </c>
      <c r="AA51" s="47">
        <f t="shared" si="42"/>
        <v>0</v>
      </c>
      <c r="AB51" s="47">
        <f t="shared" si="42"/>
        <v>0</v>
      </c>
      <c r="AC51" s="47">
        <f t="shared" si="42"/>
        <v>0</v>
      </c>
      <c r="AD51" s="47">
        <f t="shared" si="42"/>
        <v>0</v>
      </c>
      <c r="AE51" s="47">
        <f t="shared" si="42"/>
        <v>0</v>
      </c>
      <c r="AF51" s="47">
        <f t="shared" si="42"/>
        <v>0</v>
      </c>
      <c r="AG51" s="47">
        <f t="shared" si="42"/>
        <v>0</v>
      </c>
      <c r="AH51" s="47">
        <f t="shared" si="42"/>
        <v>0</v>
      </c>
      <c r="AI51" s="47">
        <f t="shared" si="42"/>
        <v>0</v>
      </c>
      <c r="AJ51" s="47">
        <f t="shared" si="42"/>
        <v>0</v>
      </c>
      <c r="AK51" s="47">
        <f t="shared" si="42"/>
        <v>0</v>
      </c>
      <c r="AL51" s="47">
        <f t="shared" si="42"/>
        <v>0</v>
      </c>
      <c r="AM51" s="47">
        <f t="shared" si="42"/>
        <v>0</v>
      </c>
      <c r="AN51" s="47">
        <f t="shared" si="42"/>
        <v>0</v>
      </c>
      <c r="AO51" s="47">
        <f t="shared" si="42"/>
        <v>0</v>
      </c>
      <c r="AP51" s="47">
        <f t="shared" si="42"/>
        <v>0</v>
      </c>
      <c r="AQ51" s="47">
        <f t="shared" si="42"/>
        <v>0</v>
      </c>
      <c r="AR51" s="47">
        <f t="shared" si="42"/>
        <v>0</v>
      </c>
      <c r="AS51" s="47">
        <f t="shared" si="42"/>
        <v>0</v>
      </c>
      <c r="AT51" s="47">
        <f t="shared" si="42"/>
        <v>0</v>
      </c>
      <c r="AU51" s="47">
        <f t="shared" si="42"/>
        <v>0</v>
      </c>
      <c r="AV51" s="47">
        <f t="shared" si="42"/>
        <v>0</v>
      </c>
      <c r="AW51" s="47">
        <f t="shared" si="42"/>
        <v>0</v>
      </c>
      <c r="AX51" s="47">
        <f t="shared" si="42"/>
        <v>0</v>
      </c>
      <c r="AY51" s="47">
        <f t="shared" si="42"/>
        <v>1024000</v>
      </c>
      <c r="AZ51" s="60">
        <f t="shared" si="42"/>
        <v>0</v>
      </c>
      <c r="BA51" s="59">
        <f t="shared" si="3"/>
        <v>1024000</v>
      </c>
      <c r="BB51" s="28">
        <f t="shared" si="4"/>
        <v>0</v>
      </c>
      <c r="BC51" s="61"/>
      <c r="BD51" s="59">
        <f t="shared" si="5"/>
        <v>0</v>
      </c>
      <c r="BE51" s="59">
        <f t="shared" si="6"/>
        <v>0</v>
      </c>
      <c r="BF51" s="59">
        <f t="shared" si="7"/>
        <v>0</v>
      </c>
      <c r="BG51" s="59">
        <f t="shared" si="8"/>
        <v>0</v>
      </c>
      <c r="BH51" s="59">
        <f t="shared" si="9"/>
        <v>0</v>
      </c>
      <c r="BI51" s="59">
        <f t="shared" si="10"/>
        <v>0</v>
      </c>
      <c r="BJ51" s="59">
        <f t="shared" si="11"/>
        <v>0</v>
      </c>
      <c r="BK51" s="59">
        <f t="shared" si="12"/>
        <v>0</v>
      </c>
      <c r="BL51" s="59">
        <f t="shared" si="13"/>
        <v>0</v>
      </c>
      <c r="BM51" s="59">
        <f t="shared" si="14"/>
        <v>0</v>
      </c>
      <c r="BN51" s="59">
        <f t="shared" si="15"/>
        <v>0</v>
      </c>
      <c r="BO51" s="59">
        <f t="shared" si="16"/>
        <v>1024000</v>
      </c>
      <c r="BP51" s="61"/>
      <c r="BQ51" s="59">
        <f t="shared" si="17"/>
        <v>0</v>
      </c>
      <c r="BR51" s="59">
        <f t="shared" si="18"/>
        <v>0</v>
      </c>
      <c r="BS51" s="59">
        <f t="shared" si="19"/>
        <v>0</v>
      </c>
      <c r="BT51" s="59">
        <f t="shared" si="20"/>
        <v>1024000</v>
      </c>
    </row>
    <row r="52">
      <c r="A52" s="49"/>
      <c r="B52" s="50" t="s">
        <v>37</v>
      </c>
      <c r="C52" s="6"/>
      <c r="D52" s="51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3"/>
      <c r="BA52" s="59">
        <f t="shared" si="3"/>
        <v>0</v>
      </c>
      <c r="BB52" s="28">
        <f t="shared" si="4"/>
        <v>0</v>
      </c>
      <c r="BC52" s="64"/>
      <c r="BD52" s="59">
        <f t="shared" si="5"/>
        <v>0</v>
      </c>
      <c r="BE52" s="59">
        <f t="shared" si="6"/>
        <v>0</v>
      </c>
      <c r="BF52" s="59">
        <f t="shared" si="7"/>
        <v>0</v>
      </c>
      <c r="BG52" s="59">
        <f t="shared" si="8"/>
        <v>0</v>
      </c>
      <c r="BH52" s="59">
        <f t="shared" si="9"/>
        <v>0</v>
      </c>
      <c r="BI52" s="59">
        <f t="shared" si="10"/>
        <v>0</v>
      </c>
      <c r="BJ52" s="59">
        <f t="shared" si="11"/>
        <v>0</v>
      </c>
      <c r="BK52" s="59">
        <f t="shared" si="12"/>
        <v>0</v>
      </c>
      <c r="BL52" s="59">
        <f t="shared" si="13"/>
        <v>0</v>
      </c>
      <c r="BM52" s="59">
        <f t="shared" si="14"/>
        <v>0</v>
      </c>
      <c r="BN52" s="59">
        <f t="shared" si="15"/>
        <v>0</v>
      </c>
      <c r="BO52" s="59">
        <f t="shared" si="16"/>
        <v>0</v>
      </c>
      <c r="BP52" s="64"/>
      <c r="BQ52" s="59">
        <f t="shared" si="17"/>
        <v>0</v>
      </c>
      <c r="BR52" s="59">
        <f t="shared" si="18"/>
        <v>0</v>
      </c>
      <c r="BS52" s="59">
        <f t="shared" si="19"/>
        <v>0</v>
      </c>
      <c r="BT52" s="59">
        <f t="shared" si="20"/>
        <v>0</v>
      </c>
    </row>
    <row r="53">
      <c r="A53" s="49"/>
      <c r="B53" s="52" t="s">
        <v>54</v>
      </c>
      <c r="C53" s="52" t="s">
        <v>65</v>
      </c>
      <c r="D53" s="53">
        <f t="shared" ref="D53:AZ53" si="43">sum(D54:D55)</f>
        <v>1024000</v>
      </c>
      <c r="E53" s="53">
        <f t="shared" si="43"/>
        <v>0</v>
      </c>
      <c r="F53" s="53">
        <f t="shared" si="43"/>
        <v>0</v>
      </c>
      <c r="G53" s="53">
        <f t="shared" si="43"/>
        <v>0</v>
      </c>
      <c r="H53" s="53">
        <f t="shared" si="43"/>
        <v>0</v>
      </c>
      <c r="I53" s="53">
        <f t="shared" si="43"/>
        <v>0</v>
      </c>
      <c r="J53" s="53">
        <f t="shared" si="43"/>
        <v>0</v>
      </c>
      <c r="K53" s="53">
        <f t="shared" si="43"/>
        <v>0</v>
      </c>
      <c r="L53" s="53">
        <f t="shared" si="43"/>
        <v>0</v>
      </c>
      <c r="M53" s="53">
        <f t="shared" si="43"/>
        <v>0</v>
      </c>
      <c r="N53" s="53">
        <f t="shared" si="43"/>
        <v>0</v>
      </c>
      <c r="O53" s="53">
        <f t="shared" si="43"/>
        <v>0</v>
      </c>
      <c r="P53" s="53">
        <f t="shared" si="43"/>
        <v>0</v>
      </c>
      <c r="Q53" s="53">
        <f t="shared" si="43"/>
        <v>0</v>
      </c>
      <c r="R53" s="53">
        <f t="shared" si="43"/>
        <v>0</v>
      </c>
      <c r="S53" s="53">
        <f t="shared" si="43"/>
        <v>0</v>
      </c>
      <c r="T53" s="53">
        <f t="shared" si="43"/>
        <v>0</v>
      </c>
      <c r="U53" s="53">
        <f t="shared" si="43"/>
        <v>0</v>
      </c>
      <c r="V53" s="53">
        <f t="shared" si="43"/>
        <v>0</v>
      </c>
      <c r="W53" s="53">
        <f t="shared" si="43"/>
        <v>0</v>
      </c>
      <c r="X53" s="53">
        <f t="shared" si="43"/>
        <v>0</v>
      </c>
      <c r="Y53" s="53">
        <f t="shared" si="43"/>
        <v>0</v>
      </c>
      <c r="Z53" s="53">
        <f t="shared" si="43"/>
        <v>0</v>
      </c>
      <c r="AA53" s="53">
        <f t="shared" si="43"/>
        <v>0</v>
      </c>
      <c r="AB53" s="53">
        <f t="shared" si="43"/>
        <v>0</v>
      </c>
      <c r="AC53" s="53">
        <f t="shared" si="43"/>
        <v>0</v>
      </c>
      <c r="AD53" s="53">
        <f t="shared" si="43"/>
        <v>0</v>
      </c>
      <c r="AE53" s="53">
        <f t="shared" si="43"/>
        <v>0</v>
      </c>
      <c r="AF53" s="53">
        <f t="shared" si="43"/>
        <v>0</v>
      </c>
      <c r="AG53" s="53">
        <f t="shared" si="43"/>
        <v>0</v>
      </c>
      <c r="AH53" s="53">
        <f t="shared" si="43"/>
        <v>0</v>
      </c>
      <c r="AI53" s="53">
        <f t="shared" si="43"/>
        <v>0</v>
      </c>
      <c r="AJ53" s="53">
        <f t="shared" si="43"/>
        <v>0</v>
      </c>
      <c r="AK53" s="53">
        <f t="shared" si="43"/>
        <v>0</v>
      </c>
      <c r="AL53" s="53">
        <f t="shared" si="43"/>
        <v>0</v>
      </c>
      <c r="AM53" s="53">
        <f t="shared" si="43"/>
        <v>0</v>
      </c>
      <c r="AN53" s="53">
        <f t="shared" si="43"/>
        <v>0</v>
      </c>
      <c r="AO53" s="53">
        <f t="shared" si="43"/>
        <v>0</v>
      </c>
      <c r="AP53" s="53">
        <f t="shared" si="43"/>
        <v>0</v>
      </c>
      <c r="AQ53" s="53">
        <f t="shared" si="43"/>
        <v>0</v>
      </c>
      <c r="AR53" s="53">
        <f t="shared" si="43"/>
        <v>0</v>
      </c>
      <c r="AS53" s="53">
        <f t="shared" si="43"/>
        <v>0</v>
      </c>
      <c r="AT53" s="53">
        <f t="shared" si="43"/>
        <v>0</v>
      </c>
      <c r="AU53" s="53">
        <f t="shared" si="43"/>
        <v>0</v>
      </c>
      <c r="AV53" s="53">
        <f t="shared" si="43"/>
        <v>0</v>
      </c>
      <c r="AW53" s="53">
        <f t="shared" si="43"/>
        <v>0</v>
      </c>
      <c r="AX53" s="53">
        <f t="shared" si="43"/>
        <v>0</v>
      </c>
      <c r="AY53" s="53">
        <f t="shared" si="43"/>
        <v>1024000</v>
      </c>
      <c r="AZ53" s="65">
        <f t="shared" si="43"/>
        <v>0</v>
      </c>
      <c r="BA53" s="59">
        <f t="shared" si="3"/>
        <v>1024000</v>
      </c>
      <c r="BB53" s="28">
        <f t="shared" si="4"/>
        <v>0</v>
      </c>
      <c r="BC53" s="64"/>
      <c r="BD53" s="59">
        <f t="shared" si="5"/>
        <v>0</v>
      </c>
      <c r="BE53" s="59">
        <f t="shared" si="6"/>
        <v>0</v>
      </c>
      <c r="BF53" s="59">
        <f t="shared" si="7"/>
        <v>0</v>
      </c>
      <c r="BG53" s="59">
        <f t="shared" si="8"/>
        <v>0</v>
      </c>
      <c r="BH53" s="59">
        <f t="shared" si="9"/>
        <v>0</v>
      </c>
      <c r="BI53" s="59">
        <f t="shared" si="10"/>
        <v>0</v>
      </c>
      <c r="BJ53" s="59">
        <f t="shared" si="11"/>
        <v>0</v>
      </c>
      <c r="BK53" s="59">
        <f t="shared" si="12"/>
        <v>0</v>
      </c>
      <c r="BL53" s="59">
        <f t="shared" si="13"/>
        <v>0</v>
      </c>
      <c r="BM53" s="59">
        <f t="shared" si="14"/>
        <v>0</v>
      </c>
      <c r="BN53" s="59">
        <f t="shared" si="15"/>
        <v>0</v>
      </c>
      <c r="BO53" s="59">
        <f t="shared" si="16"/>
        <v>1024000</v>
      </c>
      <c r="BP53" s="64"/>
      <c r="BQ53" s="59">
        <f t="shared" si="17"/>
        <v>0</v>
      </c>
      <c r="BR53" s="59">
        <f t="shared" si="18"/>
        <v>0</v>
      </c>
      <c r="BS53" s="59">
        <f t="shared" si="19"/>
        <v>0</v>
      </c>
      <c r="BT53" s="59">
        <f t="shared" si="20"/>
        <v>1024000</v>
      </c>
    </row>
    <row r="54">
      <c r="A54" s="49"/>
      <c r="B54" s="52" t="s">
        <v>38</v>
      </c>
      <c r="C54" s="52" t="s">
        <v>66</v>
      </c>
      <c r="D54" s="53">
        <v>424000.0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>
        <f t="shared" ref="AY54:AY55" si="44">D54</f>
        <v>424000</v>
      </c>
      <c r="AZ54" s="65"/>
      <c r="BA54" s="59">
        <f t="shared" si="3"/>
        <v>424000</v>
      </c>
      <c r="BB54" s="28">
        <f t="shared" si="4"/>
        <v>0</v>
      </c>
      <c r="BC54" s="64"/>
      <c r="BD54" s="59">
        <f t="shared" si="5"/>
        <v>0</v>
      </c>
      <c r="BE54" s="59">
        <f t="shared" si="6"/>
        <v>0</v>
      </c>
      <c r="BF54" s="59">
        <f t="shared" si="7"/>
        <v>0</v>
      </c>
      <c r="BG54" s="59">
        <f t="shared" si="8"/>
        <v>0</v>
      </c>
      <c r="BH54" s="59">
        <f t="shared" si="9"/>
        <v>0</v>
      </c>
      <c r="BI54" s="59">
        <f t="shared" si="10"/>
        <v>0</v>
      </c>
      <c r="BJ54" s="59">
        <f t="shared" si="11"/>
        <v>0</v>
      </c>
      <c r="BK54" s="59">
        <f t="shared" si="12"/>
        <v>0</v>
      </c>
      <c r="BL54" s="59">
        <f t="shared" si="13"/>
        <v>0</v>
      </c>
      <c r="BM54" s="59">
        <f t="shared" si="14"/>
        <v>0</v>
      </c>
      <c r="BN54" s="59">
        <f t="shared" si="15"/>
        <v>0</v>
      </c>
      <c r="BO54" s="59">
        <f t="shared" si="16"/>
        <v>424000</v>
      </c>
      <c r="BP54" s="64"/>
      <c r="BQ54" s="59">
        <f t="shared" si="17"/>
        <v>0</v>
      </c>
      <c r="BR54" s="59">
        <f t="shared" si="18"/>
        <v>0</v>
      </c>
      <c r="BS54" s="59">
        <f t="shared" si="19"/>
        <v>0</v>
      </c>
      <c r="BT54" s="59">
        <f t="shared" si="20"/>
        <v>424000</v>
      </c>
    </row>
    <row r="55">
      <c r="A55" s="49"/>
      <c r="B55" s="52" t="s">
        <v>38</v>
      </c>
      <c r="C55" s="52" t="s">
        <v>67</v>
      </c>
      <c r="D55" s="53">
        <v>600000.0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>
        <f t="shared" si="44"/>
        <v>600000</v>
      </c>
      <c r="AZ55" s="65"/>
      <c r="BA55" s="59">
        <f t="shared" si="3"/>
        <v>600000</v>
      </c>
      <c r="BB55" s="28">
        <f t="shared" si="4"/>
        <v>0</v>
      </c>
      <c r="BC55" s="64"/>
      <c r="BD55" s="59">
        <f t="shared" si="5"/>
        <v>0</v>
      </c>
      <c r="BE55" s="59">
        <f t="shared" si="6"/>
        <v>0</v>
      </c>
      <c r="BF55" s="59">
        <f t="shared" si="7"/>
        <v>0</v>
      </c>
      <c r="BG55" s="59">
        <f t="shared" si="8"/>
        <v>0</v>
      </c>
      <c r="BH55" s="59">
        <f t="shared" si="9"/>
        <v>0</v>
      </c>
      <c r="BI55" s="59">
        <f t="shared" si="10"/>
        <v>0</v>
      </c>
      <c r="BJ55" s="59">
        <f t="shared" si="11"/>
        <v>0</v>
      </c>
      <c r="BK55" s="59">
        <f t="shared" si="12"/>
        <v>0</v>
      </c>
      <c r="BL55" s="59">
        <f t="shared" si="13"/>
        <v>0</v>
      </c>
      <c r="BM55" s="59">
        <f t="shared" si="14"/>
        <v>0</v>
      </c>
      <c r="BN55" s="59">
        <f t="shared" si="15"/>
        <v>0</v>
      </c>
      <c r="BO55" s="59">
        <f t="shared" si="16"/>
        <v>600000</v>
      </c>
      <c r="BP55" s="64"/>
      <c r="BQ55" s="59">
        <f t="shared" si="17"/>
        <v>0</v>
      </c>
      <c r="BR55" s="59">
        <f t="shared" si="18"/>
        <v>0</v>
      </c>
      <c r="BS55" s="59">
        <f t="shared" si="19"/>
        <v>0</v>
      </c>
      <c r="BT55" s="59">
        <f t="shared" si="20"/>
        <v>600000</v>
      </c>
    </row>
    <row r="56">
      <c r="A56" s="41" t="s">
        <v>68</v>
      </c>
      <c r="B56" s="42" t="s">
        <v>69</v>
      </c>
      <c r="C56" s="6"/>
      <c r="D56" s="43">
        <f t="shared" ref="D56:AZ56" si="45">sum(D57,D60,D63)</f>
        <v>35380000</v>
      </c>
      <c r="E56" s="43">
        <f t="shared" si="45"/>
        <v>0</v>
      </c>
      <c r="F56" s="43">
        <f t="shared" si="45"/>
        <v>0</v>
      </c>
      <c r="G56" s="43">
        <f t="shared" si="45"/>
        <v>0</v>
      </c>
      <c r="H56" s="43">
        <f t="shared" si="45"/>
        <v>0</v>
      </c>
      <c r="I56" s="43">
        <f t="shared" si="45"/>
        <v>0</v>
      </c>
      <c r="J56" s="43">
        <f t="shared" si="45"/>
        <v>0</v>
      </c>
      <c r="K56" s="43">
        <f t="shared" si="45"/>
        <v>0</v>
      </c>
      <c r="L56" s="43">
        <f t="shared" si="45"/>
        <v>0</v>
      </c>
      <c r="M56" s="43">
        <f t="shared" si="45"/>
        <v>0</v>
      </c>
      <c r="N56" s="43">
        <f t="shared" si="45"/>
        <v>0</v>
      </c>
      <c r="O56" s="43">
        <f t="shared" si="45"/>
        <v>0</v>
      </c>
      <c r="P56" s="43">
        <f t="shared" si="45"/>
        <v>0</v>
      </c>
      <c r="Q56" s="43">
        <f t="shared" si="45"/>
        <v>0</v>
      </c>
      <c r="R56" s="43">
        <f t="shared" si="45"/>
        <v>0</v>
      </c>
      <c r="S56" s="43">
        <f t="shared" si="45"/>
        <v>0</v>
      </c>
      <c r="T56" s="43">
        <f t="shared" si="45"/>
        <v>0</v>
      </c>
      <c r="U56" s="43">
        <f t="shared" si="45"/>
        <v>0</v>
      </c>
      <c r="V56" s="43">
        <f t="shared" si="45"/>
        <v>0</v>
      </c>
      <c r="W56" s="43">
        <f t="shared" si="45"/>
        <v>0</v>
      </c>
      <c r="X56" s="43">
        <f t="shared" si="45"/>
        <v>0</v>
      </c>
      <c r="Y56" s="43">
        <f t="shared" si="45"/>
        <v>0</v>
      </c>
      <c r="Z56" s="43">
        <f t="shared" si="45"/>
        <v>0</v>
      </c>
      <c r="AA56" s="43">
        <f t="shared" si="45"/>
        <v>0</v>
      </c>
      <c r="AB56" s="43">
        <f t="shared" si="45"/>
        <v>0</v>
      </c>
      <c r="AC56" s="43">
        <f t="shared" si="45"/>
        <v>0</v>
      </c>
      <c r="AD56" s="43">
        <f t="shared" si="45"/>
        <v>0</v>
      </c>
      <c r="AE56" s="43">
        <f t="shared" si="45"/>
        <v>0</v>
      </c>
      <c r="AF56" s="43">
        <f t="shared" si="45"/>
        <v>0</v>
      </c>
      <c r="AG56" s="43">
        <f t="shared" si="45"/>
        <v>0</v>
      </c>
      <c r="AH56" s="43">
        <f t="shared" si="45"/>
        <v>0</v>
      </c>
      <c r="AI56" s="43">
        <f t="shared" si="45"/>
        <v>0</v>
      </c>
      <c r="AJ56" s="43">
        <f t="shared" si="45"/>
        <v>33580000</v>
      </c>
      <c r="AK56" s="43">
        <f t="shared" si="45"/>
        <v>0</v>
      </c>
      <c r="AL56" s="43">
        <f t="shared" si="45"/>
        <v>0</v>
      </c>
      <c r="AM56" s="43">
        <f t="shared" si="45"/>
        <v>1800000</v>
      </c>
      <c r="AN56" s="43">
        <f t="shared" si="45"/>
        <v>0</v>
      </c>
      <c r="AO56" s="43">
        <f t="shared" si="45"/>
        <v>0</v>
      </c>
      <c r="AP56" s="43">
        <f t="shared" si="45"/>
        <v>0</v>
      </c>
      <c r="AQ56" s="43">
        <f t="shared" si="45"/>
        <v>0</v>
      </c>
      <c r="AR56" s="43">
        <f t="shared" si="45"/>
        <v>0</v>
      </c>
      <c r="AS56" s="43">
        <f t="shared" si="45"/>
        <v>0</v>
      </c>
      <c r="AT56" s="43">
        <f t="shared" si="45"/>
        <v>0</v>
      </c>
      <c r="AU56" s="43">
        <f t="shared" si="45"/>
        <v>0</v>
      </c>
      <c r="AV56" s="43">
        <f t="shared" si="45"/>
        <v>0</v>
      </c>
      <c r="AW56" s="43">
        <f t="shared" si="45"/>
        <v>0</v>
      </c>
      <c r="AX56" s="43">
        <f t="shared" si="45"/>
        <v>0</v>
      </c>
      <c r="AY56" s="43">
        <f t="shared" si="45"/>
        <v>0</v>
      </c>
      <c r="AZ56" s="58">
        <f t="shared" si="45"/>
        <v>0</v>
      </c>
      <c r="BA56" s="59">
        <f t="shared" si="3"/>
        <v>35380000</v>
      </c>
      <c r="BB56" s="28">
        <f t="shared" si="4"/>
        <v>0</v>
      </c>
      <c r="BC56" s="29"/>
      <c r="BD56" s="59">
        <f t="shared" si="5"/>
        <v>0</v>
      </c>
      <c r="BE56" s="59">
        <f t="shared" si="6"/>
        <v>0</v>
      </c>
      <c r="BF56" s="59">
        <f t="shared" si="7"/>
        <v>0</v>
      </c>
      <c r="BG56" s="59">
        <f t="shared" si="8"/>
        <v>0</v>
      </c>
      <c r="BH56" s="59">
        <f t="shared" si="9"/>
        <v>0</v>
      </c>
      <c r="BI56" s="59">
        <f t="shared" si="10"/>
        <v>0</v>
      </c>
      <c r="BJ56" s="59">
        <f t="shared" si="11"/>
        <v>0</v>
      </c>
      <c r="BK56" s="59">
        <f t="shared" si="12"/>
        <v>33580000</v>
      </c>
      <c r="BL56" s="59">
        <f t="shared" si="13"/>
        <v>1800000</v>
      </c>
      <c r="BM56" s="59">
        <f t="shared" si="14"/>
        <v>0</v>
      </c>
      <c r="BN56" s="59">
        <f t="shared" si="15"/>
        <v>0</v>
      </c>
      <c r="BO56" s="59">
        <f t="shared" si="16"/>
        <v>0</v>
      </c>
      <c r="BP56" s="29"/>
      <c r="BQ56" s="59">
        <f t="shared" si="17"/>
        <v>0</v>
      </c>
      <c r="BR56" s="59">
        <f t="shared" si="18"/>
        <v>0</v>
      </c>
      <c r="BS56" s="59">
        <f t="shared" si="19"/>
        <v>35380000</v>
      </c>
      <c r="BT56" s="59">
        <f t="shared" si="20"/>
        <v>0</v>
      </c>
    </row>
    <row r="57">
      <c r="A57" s="45">
        <v>521211.0</v>
      </c>
      <c r="B57" s="46" t="s">
        <v>48</v>
      </c>
      <c r="C57" s="6"/>
      <c r="D57" s="47">
        <f t="shared" ref="D57:AZ57" si="46">sum(D59)</f>
        <v>5600000</v>
      </c>
      <c r="E57" s="47">
        <f t="shared" si="46"/>
        <v>0</v>
      </c>
      <c r="F57" s="47">
        <f t="shared" si="46"/>
        <v>0</v>
      </c>
      <c r="G57" s="47">
        <f t="shared" si="46"/>
        <v>0</v>
      </c>
      <c r="H57" s="47">
        <f t="shared" si="46"/>
        <v>0</v>
      </c>
      <c r="I57" s="47">
        <f t="shared" si="46"/>
        <v>0</v>
      </c>
      <c r="J57" s="47">
        <f t="shared" si="46"/>
        <v>0</v>
      </c>
      <c r="K57" s="47">
        <f t="shared" si="46"/>
        <v>0</v>
      </c>
      <c r="L57" s="47">
        <f t="shared" si="46"/>
        <v>0</v>
      </c>
      <c r="M57" s="47">
        <f t="shared" si="46"/>
        <v>0</v>
      </c>
      <c r="N57" s="47">
        <f t="shared" si="46"/>
        <v>0</v>
      </c>
      <c r="O57" s="47">
        <f t="shared" si="46"/>
        <v>0</v>
      </c>
      <c r="P57" s="47">
        <f t="shared" si="46"/>
        <v>0</v>
      </c>
      <c r="Q57" s="47">
        <f t="shared" si="46"/>
        <v>0</v>
      </c>
      <c r="R57" s="47">
        <f t="shared" si="46"/>
        <v>0</v>
      </c>
      <c r="S57" s="47">
        <f t="shared" si="46"/>
        <v>0</v>
      </c>
      <c r="T57" s="47">
        <f t="shared" si="46"/>
        <v>0</v>
      </c>
      <c r="U57" s="47">
        <f t="shared" si="46"/>
        <v>0</v>
      </c>
      <c r="V57" s="47">
        <f t="shared" si="46"/>
        <v>0</v>
      </c>
      <c r="W57" s="47">
        <f t="shared" si="46"/>
        <v>0</v>
      </c>
      <c r="X57" s="47">
        <f t="shared" si="46"/>
        <v>0</v>
      </c>
      <c r="Y57" s="47">
        <f t="shared" si="46"/>
        <v>0</v>
      </c>
      <c r="Z57" s="47">
        <f t="shared" si="46"/>
        <v>0</v>
      </c>
      <c r="AA57" s="47">
        <f t="shared" si="46"/>
        <v>0</v>
      </c>
      <c r="AB57" s="47">
        <f t="shared" si="46"/>
        <v>0</v>
      </c>
      <c r="AC57" s="47">
        <f t="shared" si="46"/>
        <v>0</v>
      </c>
      <c r="AD57" s="47">
        <f t="shared" si="46"/>
        <v>0</v>
      </c>
      <c r="AE57" s="47">
        <f t="shared" si="46"/>
        <v>0</v>
      </c>
      <c r="AF57" s="47">
        <f t="shared" si="46"/>
        <v>0</v>
      </c>
      <c r="AG57" s="47">
        <f t="shared" si="46"/>
        <v>0</v>
      </c>
      <c r="AH57" s="47">
        <f t="shared" si="46"/>
        <v>0</v>
      </c>
      <c r="AI57" s="47">
        <f t="shared" si="46"/>
        <v>0</v>
      </c>
      <c r="AJ57" s="47">
        <f t="shared" si="46"/>
        <v>5600000</v>
      </c>
      <c r="AK57" s="47">
        <f t="shared" si="46"/>
        <v>0</v>
      </c>
      <c r="AL57" s="47">
        <f t="shared" si="46"/>
        <v>0</v>
      </c>
      <c r="AM57" s="47">
        <f t="shared" si="46"/>
        <v>0</v>
      </c>
      <c r="AN57" s="47">
        <f t="shared" si="46"/>
        <v>0</v>
      </c>
      <c r="AO57" s="47">
        <f t="shared" si="46"/>
        <v>0</v>
      </c>
      <c r="AP57" s="47">
        <f t="shared" si="46"/>
        <v>0</v>
      </c>
      <c r="AQ57" s="47">
        <f t="shared" si="46"/>
        <v>0</v>
      </c>
      <c r="AR57" s="47">
        <f t="shared" si="46"/>
        <v>0</v>
      </c>
      <c r="AS57" s="47">
        <f t="shared" si="46"/>
        <v>0</v>
      </c>
      <c r="AT57" s="47">
        <f t="shared" si="46"/>
        <v>0</v>
      </c>
      <c r="AU57" s="47">
        <f t="shared" si="46"/>
        <v>0</v>
      </c>
      <c r="AV57" s="47">
        <f t="shared" si="46"/>
        <v>0</v>
      </c>
      <c r="AW57" s="47">
        <f t="shared" si="46"/>
        <v>0</v>
      </c>
      <c r="AX57" s="47">
        <f t="shared" si="46"/>
        <v>0</v>
      </c>
      <c r="AY57" s="47">
        <f t="shared" si="46"/>
        <v>0</v>
      </c>
      <c r="AZ57" s="60">
        <f t="shared" si="46"/>
        <v>0</v>
      </c>
      <c r="BA57" s="59">
        <f t="shared" si="3"/>
        <v>5600000</v>
      </c>
      <c r="BB57" s="28">
        <f t="shared" si="4"/>
        <v>0</v>
      </c>
      <c r="BC57" s="61"/>
      <c r="BD57" s="59">
        <f t="shared" si="5"/>
        <v>0</v>
      </c>
      <c r="BE57" s="59">
        <f t="shared" si="6"/>
        <v>0</v>
      </c>
      <c r="BF57" s="59">
        <f t="shared" si="7"/>
        <v>0</v>
      </c>
      <c r="BG57" s="59">
        <f t="shared" si="8"/>
        <v>0</v>
      </c>
      <c r="BH57" s="59">
        <f t="shared" si="9"/>
        <v>0</v>
      </c>
      <c r="BI57" s="59">
        <f t="shared" si="10"/>
        <v>0</v>
      </c>
      <c r="BJ57" s="59">
        <f t="shared" si="11"/>
        <v>0</v>
      </c>
      <c r="BK57" s="59">
        <f t="shared" si="12"/>
        <v>5600000</v>
      </c>
      <c r="BL57" s="59">
        <f t="shared" si="13"/>
        <v>0</v>
      </c>
      <c r="BM57" s="59">
        <f t="shared" si="14"/>
        <v>0</v>
      </c>
      <c r="BN57" s="59">
        <f t="shared" si="15"/>
        <v>0</v>
      </c>
      <c r="BO57" s="59">
        <f t="shared" si="16"/>
        <v>0</v>
      </c>
      <c r="BP57" s="61"/>
      <c r="BQ57" s="59">
        <f t="shared" si="17"/>
        <v>0</v>
      </c>
      <c r="BR57" s="59">
        <f t="shared" si="18"/>
        <v>0</v>
      </c>
      <c r="BS57" s="59">
        <f t="shared" si="19"/>
        <v>5600000</v>
      </c>
      <c r="BT57" s="59">
        <f t="shared" si="20"/>
        <v>0</v>
      </c>
    </row>
    <row r="58">
      <c r="A58" s="49"/>
      <c r="B58" s="50" t="s">
        <v>37</v>
      </c>
      <c r="C58" s="6"/>
      <c r="D58" s="5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3"/>
      <c r="BA58" s="59">
        <f t="shared" si="3"/>
        <v>0</v>
      </c>
      <c r="BB58" s="28">
        <f t="shared" si="4"/>
        <v>0</v>
      </c>
      <c r="BC58" s="64"/>
      <c r="BD58" s="59">
        <f t="shared" si="5"/>
        <v>0</v>
      </c>
      <c r="BE58" s="59">
        <f t="shared" si="6"/>
        <v>0</v>
      </c>
      <c r="BF58" s="59">
        <f t="shared" si="7"/>
        <v>0</v>
      </c>
      <c r="BG58" s="59">
        <f t="shared" si="8"/>
        <v>0</v>
      </c>
      <c r="BH58" s="59">
        <f t="shared" si="9"/>
        <v>0</v>
      </c>
      <c r="BI58" s="59">
        <f t="shared" si="10"/>
        <v>0</v>
      </c>
      <c r="BJ58" s="59">
        <f t="shared" si="11"/>
        <v>0</v>
      </c>
      <c r="BK58" s="59">
        <f t="shared" si="12"/>
        <v>0</v>
      </c>
      <c r="BL58" s="59">
        <f t="shared" si="13"/>
        <v>0</v>
      </c>
      <c r="BM58" s="59">
        <f t="shared" si="14"/>
        <v>0</v>
      </c>
      <c r="BN58" s="59">
        <f t="shared" si="15"/>
        <v>0</v>
      </c>
      <c r="BO58" s="59">
        <f t="shared" si="16"/>
        <v>0</v>
      </c>
      <c r="BP58" s="64"/>
      <c r="BQ58" s="59">
        <f t="shared" si="17"/>
        <v>0</v>
      </c>
      <c r="BR58" s="59">
        <f t="shared" si="18"/>
        <v>0</v>
      </c>
      <c r="BS58" s="59">
        <f t="shared" si="19"/>
        <v>0</v>
      </c>
      <c r="BT58" s="59">
        <f t="shared" si="20"/>
        <v>0</v>
      </c>
    </row>
    <row r="59">
      <c r="A59" s="49"/>
      <c r="B59" s="52" t="s">
        <v>38</v>
      </c>
      <c r="C59" s="52" t="s">
        <v>70</v>
      </c>
      <c r="D59" s="53">
        <v>5600000.0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>
        <f>D59</f>
        <v>5600000</v>
      </c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5"/>
      <c r="BA59" s="59">
        <f t="shared" si="3"/>
        <v>5600000</v>
      </c>
      <c r="BB59" s="28">
        <f t="shared" si="4"/>
        <v>0</v>
      </c>
      <c r="BC59" s="64"/>
      <c r="BD59" s="59">
        <f t="shared" si="5"/>
        <v>0</v>
      </c>
      <c r="BE59" s="59">
        <f t="shared" si="6"/>
        <v>0</v>
      </c>
      <c r="BF59" s="59">
        <f t="shared" si="7"/>
        <v>0</v>
      </c>
      <c r="BG59" s="59">
        <f t="shared" si="8"/>
        <v>0</v>
      </c>
      <c r="BH59" s="59">
        <f t="shared" si="9"/>
        <v>0</v>
      </c>
      <c r="BI59" s="59">
        <f t="shared" si="10"/>
        <v>0</v>
      </c>
      <c r="BJ59" s="59">
        <f t="shared" si="11"/>
        <v>0</v>
      </c>
      <c r="BK59" s="59">
        <f t="shared" si="12"/>
        <v>5600000</v>
      </c>
      <c r="BL59" s="59">
        <f t="shared" si="13"/>
        <v>0</v>
      </c>
      <c r="BM59" s="59">
        <f t="shared" si="14"/>
        <v>0</v>
      </c>
      <c r="BN59" s="59">
        <f t="shared" si="15"/>
        <v>0</v>
      </c>
      <c r="BO59" s="59">
        <f t="shared" si="16"/>
        <v>0</v>
      </c>
      <c r="BP59" s="64"/>
      <c r="BQ59" s="59">
        <f t="shared" si="17"/>
        <v>0</v>
      </c>
      <c r="BR59" s="59">
        <f t="shared" si="18"/>
        <v>0</v>
      </c>
      <c r="BS59" s="59">
        <f t="shared" si="19"/>
        <v>5600000</v>
      </c>
      <c r="BT59" s="59">
        <f t="shared" si="20"/>
        <v>0</v>
      </c>
    </row>
    <row r="60">
      <c r="A60" s="45">
        <v>522151.0</v>
      </c>
      <c r="B60" s="46" t="s">
        <v>51</v>
      </c>
      <c r="C60" s="6"/>
      <c r="D60" s="47">
        <f t="shared" ref="D60:AZ60" si="47">sum(D62)</f>
        <v>1800000</v>
      </c>
      <c r="E60" s="47">
        <f t="shared" si="47"/>
        <v>0</v>
      </c>
      <c r="F60" s="47">
        <f t="shared" si="47"/>
        <v>0</v>
      </c>
      <c r="G60" s="47">
        <f t="shared" si="47"/>
        <v>0</v>
      </c>
      <c r="H60" s="47">
        <f t="shared" si="47"/>
        <v>0</v>
      </c>
      <c r="I60" s="47">
        <f t="shared" si="47"/>
        <v>0</v>
      </c>
      <c r="J60" s="47">
        <f t="shared" si="47"/>
        <v>0</v>
      </c>
      <c r="K60" s="47">
        <f t="shared" si="47"/>
        <v>0</v>
      </c>
      <c r="L60" s="47">
        <f t="shared" si="47"/>
        <v>0</v>
      </c>
      <c r="M60" s="47">
        <f t="shared" si="47"/>
        <v>0</v>
      </c>
      <c r="N60" s="47">
        <f t="shared" si="47"/>
        <v>0</v>
      </c>
      <c r="O60" s="47">
        <f t="shared" si="47"/>
        <v>0</v>
      </c>
      <c r="P60" s="47">
        <f t="shared" si="47"/>
        <v>0</v>
      </c>
      <c r="Q60" s="47">
        <f t="shared" si="47"/>
        <v>0</v>
      </c>
      <c r="R60" s="47">
        <f t="shared" si="47"/>
        <v>0</v>
      </c>
      <c r="S60" s="47">
        <f t="shared" si="47"/>
        <v>0</v>
      </c>
      <c r="T60" s="47">
        <f t="shared" si="47"/>
        <v>0</v>
      </c>
      <c r="U60" s="47">
        <f t="shared" si="47"/>
        <v>0</v>
      </c>
      <c r="V60" s="47">
        <f t="shared" si="47"/>
        <v>0</v>
      </c>
      <c r="W60" s="47">
        <f t="shared" si="47"/>
        <v>0</v>
      </c>
      <c r="X60" s="47">
        <f t="shared" si="47"/>
        <v>0</v>
      </c>
      <c r="Y60" s="47">
        <f t="shared" si="47"/>
        <v>0</v>
      </c>
      <c r="Z60" s="47">
        <f t="shared" si="47"/>
        <v>0</v>
      </c>
      <c r="AA60" s="47">
        <f t="shared" si="47"/>
        <v>0</v>
      </c>
      <c r="AB60" s="47">
        <f t="shared" si="47"/>
        <v>0</v>
      </c>
      <c r="AC60" s="47">
        <f t="shared" si="47"/>
        <v>0</v>
      </c>
      <c r="AD60" s="47">
        <f t="shared" si="47"/>
        <v>0</v>
      </c>
      <c r="AE60" s="47">
        <f t="shared" si="47"/>
        <v>0</v>
      </c>
      <c r="AF60" s="47">
        <f t="shared" si="47"/>
        <v>0</v>
      </c>
      <c r="AG60" s="47">
        <f t="shared" si="47"/>
        <v>0</v>
      </c>
      <c r="AH60" s="47">
        <f t="shared" si="47"/>
        <v>0</v>
      </c>
      <c r="AI60" s="47">
        <f t="shared" si="47"/>
        <v>0</v>
      </c>
      <c r="AJ60" s="47">
        <f t="shared" si="47"/>
        <v>0</v>
      </c>
      <c r="AK60" s="47">
        <f t="shared" si="47"/>
        <v>0</v>
      </c>
      <c r="AL60" s="47">
        <f t="shared" si="47"/>
        <v>0</v>
      </c>
      <c r="AM60" s="47">
        <f t="shared" si="47"/>
        <v>1800000</v>
      </c>
      <c r="AN60" s="47">
        <f t="shared" si="47"/>
        <v>0</v>
      </c>
      <c r="AO60" s="47">
        <f t="shared" si="47"/>
        <v>0</v>
      </c>
      <c r="AP60" s="47">
        <f t="shared" si="47"/>
        <v>0</v>
      </c>
      <c r="AQ60" s="47">
        <f t="shared" si="47"/>
        <v>0</v>
      </c>
      <c r="AR60" s="47">
        <f t="shared" si="47"/>
        <v>0</v>
      </c>
      <c r="AS60" s="47">
        <f t="shared" si="47"/>
        <v>0</v>
      </c>
      <c r="AT60" s="47">
        <f t="shared" si="47"/>
        <v>0</v>
      </c>
      <c r="AU60" s="47">
        <f t="shared" si="47"/>
        <v>0</v>
      </c>
      <c r="AV60" s="47">
        <f t="shared" si="47"/>
        <v>0</v>
      </c>
      <c r="AW60" s="47">
        <f t="shared" si="47"/>
        <v>0</v>
      </c>
      <c r="AX60" s="47">
        <f t="shared" si="47"/>
        <v>0</v>
      </c>
      <c r="AY60" s="47">
        <f t="shared" si="47"/>
        <v>0</v>
      </c>
      <c r="AZ60" s="60">
        <f t="shared" si="47"/>
        <v>0</v>
      </c>
      <c r="BA60" s="59">
        <f t="shared" si="3"/>
        <v>1800000</v>
      </c>
      <c r="BB60" s="28">
        <f t="shared" si="4"/>
        <v>0</v>
      </c>
      <c r="BC60" s="61"/>
      <c r="BD60" s="59">
        <f t="shared" si="5"/>
        <v>0</v>
      </c>
      <c r="BE60" s="59">
        <f t="shared" si="6"/>
        <v>0</v>
      </c>
      <c r="BF60" s="59">
        <f t="shared" si="7"/>
        <v>0</v>
      </c>
      <c r="BG60" s="59">
        <f t="shared" si="8"/>
        <v>0</v>
      </c>
      <c r="BH60" s="59">
        <f t="shared" si="9"/>
        <v>0</v>
      </c>
      <c r="BI60" s="59">
        <f t="shared" si="10"/>
        <v>0</v>
      </c>
      <c r="BJ60" s="59">
        <f t="shared" si="11"/>
        <v>0</v>
      </c>
      <c r="BK60" s="59">
        <f t="shared" si="12"/>
        <v>0</v>
      </c>
      <c r="BL60" s="59">
        <f t="shared" si="13"/>
        <v>1800000</v>
      </c>
      <c r="BM60" s="59">
        <f t="shared" si="14"/>
        <v>0</v>
      </c>
      <c r="BN60" s="59">
        <f t="shared" si="15"/>
        <v>0</v>
      </c>
      <c r="BO60" s="59">
        <f t="shared" si="16"/>
        <v>0</v>
      </c>
      <c r="BP60" s="61"/>
      <c r="BQ60" s="59">
        <f t="shared" si="17"/>
        <v>0</v>
      </c>
      <c r="BR60" s="59">
        <f t="shared" si="18"/>
        <v>0</v>
      </c>
      <c r="BS60" s="59">
        <f t="shared" si="19"/>
        <v>1800000</v>
      </c>
      <c r="BT60" s="59">
        <f t="shared" si="20"/>
        <v>0</v>
      </c>
    </row>
    <row r="61">
      <c r="A61" s="49"/>
      <c r="B61" s="50" t="s">
        <v>37</v>
      </c>
      <c r="C61" s="6"/>
      <c r="D61" s="51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3"/>
      <c r="BA61" s="59">
        <f t="shared" si="3"/>
        <v>0</v>
      </c>
      <c r="BB61" s="28">
        <f t="shared" si="4"/>
        <v>0</v>
      </c>
      <c r="BC61" s="64"/>
      <c r="BD61" s="59">
        <f t="shared" si="5"/>
        <v>0</v>
      </c>
      <c r="BE61" s="59">
        <f t="shared" si="6"/>
        <v>0</v>
      </c>
      <c r="BF61" s="59">
        <f t="shared" si="7"/>
        <v>0</v>
      </c>
      <c r="BG61" s="59">
        <f t="shared" si="8"/>
        <v>0</v>
      </c>
      <c r="BH61" s="59">
        <f t="shared" si="9"/>
        <v>0</v>
      </c>
      <c r="BI61" s="59">
        <f t="shared" si="10"/>
        <v>0</v>
      </c>
      <c r="BJ61" s="59">
        <f t="shared" si="11"/>
        <v>0</v>
      </c>
      <c r="BK61" s="59">
        <f t="shared" si="12"/>
        <v>0</v>
      </c>
      <c r="BL61" s="59">
        <f t="shared" si="13"/>
        <v>0</v>
      </c>
      <c r="BM61" s="59">
        <f t="shared" si="14"/>
        <v>0</v>
      </c>
      <c r="BN61" s="59">
        <f t="shared" si="15"/>
        <v>0</v>
      </c>
      <c r="BO61" s="59">
        <f t="shared" si="16"/>
        <v>0</v>
      </c>
      <c r="BP61" s="64"/>
      <c r="BQ61" s="59">
        <f t="shared" si="17"/>
        <v>0</v>
      </c>
      <c r="BR61" s="59">
        <f t="shared" si="18"/>
        <v>0</v>
      </c>
      <c r="BS61" s="59">
        <f t="shared" si="19"/>
        <v>0</v>
      </c>
      <c r="BT61" s="59">
        <f t="shared" si="20"/>
        <v>0</v>
      </c>
    </row>
    <row r="62">
      <c r="A62" s="49"/>
      <c r="B62" s="52" t="s">
        <v>38</v>
      </c>
      <c r="C62" s="52" t="s">
        <v>71</v>
      </c>
      <c r="D62" s="53">
        <v>1800000.0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>
        <f>D62</f>
        <v>1800000</v>
      </c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5"/>
      <c r="BA62" s="59">
        <f t="shared" si="3"/>
        <v>1800000</v>
      </c>
      <c r="BB62" s="28">
        <f t="shared" si="4"/>
        <v>0</v>
      </c>
      <c r="BC62" s="64"/>
      <c r="BD62" s="59">
        <f t="shared" si="5"/>
        <v>0</v>
      </c>
      <c r="BE62" s="59">
        <f t="shared" si="6"/>
        <v>0</v>
      </c>
      <c r="BF62" s="59">
        <f t="shared" si="7"/>
        <v>0</v>
      </c>
      <c r="BG62" s="59">
        <f t="shared" si="8"/>
        <v>0</v>
      </c>
      <c r="BH62" s="59">
        <f t="shared" si="9"/>
        <v>0</v>
      </c>
      <c r="BI62" s="59">
        <f t="shared" si="10"/>
        <v>0</v>
      </c>
      <c r="BJ62" s="59">
        <f t="shared" si="11"/>
        <v>0</v>
      </c>
      <c r="BK62" s="59">
        <f t="shared" si="12"/>
        <v>0</v>
      </c>
      <c r="BL62" s="59">
        <f t="shared" si="13"/>
        <v>1800000</v>
      </c>
      <c r="BM62" s="59">
        <f t="shared" si="14"/>
        <v>0</v>
      </c>
      <c r="BN62" s="59">
        <f t="shared" si="15"/>
        <v>0</v>
      </c>
      <c r="BO62" s="59">
        <f t="shared" si="16"/>
        <v>0</v>
      </c>
      <c r="BP62" s="64"/>
      <c r="BQ62" s="59">
        <f t="shared" si="17"/>
        <v>0</v>
      </c>
      <c r="BR62" s="59">
        <f t="shared" si="18"/>
        <v>0</v>
      </c>
      <c r="BS62" s="59">
        <f t="shared" si="19"/>
        <v>1800000</v>
      </c>
      <c r="BT62" s="59">
        <f t="shared" si="20"/>
        <v>0</v>
      </c>
    </row>
    <row r="63">
      <c r="A63" s="45">
        <v>522191.0</v>
      </c>
      <c r="B63" s="46" t="s">
        <v>36</v>
      </c>
      <c r="C63" s="6"/>
      <c r="D63" s="47">
        <f t="shared" ref="D63:AZ63" si="48">sum(D65)</f>
        <v>27980000</v>
      </c>
      <c r="E63" s="47">
        <f t="shared" si="48"/>
        <v>0</v>
      </c>
      <c r="F63" s="47">
        <f t="shared" si="48"/>
        <v>0</v>
      </c>
      <c r="G63" s="47">
        <f t="shared" si="48"/>
        <v>0</v>
      </c>
      <c r="H63" s="47">
        <f t="shared" si="48"/>
        <v>0</v>
      </c>
      <c r="I63" s="47">
        <f t="shared" si="48"/>
        <v>0</v>
      </c>
      <c r="J63" s="47">
        <f t="shared" si="48"/>
        <v>0</v>
      </c>
      <c r="K63" s="47">
        <f t="shared" si="48"/>
        <v>0</v>
      </c>
      <c r="L63" s="47">
        <f t="shared" si="48"/>
        <v>0</v>
      </c>
      <c r="M63" s="47">
        <f t="shared" si="48"/>
        <v>0</v>
      </c>
      <c r="N63" s="47">
        <f t="shared" si="48"/>
        <v>0</v>
      </c>
      <c r="O63" s="47">
        <f t="shared" si="48"/>
        <v>0</v>
      </c>
      <c r="P63" s="47">
        <f t="shared" si="48"/>
        <v>0</v>
      </c>
      <c r="Q63" s="47">
        <f t="shared" si="48"/>
        <v>0</v>
      </c>
      <c r="R63" s="47">
        <f t="shared" si="48"/>
        <v>0</v>
      </c>
      <c r="S63" s="47">
        <f t="shared" si="48"/>
        <v>0</v>
      </c>
      <c r="T63" s="47">
        <f t="shared" si="48"/>
        <v>0</v>
      </c>
      <c r="U63" s="47">
        <f t="shared" si="48"/>
        <v>0</v>
      </c>
      <c r="V63" s="47">
        <f t="shared" si="48"/>
        <v>0</v>
      </c>
      <c r="W63" s="47">
        <f t="shared" si="48"/>
        <v>0</v>
      </c>
      <c r="X63" s="47">
        <f t="shared" si="48"/>
        <v>0</v>
      </c>
      <c r="Y63" s="47">
        <f t="shared" si="48"/>
        <v>0</v>
      </c>
      <c r="Z63" s="47">
        <f t="shared" si="48"/>
        <v>0</v>
      </c>
      <c r="AA63" s="47">
        <f t="shared" si="48"/>
        <v>0</v>
      </c>
      <c r="AB63" s="47">
        <f t="shared" si="48"/>
        <v>0</v>
      </c>
      <c r="AC63" s="47">
        <f t="shared" si="48"/>
        <v>0</v>
      </c>
      <c r="AD63" s="47">
        <f t="shared" si="48"/>
        <v>0</v>
      </c>
      <c r="AE63" s="47">
        <f t="shared" si="48"/>
        <v>0</v>
      </c>
      <c r="AF63" s="47">
        <f t="shared" si="48"/>
        <v>0</v>
      </c>
      <c r="AG63" s="47">
        <f t="shared" si="48"/>
        <v>0</v>
      </c>
      <c r="AH63" s="47">
        <f t="shared" si="48"/>
        <v>0</v>
      </c>
      <c r="AI63" s="47">
        <f t="shared" si="48"/>
        <v>0</v>
      </c>
      <c r="AJ63" s="47">
        <f t="shared" si="48"/>
        <v>27980000</v>
      </c>
      <c r="AK63" s="47">
        <f t="shared" si="48"/>
        <v>0</v>
      </c>
      <c r="AL63" s="47">
        <f t="shared" si="48"/>
        <v>0</v>
      </c>
      <c r="AM63" s="47">
        <f t="shared" si="48"/>
        <v>0</v>
      </c>
      <c r="AN63" s="47">
        <f t="shared" si="48"/>
        <v>0</v>
      </c>
      <c r="AO63" s="47">
        <f t="shared" si="48"/>
        <v>0</v>
      </c>
      <c r="AP63" s="47">
        <f t="shared" si="48"/>
        <v>0</v>
      </c>
      <c r="AQ63" s="47">
        <f t="shared" si="48"/>
        <v>0</v>
      </c>
      <c r="AR63" s="47">
        <f t="shared" si="48"/>
        <v>0</v>
      </c>
      <c r="AS63" s="47">
        <f t="shared" si="48"/>
        <v>0</v>
      </c>
      <c r="AT63" s="47">
        <f t="shared" si="48"/>
        <v>0</v>
      </c>
      <c r="AU63" s="47">
        <f t="shared" si="48"/>
        <v>0</v>
      </c>
      <c r="AV63" s="47">
        <f t="shared" si="48"/>
        <v>0</v>
      </c>
      <c r="AW63" s="47">
        <f t="shared" si="48"/>
        <v>0</v>
      </c>
      <c r="AX63" s="47">
        <f t="shared" si="48"/>
        <v>0</v>
      </c>
      <c r="AY63" s="47">
        <f t="shared" si="48"/>
        <v>0</v>
      </c>
      <c r="AZ63" s="60">
        <f t="shared" si="48"/>
        <v>0</v>
      </c>
      <c r="BA63" s="59">
        <f t="shared" si="3"/>
        <v>27980000</v>
      </c>
      <c r="BB63" s="28">
        <f t="shared" si="4"/>
        <v>0</v>
      </c>
      <c r="BC63" s="61"/>
      <c r="BD63" s="59">
        <f t="shared" si="5"/>
        <v>0</v>
      </c>
      <c r="BE63" s="59">
        <f t="shared" si="6"/>
        <v>0</v>
      </c>
      <c r="BF63" s="59">
        <f t="shared" si="7"/>
        <v>0</v>
      </c>
      <c r="BG63" s="59">
        <f t="shared" si="8"/>
        <v>0</v>
      </c>
      <c r="BH63" s="59">
        <f t="shared" si="9"/>
        <v>0</v>
      </c>
      <c r="BI63" s="59">
        <f t="shared" si="10"/>
        <v>0</v>
      </c>
      <c r="BJ63" s="59">
        <f t="shared" si="11"/>
        <v>0</v>
      </c>
      <c r="BK63" s="59">
        <f t="shared" si="12"/>
        <v>27980000</v>
      </c>
      <c r="BL63" s="59">
        <f t="shared" si="13"/>
        <v>0</v>
      </c>
      <c r="BM63" s="59">
        <f t="shared" si="14"/>
        <v>0</v>
      </c>
      <c r="BN63" s="59">
        <f t="shared" si="15"/>
        <v>0</v>
      </c>
      <c r="BO63" s="59">
        <f t="shared" si="16"/>
        <v>0</v>
      </c>
      <c r="BP63" s="61"/>
      <c r="BQ63" s="59">
        <f t="shared" si="17"/>
        <v>0</v>
      </c>
      <c r="BR63" s="59">
        <f t="shared" si="18"/>
        <v>0</v>
      </c>
      <c r="BS63" s="59">
        <f t="shared" si="19"/>
        <v>27980000</v>
      </c>
      <c r="BT63" s="59">
        <f t="shared" si="20"/>
        <v>0</v>
      </c>
    </row>
    <row r="64">
      <c r="A64" s="49"/>
      <c r="B64" s="50" t="s">
        <v>37</v>
      </c>
      <c r="C64" s="6"/>
      <c r="D64" s="51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3"/>
      <c r="BA64" s="59">
        <f t="shared" si="3"/>
        <v>0</v>
      </c>
      <c r="BB64" s="28">
        <f t="shared" si="4"/>
        <v>0</v>
      </c>
      <c r="BC64" s="64"/>
      <c r="BD64" s="59">
        <f t="shared" si="5"/>
        <v>0</v>
      </c>
      <c r="BE64" s="59">
        <f t="shared" si="6"/>
        <v>0</v>
      </c>
      <c r="BF64" s="59">
        <f t="shared" si="7"/>
        <v>0</v>
      </c>
      <c r="BG64" s="59">
        <f t="shared" si="8"/>
        <v>0</v>
      </c>
      <c r="BH64" s="59">
        <f t="shared" si="9"/>
        <v>0</v>
      </c>
      <c r="BI64" s="59">
        <f t="shared" si="10"/>
        <v>0</v>
      </c>
      <c r="BJ64" s="59">
        <f t="shared" si="11"/>
        <v>0</v>
      </c>
      <c r="BK64" s="59">
        <f t="shared" si="12"/>
        <v>0</v>
      </c>
      <c r="BL64" s="59">
        <f t="shared" si="13"/>
        <v>0</v>
      </c>
      <c r="BM64" s="59">
        <f t="shared" si="14"/>
        <v>0</v>
      </c>
      <c r="BN64" s="59">
        <f t="shared" si="15"/>
        <v>0</v>
      </c>
      <c r="BO64" s="59">
        <f t="shared" si="16"/>
        <v>0</v>
      </c>
      <c r="BP64" s="64"/>
      <c r="BQ64" s="59">
        <f t="shared" si="17"/>
        <v>0</v>
      </c>
      <c r="BR64" s="59">
        <f t="shared" si="18"/>
        <v>0</v>
      </c>
      <c r="BS64" s="59">
        <f t="shared" si="19"/>
        <v>0</v>
      </c>
      <c r="BT64" s="59">
        <f t="shared" si="20"/>
        <v>0</v>
      </c>
    </row>
    <row r="65">
      <c r="A65" s="49"/>
      <c r="B65" s="52" t="s">
        <v>38</v>
      </c>
      <c r="C65" s="52" t="s">
        <v>72</v>
      </c>
      <c r="D65" s="53">
        <v>2.798E7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>
        <f>D65</f>
        <v>27980000</v>
      </c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5"/>
      <c r="BA65" s="59">
        <f t="shared" si="3"/>
        <v>27980000</v>
      </c>
      <c r="BB65" s="28">
        <f t="shared" si="4"/>
        <v>0</v>
      </c>
      <c r="BC65" s="64"/>
      <c r="BD65" s="59">
        <f t="shared" si="5"/>
        <v>0</v>
      </c>
      <c r="BE65" s="59">
        <f t="shared" si="6"/>
        <v>0</v>
      </c>
      <c r="BF65" s="59">
        <f t="shared" si="7"/>
        <v>0</v>
      </c>
      <c r="BG65" s="59">
        <f t="shared" si="8"/>
        <v>0</v>
      </c>
      <c r="BH65" s="59">
        <f t="shared" si="9"/>
        <v>0</v>
      </c>
      <c r="BI65" s="59">
        <f t="shared" si="10"/>
        <v>0</v>
      </c>
      <c r="BJ65" s="59">
        <f t="shared" si="11"/>
        <v>0</v>
      </c>
      <c r="BK65" s="59">
        <f t="shared" si="12"/>
        <v>27980000</v>
      </c>
      <c r="BL65" s="59">
        <f t="shared" si="13"/>
        <v>0</v>
      </c>
      <c r="BM65" s="59">
        <f t="shared" si="14"/>
        <v>0</v>
      </c>
      <c r="BN65" s="59">
        <f t="shared" si="15"/>
        <v>0</v>
      </c>
      <c r="BO65" s="59">
        <f t="shared" si="16"/>
        <v>0</v>
      </c>
      <c r="BP65" s="64"/>
      <c r="BQ65" s="59">
        <f t="shared" si="17"/>
        <v>0</v>
      </c>
      <c r="BR65" s="59">
        <f t="shared" si="18"/>
        <v>0</v>
      </c>
      <c r="BS65" s="59">
        <f t="shared" si="19"/>
        <v>27980000</v>
      </c>
      <c r="BT65" s="59">
        <f t="shared" si="20"/>
        <v>0</v>
      </c>
    </row>
    <row r="66">
      <c r="A66" s="37" t="s">
        <v>120</v>
      </c>
      <c r="B66" s="38" t="s">
        <v>121</v>
      </c>
      <c r="C66" s="6"/>
      <c r="D66" s="39">
        <f t="shared" ref="D66:AZ66" si="49">sum(D67)</f>
        <v>10644000</v>
      </c>
      <c r="E66" s="39">
        <f t="shared" si="49"/>
        <v>0</v>
      </c>
      <c r="F66" s="39">
        <f t="shared" si="49"/>
        <v>0</v>
      </c>
      <c r="G66" s="39">
        <f t="shared" si="49"/>
        <v>0</v>
      </c>
      <c r="H66" s="39">
        <f t="shared" si="49"/>
        <v>0</v>
      </c>
      <c r="I66" s="39">
        <f t="shared" si="49"/>
        <v>3556000</v>
      </c>
      <c r="J66" s="39">
        <f t="shared" si="49"/>
        <v>0</v>
      </c>
      <c r="K66" s="39">
        <f t="shared" si="49"/>
        <v>0</v>
      </c>
      <c r="L66" s="39">
        <f t="shared" si="49"/>
        <v>0</v>
      </c>
      <c r="M66" s="39">
        <f t="shared" si="49"/>
        <v>0</v>
      </c>
      <c r="N66" s="39">
        <f t="shared" si="49"/>
        <v>1700000</v>
      </c>
      <c r="O66" s="39">
        <f t="shared" si="49"/>
        <v>0</v>
      </c>
      <c r="P66" s="39">
        <f t="shared" si="49"/>
        <v>0</v>
      </c>
      <c r="Q66" s="39">
        <f t="shared" si="49"/>
        <v>0</v>
      </c>
      <c r="R66" s="39">
        <f t="shared" si="49"/>
        <v>0</v>
      </c>
      <c r="S66" s="39">
        <f t="shared" si="49"/>
        <v>0</v>
      </c>
      <c r="T66" s="39">
        <f t="shared" si="49"/>
        <v>0</v>
      </c>
      <c r="U66" s="39">
        <f t="shared" si="49"/>
        <v>0</v>
      </c>
      <c r="V66" s="39">
        <f t="shared" si="49"/>
        <v>0</v>
      </c>
      <c r="W66" s="39">
        <f t="shared" si="49"/>
        <v>1500000</v>
      </c>
      <c r="X66" s="39">
        <f t="shared" si="49"/>
        <v>0</v>
      </c>
      <c r="Y66" s="39">
        <f t="shared" si="49"/>
        <v>0</v>
      </c>
      <c r="Z66" s="39">
        <f t="shared" si="49"/>
        <v>0</v>
      </c>
      <c r="AA66" s="39">
        <f t="shared" si="49"/>
        <v>0</v>
      </c>
      <c r="AB66" s="39">
        <f t="shared" si="49"/>
        <v>3888000</v>
      </c>
      <c r="AC66" s="39">
        <f t="shared" si="49"/>
        <v>0</v>
      </c>
      <c r="AD66" s="39">
        <f t="shared" si="49"/>
        <v>0</v>
      </c>
      <c r="AE66" s="39">
        <f t="shared" si="49"/>
        <v>0</v>
      </c>
      <c r="AF66" s="39">
        <f t="shared" si="49"/>
        <v>0</v>
      </c>
      <c r="AG66" s="39">
        <f t="shared" si="49"/>
        <v>0</v>
      </c>
      <c r="AH66" s="39">
        <f t="shared" si="49"/>
        <v>0</v>
      </c>
      <c r="AI66" s="39">
        <f t="shared" si="49"/>
        <v>0</v>
      </c>
      <c r="AJ66" s="39">
        <f t="shared" si="49"/>
        <v>0</v>
      </c>
      <c r="AK66" s="39">
        <f t="shared" si="49"/>
        <v>0</v>
      </c>
      <c r="AL66" s="39">
        <f t="shared" si="49"/>
        <v>0</v>
      </c>
      <c r="AM66" s="39">
        <f t="shared" si="49"/>
        <v>0</v>
      </c>
      <c r="AN66" s="39">
        <f t="shared" si="49"/>
        <v>0</v>
      </c>
      <c r="AO66" s="39">
        <f t="shared" si="49"/>
        <v>0</v>
      </c>
      <c r="AP66" s="39">
        <f t="shared" si="49"/>
        <v>0</v>
      </c>
      <c r="AQ66" s="39">
        <f t="shared" si="49"/>
        <v>0</v>
      </c>
      <c r="AR66" s="39">
        <f t="shared" si="49"/>
        <v>0</v>
      </c>
      <c r="AS66" s="39">
        <f t="shared" si="49"/>
        <v>0</v>
      </c>
      <c r="AT66" s="39">
        <f t="shared" si="49"/>
        <v>0</v>
      </c>
      <c r="AU66" s="39">
        <f t="shared" si="49"/>
        <v>0</v>
      </c>
      <c r="AV66" s="39">
        <f t="shared" si="49"/>
        <v>0</v>
      </c>
      <c r="AW66" s="39">
        <f t="shared" si="49"/>
        <v>0</v>
      </c>
      <c r="AX66" s="39">
        <f t="shared" si="49"/>
        <v>0</v>
      </c>
      <c r="AY66" s="39">
        <f t="shared" si="49"/>
        <v>0</v>
      </c>
      <c r="AZ66" s="39">
        <f t="shared" si="49"/>
        <v>0</v>
      </c>
      <c r="BA66" s="57">
        <f t="shared" si="3"/>
        <v>10644000</v>
      </c>
      <c r="BB66" s="28">
        <f t="shared" si="4"/>
        <v>0</v>
      </c>
      <c r="BC66" s="29"/>
      <c r="BD66" s="57">
        <f t="shared" si="5"/>
        <v>0</v>
      </c>
      <c r="BE66" s="57">
        <f t="shared" si="6"/>
        <v>3556000</v>
      </c>
      <c r="BF66" s="57">
        <f t="shared" si="7"/>
        <v>1700000</v>
      </c>
      <c r="BG66" s="57">
        <f t="shared" si="8"/>
        <v>0</v>
      </c>
      <c r="BH66" s="57">
        <f t="shared" si="9"/>
        <v>1500000</v>
      </c>
      <c r="BI66" s="57">
        <f t="shared" si="10"/>
        <v>3888000</v>
      </c>
      <c r="BJ66" s="57">
        <f t="shared" si="11"/>
        <v>0</v>
      </c>
      <c r="BK66" s="57">
        <f t="shared" si="12"/>
        <v>0</v>
      </c>
      <c r="BL66" s="57">
        <f t="shared" si="13"/>
        <v>0</v>
      </c>
      <c r="BM66" s="57">
        <f t="shared" si="14"/>
        <v>0</v>
      </c>
      <c r="BN66" s="57">
        <f t="shared" si="15"/>
        <v>0</v>
      </c>
      <c r="BO66" s="57">
        <f t="shared" si="16"/>
        <v>0</v>
      </c>
      <c r="BP66" s="29"/>
      <c r="BQ66" s="57">
        <f t="shared" si="17"/>
        <v>5256000</v>
      </c>
      <c r="BR66" s="57">
        <f t="shared" si="18"/>
        <v>5388000</v>
      </c>
      <c r="BS66" s="57">
        <f t="shared" si="19"/>
        <v>0</v>
      </c>
      <c r="BT66" s="57">
        <f t="shared" si="20"/>
        <v>0</v>
      </c>
    </row>
    <row r="67">
      <c r="A67" s="41" t="s">
        <v>34</v>
      </c>
      <c r="B67" s="42" t="s">
        <v>75</v>
      </c>
      <c r="C67" s="6"/>
      <c r="D67" s="43">
        <f t="shared" ref="D67:AZ67" si="50">sum(D68)</f>
        <v>10644000</v>
      </c>
      <c r="E67" s="43">
        <f t="shared" si="50"/>
        <v>0</v>
      </c>
      <c r="F67" s="43">
        <f t="shared" si="50"/>
        <v>0</v>
      </c>
      <c r="G67" s="43">
        <f t="shared" si="50"/>
        <v>0</v>
      </c>
      <c r="H67" s="43">
        <f t="shared" si="50"/>
        <v>0</v>
      </c>
      <c r="I67" s="43">
        <f t="shared" si="50"/>
        <v>3556000</v>
      </c>
      <c r="J67" s="43">
        <f t="shared" si="50"/>
        <v>0</v>
      </c>
      <c r="K67" s="43">
        <f t="shared" si="50"/>
        <v>0</v>
      </c>
      <c r="L67" s="43">
        <f t="shared" si="50"/>
        <v>0</v>
      </c>
      <c r="M67" s="43">
        <f t="shared" si="50"/>
        <v>0</v>
      </c>
      <c r="N67" s="43">
        <f t="shared" si="50"/>
        <v>1700000</v>
      </c>
      <c r="O67" s="43">
        <f t="shared" si="50"/>
        <v>0</v>
      </c>
      <c r="P67" s="43">
        <f t="shared" si="50"/>
        <v>0</v>
      </c>
      <c r="Q67" s="43">
        <f t="shared" si="50"/>
        <v>0</v>
      </c>
      <c r="R67" s="43">
        <f t="shared" si="50"/>
        <v>0</v>
      </c>
      <c r="S67" s="43">
        <f t="shared" si="50"/>
        <v>0</v>
      </c>
      <c r="T67" s="43">
        <f t="shared" si="50"/>
        <v>0</v>
      </c>
      <c r="U67" s="43">
        <f t="shared" si="50"/>
        <v>0</v>
      </c>
      <c r="V67" s="43">
        <f t="shared" si="50"/>
        <v>0</v>
      </c>
      <c r="W67" s="43">
        <f t="shared" si="50"/>
        <v>1500000</v>
      </c>
      <c r="X67" s="43">
        <f t="shared" si="50"/>
        <v>0</v>
      </c>
      <c r="Y67" s="43">
        <f t="shared" si="50"/>
        <v>0</v>
      </c>
      <c r="Z67" s="43">
        <f t="shared" si="50"/>
        <v>0</v>
      </c>
      <c r="AA67" s="43">
        <f t="shared" si="50"/>
        <v>0</v>
      </c>
      <c r="AB67" s="43">
        <f t="shared" si="50"/>
        <v>3888000</v>
      </c>
      <c r="AC67" s="43">
        <f t="shared" si="50"/>
        <v>0</v>
      </c>
      <c r="AD67" s="43">
        <f t="shared" si="50"/>
        <v>0</v>
      </c>
      <c r="AE67" s="43">
        <f t="shared" si="50"/>
        <v>0</v>
      </c>
      <c r="AF67" s="43">
        <f t="shared" si="50"/>
        <v>0</v>
      </c>
      <c r="AG67" s="43">
        <f t="shared" si="50"/>
        <v>0</v>
      </c>
      <c r="AH67" s="43">
        <f t="shared" si="50"/>
        <v>0</v>
      </c>
      <c r="AI67" s="43">
        <f t="shared" si="50"/>
        <v>0</v>
      </c>
      <c r="AJ67" s="43">
        <f t="shared" si="50"/>
        <v>0</v>
      </c>
      <c r="AK67" s="43">
        <f t="shared" si="50"/>
        <v>0</v>
      </c>
      <c r="AL67" s="43">
        <f t="shared" si="50"/>
        <v>0</v>
      </c>
      <c r="AM67" s="43">
        <f t="shared" si="50"/>
        <v>0</v>
      </c>
      <c r="AN67" s="43">
        <f t="shared" si="50"/>
        <v>0</v>
      </c>
      <c r="AO67" s="43">
        <f t="shared" si="50"/>
        <v>0</v>
      </c>
      <c r="AP67" s="43">
        <f t="shared" si="50"/>
        <v>0</v>
      </c>
      <c r="AQ67" s="43">
        <f t="shared" si="50"/>
        <v>0</v>
      </c>
      <c r="AR67" s="43">
        <f t="shared" si="50"/>
        <v>0</v>
      </c>
      <c r="AS67" s="43">
        <f t="shared" si="50"/>
        <v>0</v>
      </c>
      <c r="AT67" s="43">
        <f t="shared" si="50"/>
        <v>0</v>
      </c>
      <c r="AU67" s="43">
        <f t="shared" si="50"/>
        <v>0</v>
      </c>
      <c r="AV67" s="43">
        <f t="shared" si="50"/>
        <v>0</v>
      </c>
      <c r="AW67" s="43">
        <f t="shared" si="50"/>
        <v>0</v>
      </c>
      <c r="AX67" s="43">
        <f t="shared" si="50"/>
        <v>0</v>
      </c>
      <c r="AY67" s="43">
        <f t="shared" si="50"/>
        <v>0</v>
      </c>
      <c r="AZ67" s="58">
        <f t="shared" si="50"/>
        <v>0</v>
      </c>
      <c r="BA67" s="59">
        <f t="shared" si="3"/>
        <v>10644000</v>
      </c>
      <c r="BB67" s="28">
        <f t="shared" si="4"/>
        <v>0</v>
      </c>
      <c r="BC67" s="29"/>
      <c r="BD67" s="59">
        <f t="shared" si="5"/>
        <v>0</v>
      </c>
      <c r="BE67" s="59">
        <f t="shared" si="6"/>
        <v>3556000</v>
      </c>
      <c r="BF67" s="59">
        <f t="shared" si="7"/>
        <v>1700000</v>
      </c>
      <c r="BG67" s="59">
        <f t="shared" si="8"/>
        <v>0</v>
      </c>
      <c r="BH67" s="59">
        <f t="shared" si="9"/>
        <v>1500000</v>
      </c>
      <c r="BI67" s="59">
        <f t="shared" si="10"/>
        <v>3888000</v>
      </c>
      <c r="BJ67" s="59">
        <f t="shared" si="11"/>
        <v>0</v>
      </c>
      <c r="BK67" s="59">
        <f t="shared" si="12"/>
        <v>0</v>
      </c>
      <c r="BL67" s="59">
        <f t="shared" si="13"/>
        <v>0</v>
      </c>
      <c r="BM67" s="59">
        <f t="shared" si="14"/>
        <v>0</v>
      </c>
      <c r="BN67" s="59">
        <f t="shared" si="15"/>
        <v>0</v>
      </c>
      <c r="BO67" s="59">
        <f t="shared" si="16"/>
        <v>0</v>
      </c>
      <c r="BP67" s="29"/>
      <c r="BQ67" s="59">
        <f t="shared" si="17"/>
        <v>5256000</v>
      </c>
      <c r="BR67" s="59">
        <f t="shared" si="18"/>
        <v>5388000</v>
      </c>
      <c r="BS67" s="59">
        <f t="shared" si="19"/>
        <v>0</v>
      </c>
      <c r="BT67" s="59">
        <f t="shared" si="20"/>
        <v>0</v>
      </c>
    </row>
    <row r="68">
      <c r="A68" s="45">
        <v>522191.0</v>
      </c>
      <c r="B68" s="46" t="s">
        <v>36</v>
      </c>
      <c r="C68" s="6"/>
      <c r="D68" s="47">
        <f t="shared" ref="D68:AZ68" si="51">sum(D70)</f>
        <v>10644000</v>
      </c>
      <c r="E68" s="47">
        <f t="shared" si="51"/>
        <v>0</v>
      </c>
      <c r="F68" s="47">
        <f t="shared" si="51"/>
        <v>0</v>
      </c>
      <c r="G68" s="47">
        <f t="shared" si="51"/>
        <v>0</v>
      </c>
      <c r="H68" s="47">
        <f t="shared" si="51"/>
        <v>0</v>
      </c>
      <c r="I68" s="47">
        <f t="shared" si="51"/>
        <v>3556000</v>
      </c>
      <c r="J68" s="47">
        <f t="shared" si="51"/>
        <v>0</v>
      </c>
      <c r="K68" s="47">
        <f t="shared" si="51"/>
        <v>0</v>
      </c>
      <c r="L68" s="47">
        <f t="shared" si="51"/>
        <v>0</v>
      </c>
      <c r="M68" s="47">
        <f t="shared" si="51"/>
        <v>0</v>
      </c>
      <c r="N68" s="47">
        <f t="shared" si="51"/>
        <v>1700000</v>
      </c>
      <c r="O68" s="47">
        <f t="shared" si="51"/>
        <v>0</v>
      </c>
      <c r="P68" s="47">
        <f t="shared" si="51"/>
        <v>0</v>
      </c>
      <c r="Q68" s="47">
        <f t="shared" si="51"/>
        <v>0</v>
      </c>
      <c r="R68" s="47">
        <f t="shared" si="51"/>
        <v>0</v>
      </c>
      <c r="S68" s="47">
        <f t="shared" si="51"/>
        <v>0</v>
      </c>
      <c r="T68" s="47">
        <f t="shared" si="51"/>
        <v>0</v>
      </c>
      <c r="U68" s="47">
        <f t="shared" si="51"/>
        <v>0</v>
      </c>
      <c r="V68" s="47">
        <f t="shared" si="51"/>
        <v>0</v>
      </c>
      <c r="W68" s="47">
        <f t="shared" si="51"/>
        <v>1500000</v>
      </c>
      <c r="X68" s="47">
        <f t="shared" si="51"/>
        <v>0</v>
      </c>
      <c r="Y68" s="47">
        <f t="shared" si="51"/>
        <v>0</v>
      </c>
      <c r="Z68" s="47">
        <f t="shared" si="51"/>
        <v>0</v>
      </c>
      <c r="AA68" s="47">
        <f t="shared" si="51"/>
        <v>0</v>
      </c>
      <c r="AB68" s="47">
        <f t="shared" si="51"/>
        <v>3888000</v>
      </c>
      <c r="AC68" s="47">
        <f t="shared" si="51"/>
        <v>0</v>
      </c>
      <c r="AD68" s="47">
        <f t="shared" si="51"/>
        <v>0</v>
      </c>
      <c r="AE68" s="47">
        <f t="shared" si="51"/>
        <v>0</v>
      </c>
      <c r="AF68" s="47">
        <f t="shared" si="51"/>
        <v>0</v>
      </c>
      <c r="AG68" s="47">
        <f t="shared" si="51"/>
        <v>0</v>
      </c>
      <c r="AH68" s="47">
        <f t="shared" si="51"/>
        <v>0</v>
      </c>
      <c r="AI68" s="47">
        <f t="shared" si="51"/>
        <v>0</v>
      </c>
      <c r="AJ68" s="47">
        <f t="shared" si="51"/>
        <v>0</v>
      </c>
      <c r="AK68" s="47">
        <f t="shared" si="51"/>
        <v>0</v>
      </c>
      <c r="AL68" s="47">
        <f t="shared" si="51"/>
        <v>0</v>
      </c>
      <c r="AM68" s="47">
        <f t="shared" si="51"/>
        <v>0</v>
      </c>
      <c r="AN68" s="47">
        <f t="shared" si="51"/>
        <v>0</v>
      </c>
      <c r="AO68" s="47">
        <f t="shared" si="51"/>
        <v>0</v>
      </c>
      <c r="AP68" s="47">
        <f t="shared" si="51"/>
        <v>0</v>
      </c>
      <c r="AQ68" s="47">
        <f t="shared" si="51"/>
        <v>0</v>
      </c>
      <c r="AR68" s="47">
        <f t="shared" si="51"/>
        <v>0</v>
      </c>
      <c r="AS68" s="47">
        <f t="shared" si="51"/>
        <v>0</v>
      </c>
      <c r="AT68" s="47">
        <f t="shared" si="51"/>
        <v>0</v>
      </c>
      <c r="AU68" s="47">
        <f t="shared" si="51"/>
        <v>0</v>
      </c>
      <c r="AV68" s="47">
        <f t="shared" si="51"/>
        <v>0</v>
      </c>
      <c r="AW68" s="47">
        <f t="shared" si="51"/>
        <v>0</v>
      </c>
      <c r="AX68" s="47">
        <f t="shared" si="51"/>
        <v>0</v>
      </c>
      <c r="AY68" s="47">
        <f t="shared" si="51"/>
        <v>0</v>
      </c>
      <c r="AZ68" s="60">
        <f t="shared" si="51"/>
        <v>0</v>
      </c>
      <c r="BA68" s="59">
        <f t="shared" si="3"/>
        <v>10644000</v>
      </c>
      <c r="BB68" s="28">
        <f t="shared" si="4"/>
        <v>0</v>
      </c>
      <c r="BC68" s="61"/>
      <c r="BD68" s="59">
        <f t="shared" si="5"/>
        <v>0</v>
      </c>
      <c r="BE68" s="59">
        <f t="shared" si="6"/>
        <v>3556000</v>
      </c>
      <c r="BF68" s="59">
        <f t="shared" si="7"/>
        <v>1700000</v>
      </c>
      <c r="BG68" s="59">
        <f t="shared" si="8"/>
        <v>0</v>
      </c>
      <c r="BH68" s="59">
        <f t="shared" si="9"/>
        <v>1500000</v>
      </c>
      <c r="BI68" s="59">
        <f t="shared" si="10"/>
        <v>3888000</v>
      </c>
      <c r="BJ68" s="59">
        <f t="shared" si="11"/>
        <v>0</v>
      </c>
      <c r="BK68" s="59">
        <f t="shared" si="12"/>
        <v>0</v>
      </c>
      <c r="BL68" s="59">
        <f t="shared" si="13"/>
        <v>0</v>
      </c>
      <c r="BM68" s="59">
        <f t="shared" si="14"/>
        <v>0</v>
      </c>
      <c r="BN68" s="59">
        <f t="shared" si="15"/>
        <v>0</v>
      </c>
      <c r="BO68" s="59">
        <f t="shared" si="16"/>
        <v>0</v>
      </c>
      <c r="BP68" s="61"/>
      <c r="BQ68" s="59">
        <f t="shared" si="17"/>
        <v>5256000</v>
      </c>
      <c r="BR68" s="59">
        <f t="shared" si="18"/>
        <v>5388000</v>
      </c>
      <c r="BS68" s="59">
        <f t="shared" si="19"/>
        <v>0</v>
      </c>
      <c r="BT68" s="59">
        <f t="shared" si="20"/>
        <v>0</v>
      </c>
    </row>
    <row r="69">
      <c r="A69" s="49"/>
      <c r="B69" s="50" t="s">
        <v>37</v>
      </c>
      <c r="C69" s="6"/>
      <c r="D69" s="5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3"/>
      <c r="BA69" s="59">
        <f t="shared" si="3"/>
        <v>0</v>
      </c>
      <c r="BB69" s="28">
        <f t="shared" si="4"/>
        <v>0</v>
      </c>
      <c r="BC69" s="64"/>
      <c r="BD69" s="59">
        <f t="shared" si="5"/>
        <v>0</v>
      </c>
      <c r="BE69" s="59">
        <f t="shared" si="6"/>
        <v>0</v>
      </c>
      <c r="BF69" s="59">
        <f t="shared" si="7"/>
        <v>0</v>
      </c>
      <c r="BG69" s="59">
        <f t="shared" si="8"/>
        <v>0</v>
      </c>
      <c r="BH69" s="59">
        <f t="shared" si="9"/>
        <v>0</v>
      </c>
      <c r="BI69" s="59">
        <f t="shared" si="10"/>
        <v>0</v>
      </c>
      <c r="BJ69" s="59">
        <f t="shared" si="11"/>
        <v>0</v>
      </c>
      <c r="BK69" s="59">
        <f t="shared" si="12"/>
        <v>0</v>
      </c>
      <c r="BL69" s="59">
        <f t="shared" si="13"/>
        <v>0</v>
      </c>
      <c r="BM69" s="59">
        <f t="shared" si="14"/>
        <v>0</v>
      </c>
      <c r="BN69" s="59">
        <f t="shared" si="15"/>
        <v>0</v>
      </c>
      <c r="BO69" s="59">
        <f t="shared" si="16"/>
        <v>0</v>
      </c>
      <c r="BP69" s="64"/>
      <c r="BQ69" s="59">
        <f t="shared" si="17"/>
        <v>0</v>
      </c>
      <c r="BR69" s="59">
        <f t="shared" si="18"/>
        <v>0</v>
      </c>
      <c r="BS69" s="59">
        <f t="shared" si="19"/>
        <v>0</v>
      </c>
      <c r="BT69" s="59">
        <f t="shared" si="20"/>
        <v>0</v>
      </c>
    </row>
    <row r="70">
      <c r="A70" s="49"/>
      <c r="B70" s="52" t="s">
        <v>54</v>
      </c>
      <c r="C70" s="52" t="s">
        <v>76</v>
      </c>
      <c r="D70" s="53">
        <f t="shared" ref="D70:AZ70" si="52">sum(D71:D74)</f>
        <v>10644000</v>
      </c>
      <c r="E70" s="53">
        <f t="shared" si="52"/>
        <v>0</v>
      </c>
      <c r="F70" s="53">
        <f t="shared" si="52"/>
        <v>0</v>
      </c>
      <c r="G70" s="53">
        <f t="shared" si="52"/>
        <v>0</v>
      </c>
      <c r="H70" s="53">
        <f t="shared" si="52"/>
        <v>0</v>
      </c>
      <c r="I70" s="53">
        <f t="shared" si="52"/>
        <v>3556000</v>
      </c>
      <c r="J70" s="53">
        <f t="shared" si="52"/>
        <v>0</v>
      </c>
      <c r="K70" s="53">
        <f t="shared" si="52"/>
        <v>0</v>
      </c>
      <c r="L70" s="53">
        <f t="shared" si="52"/>
        <v>0</v>
      </c>
      <c r="M70" s="53">
        <f t="shared" si="52"/>
        <v>0</v>
      </c>
      <c r="N70" s="53">
        <f t="shared" si="52"/>
        <v>1700000</v>
      </c>
      <c r="O70" s="53">
        <f t="shared" si="52"/>
        <v>0</v>
      </c>
      <c r="P70" s="53">
        <f t="shared" si="52"/>
        <v>0</v>
      </c>
      <c r="Q70" s="53">
        <f t="shared" si="52"/>
        <v>0</v>
      </c>
      <c r="R70" s="53">
        <f t="shared" si="52"/>
        <v>0</v>
      </c>
      <c r="S70" s="53">
        <f t="shared" si="52"/>
        <v>0</v>
      </c>
      <c r="T70" s="53">
        <f t="shared" si="52"/>
        <v>0</v>
      </c>
      <c r="U70" s="53">
        <f t="shared" si="52"/>
        <v>0</v>
      </c>
      <c r="V70" s="53">
        <f t="shared" si="52"/>
        <v>0</v>
      </c>
      <c r="W70" s="53">
        <f t="shared" si="52"/>
        <v>1500000</v>
      </c>
      <c r="X70" s="53">
        <f t="shared" si="52"/>
        <v>0</v>
      </c>
      <c r="Y70" s="53">
        <f t="shared" si="52"/>
        <v>0</v>
      </c>
      <c r="Z70" s="53">
        <f t="shared" si="52"/>
        <v>0</v>
      </c>
      <c r="AA70" s="53">
        <f t="shared" si="52"/>
        <v>0</v>
      </c>
      <c r="AB70" s="53">
        <f t="shared" si="52"/>
        <v>3888000</v>
      </c>
      <c r="AC70" s="53">
        <f t="shared" si="52"/>
        <v>0</v>
      </c>
      <c r="AD70" s="53">
        <f t="shared" si="52"/>
        <v>0</v>
      </c>
      <c r="AE70" s="53">
        <f t="shared" si="52"/>
        <v>0</v>
      </c>
      <c r="AF70" s="53">
        <f t="shared" si="52"/>
        <v>0</v>
      </c>
      <c r="AG70" s="53">
        <f t="shared" si="52"/>
        <v>0</v>
      </c>
      <c r="AH70" s="53">
        <f t="shared" si="52"/>
        <v>0</v>
      </c>
      <c r="AI70" s="53">
        <f t="shared" si="52"/>
        <v>0</v>
      </c>
      <c r="AJ70" s="53">
        <f t="shared" si="52"/>
        <v>0</v>
      </c>
      <c r="AK70" s="53">
        <f t="shared" si="52"/>
        <v>0</v>
      </c>
      <c r="AL70" s="53">
        <f t="shared" si="52"/>
        <v>0</v>
      </c>
      <c r="AM70" s="53">
        <f t="shared" si="52"/>
        <v>0</v>
      </c>
      <c r="AN70" s="53">
        <f t="shared" si="52"/>
        <v>0</v>
      </c>
      <c r="AO70" s="53">
        <f t="shared" si="52"/>
        <v>0</v>
      </c>
      <c r="AP70" s="53">
        <f t="shared" si="52"/>
        <v>0</v>
      </c>
      <c r="AQ70" s="53">
        <f t="shared" si="52"/>
        <v>0</v>
      </c>
      <c r="AR70" s="53">
        <f t="shared" si="52"/>
        <v>0</v>
      </c>
      <c r="AS70" s="53">
        <f t="shared" si="52"/>
        <v>0</v>
      </c>
      <c r="AT70" s="53">
        <f t="shared" si="52"/>
        <v>0</v>
      </c>
      <c r="AU70" s="53">
        <f t="shared" si="52"/>
        <v>0</v>
      </c>
      <c r="AV70" s="53">
        <f t="shared" si="52"/>
        <v>0</v>
      </c>
      <c r="AW70" s="53">
        <f t="shared" si="52"/>
        <v>0</v>
      </c>
      <c r="AX70" s="53">
        <f t="shared" si="52"/>
        <v>0</v>
      </c>
      <c r="AY70" s="53">
        <f t="shared" si="52"/>
        <v>0</v>
      </c>
      <c r="AZ70" s="65">
        <f t="shared" si="52"/>
        <v>0</v>
      </c>
      <c r="BA70" s="59">
        <f t="shared" si="3"/>
        <v>10644000</v>
      </c>
      <c r="BB70" s="28">
        <f t="shared" si="4"/>
        <v>0</v>
      </c>
      <c r="BC70" s="64"/>
      <c r="BD70" s="59">
        <f t="shared" si="5"/>
        <v>0</v>
      </c>
      <c r="BE70" s="59">
        <f t="shared" si="6"/>
        <v>3556000</v>
      </c>
      <c r="BF70" s="59">
        <f t="shared" si="7"/>
        <v>1700000</v>
      </c>
      <c r="BG70" s="59">
        <f t="shared" si="8"/>
        <v>0</v>
      </c>
      <c r="BH70" s="59">
        <f t="shared" si="9"/>
        <v>1500000</v>
      </c>
      <c r="BI70" s="59">
        <f t="shared" si="10"/>
        <v>3888000</v>
      </c>
      <c r="BJ70" s="59">
        <f t="shared" si="11"/>
        <v>0</v>
      </c>
      <c r="BK70" s="59">
        <f t="shared" si="12"/>
        <v>0</v>
      </c>
      <c r="BL70" s="59">
        <f t="shared" si="13"/>
        <v>0</v>
      </c>
      <c r="BM70" s="59">
        <f t="shared" si="14"/>
        <v>0</v>
      </c>
      <c r="BN70" s="59">
        <f t="shared" si="15"/>
        <v>0</v>
      </c>
      <c r="BO70" s="59">
        <f t="shared" si="16"/>
        <v>0</v>
      </c>
      <c r="BP70" s="64"/>
      <c r="BQ70" s="59">
        <f t="shared" si="17"/>
        <v>5256000</v>
      </c>
      <c r="BR70" s="59">
        <f t="shared" si="18"/>
        <v>5388000</v>
      </c>
      <c r="BS70" s="59">
        <f t="shared" si="19"/>
        <v>0</v>
      </c>
      <c r="BT70" s="59">
        <f t="shared" si="20"/>
        <v>0</v>
      </c>
    </row>
    <row r="71">
      <c r="A71" s="49"/>
      <c r="B71" s="52" t="s">
        <v>38</v>
      </c>
      <c r="C71" s="52" t="s">
        <v>77</v>
      </c>
      <c r="D71" s="53">
        <v>3888000.0</v>
      </c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>
        <f>D71</f>
        <v>3888000</v>
      </c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5"/>
      <c r="BA71" s="59">
        <f t="shared" si="3"/>
        <v>3888000</v>
      </c>
      <c r="BB71" s="28">
        <f t="shared" si="4"/>
        <v>0</v>
      </c>
      <c r="BC71" s="64"/>
      <c r="BD71" s="59">
        <f t="shared" si="5"/>
        <v>0</v>
      </c>
      <c r="BE71" s="59">
        <f t="shared" si="6"/>
        <v>0</v>
      </c>
      <c r="BF71" s="59">
        <f t="shared" si="7"/>
        <v>0</v>
      </c>
      <c r="BG71" s="59">
        <f t="shared" si="8"/>
        <v>0</v>
      </c>
      <c r="BH71" s="59">
        <f t="shared" si="9"/>
        <v>0</v>
      </c>
      <c r="BI71" s="59">
        <f t="shared" si="10"/>
        <v>3888000</v>
      </c>
      <c r="BJ71" s="59">
        <f t="shared" si="11"/>
        <v>0</v>
      </c>
      <c r="BK71" s="59">
        <f t="shared" si="12"/>
        <v>0</v>
      </c>
      <c r="BL71" s="59">
        <f t="shared" si="13"/>
        <v>0</v>
      </c>
      <c r="BM71" s="59">
        <f t="shared" si="14"/>
        <v>0</v>
      </c>
      <c r="BN71" s="59">
        <f t="shared" si="15"/>
        <v>0</v>
      </c>
      <c r="BO71" s="59">
        <f t="shared" si="16"/>
        <v>0</v>
      </c>
      <c r="BP71" s="64"/>
      <c r="BQ71" s="59">
        <f t="shared" si="17"/>
        <v>0</v>
      </c>
      <c r="BR71" s="59">
        <f t="shared" si="18"/>
        <v>3888000</v>
      </c>
      <c r="BS71" s="59">
        <f t="shared" si="19"/>
        <v>0</v>
      </c>
      <c r="BT71" s="59">
        <f t="shared" si="20"/>
        <v>0</v>
      </c>
    </row>
    <row r="72">
      <c r="A72" s="49"/>
      <c r="B72" s="52" t="s">
        <v>38</v>
      </c>
      <c r="C72" s="52" t="s">
        <v>78</v>
      </c>
      <c r="D72" s="53">
        <v>1500000.0</v>
      </c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>
        <f>D72</f>
        <v>1500000</v>
      </c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5"/>
      <c r="BA72" s="59">
        <f t="shared" si="3"/>
        <v>1500000</v>
      </c>
      <c r="BB72" s="28">
        <f t="shared" si="4"/>
        <v>0</v>
      </c>
      <c r="BC72" s="64"/>
      <c r="BD72" s="59">
        <f t="shared" si="5"/>
        <v>0</v>
      </c>
      <c r="BE72" s="59">
        <f t="shared" si="6"/>
        <v>0</v>
      </c>
      <c r="BF72" s="59">
        <f t="shared" si="7"/>
        <v>0</v>
      </c>
      <c r="BG72" s="59">
        <f t="shared" si="8"/>
        <v>0</v>
      </c>
      <c r="BH72" s="59">
        <f t="shared" si="9"/>
        <v>1500000</v>
      </c>
      <c r="BI72" s="59">
        <f t="shared" si="10"/>
        <v>0</v>
      </c>
      <c r="BJ72" s="59">
        <f t="shared" si="11"/>
        <v>0</v>
      </c>
      <c r="BK72" s="59">
        <f t="shared" si="12"/>
        <v>0</v>
      </c>
      <c r="BL72" s="59">
        <f t="shared" si="13"/>
        <v>0</v>
      </c>
      <c r="BM72" s="59">
        <f t="shared" si="14"/>
        <v>0</v>
      </c>
      <c r="BN72" s="59">
        <f t="shared" si="15"/>
        <v>0</v>
      </c>
      <c r="BO72" s="59">
        <f t="shared" si="16"/>
        <v>0</v>
      </c>
      <c r="BP72" s="64"/>
      <c r="BQ72" s="59">
        <f t="shared" si="17"/>
        <v>0</v>
      </c>
      <c r="BR72" s="59">
        <f t="shared" si="18"/>
        <v>1500000</v>
      </c>
      <c r="BS72" s="59">
        <f t="shared" si="19"/>
        <v>0</v>
      </c>
      <c r="BT72" s="59">
        <f t="shared" si="20"/>
        <v>0</v>
      </c>
    </row>
    <row r="73">
      <c r="A73" s="49"/>
      <c r="B73" s="52" t="s">
        <v>38</v>
      </c>
      <c r="C73" s="52" t="s">
        <v>79</v>
      </c>
      <c r="D73" s="53">
        <v>1700000.0</v>
      </c>
      <c r="E73" s="62"/>
      <c r="F73" s="62"/>
      <c r="G73" s="62"/>
      <c r="H73" s="62"/>
      <c r="I73" s="62"/>
      <c r="J73" s="62"/>
      <c r="K73" s="62"/>
      <c r="L73" s="62"/>
      <c r="M73" s="62"/>
      <c r="N73" s="62">
        <f>D73</f>
        <v>1700000</v>
      </c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5"/>
      <c r="BA73" s="59">
        <f t="shared" si="3"/>
        <v>1700000</v>
      </c>
      <c r="BB73" s="28">
        <f t="shared" si="4"/>
        <v>0</v>
      </c>
      <c r="BC73" s="64"/>
      <c r="BD73" s="59">
        <f t="shared" si="5"/>
        <v>0</v>
      </c>
      <c r="BE73" s="59">
        <f t="shared" si="6"/>
        <v>0</v>
      </c>
      <c r="BF73" s="59">
        <f t="shared" si="7"/>
        <v>1700000</v>
      </c>
      <c r="BG73" s="59">
        <f t="shared" si="8"/>
        <v>0</v>
      </c>
      <c r="BH73" s="59">
        <f t="shared" si="9"/>
        <v>0</v>
      </c>
      <c r="BI73" s="59">
        <f t="shared" si="10"/>
        <v>0</v>
      </c>
      <c r="BJ73" s="59">
        <f t="shared" si="11"/>
        <v>0</v>
      </c>
      <c r="BK73" s="59">
        <f t="shared" si="12"/>
        <v>0</v>
      </c>
      <c r="BL73" s="59">
        <f t="shared" si="13"/>
        <v>0</v>
      </c>
      <c r="BM73" s="59">
        <f t="shared" si="14"/>
        <v>0</v>
      </c>
      <c r="BN73" s="59">
        <f t="shared" si="15"/>
        <v>0</v>
      </c>
      <c r="BO73" s="59">
        <f t="shared" si="16"/>
        <v>0</v>
      </c>
      <c r="BP73" s="64"/>
      <c r="BQ73" s="59">
        <f t="shared" si="17"/>
        <v>1700000</v>
      </c>
      <c r="BR73" s="59">
        <f t="shared" si="18"/>
        <v>0</v>
      </c>
      <c r="BS73" s="59">
        <f t="shared" si="19"/>
        <v>0</v>
      </c>
      <c r="BT73" s="59">
        <f t="shared" si="20"/>
        <v>0</v>
      </c>
    </row>
    <row r="74">
      <c r="A74" s="49"/>
      <c r="B74" s="52" t="s">
        <v>38</v>
      </c>
      <c r="C74" s="52" t="s">
        <v>80</v>
      </c>
      <c r="D74" s="53">
        <v>3556000.0</v>
      </c>
      <c r="E74" s="62"/>
      <c r="F74" s="62"/>
      <c r="G74" s="62"/>
      <c r="H74" s="62"/>
      <c r="I74" s="62">
        <f>D74</f>
        <v>3556000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5"/>
      <c r="BA74" s="59">
        <f t="shared" si="3"/>
        <v>3556000</v>
      </c>
      <c r="BB74" s="28">
        <f t="shared" si="4"/>
        <v>0</v>
      </c>
      <c r="BC74" s="64"/>
      <c r="BD74" s="59">
        <f t="shared" si="5"/>
        <v>0</v>
      </c>
      <c r="BE74" s="59">
        <f t="shared" si="6"/>
        <v>3556000</v>
      </c>
      <c r="BF74" s="59">
        <f t="shared" si="7"/>
        <v>0</v>
      </c>
      <c r="BG74" s="59">
        <f t="shared" si="8"/>
        <v>0</v>
      </c>
      <c r="BH74" s="59">
        <f t="shared" si="9"/>
        <v>0</v>
      </c>
      <c r="BI74" s="59">
        <f t="shared" si="10"/>
        <v>0</v>
      </c>
      <c r="BJ74" s="59">
        <f t="shared" si="11"/>
        <v>0</v>
      </c>
      <c r="BK74" s="59">
        <f t="shared" si="12"/>
        <v>0</v>
      </c>
      <c r="BL74" s="59">
        <f t="shared" si="13"/>
        <v>0</v>
      </c>
      <c r="BM74" s="59">
        <f t="shared" si="14"/>
        <v>0</v>
      </c>
      <c r="BN74" s="59">
        <f t="shared" si="15"/>
        <v>0</v>
      </c>
      <c r="BO74" s="59">
        <f t="shared" si="16"/>
        <v>0</v>
      </c>
      <c r="BP74" s="64"/>
      <c r="BQ74" s="59">
        <f t="shared" si="17"/>
        <v>3556000</v>
      </c>
      <c r="BR74" s="59">
        <f t="shared" si="18"/>
        <v>0</v>
      </c>
      <c r="BS74" s="59">
        <f t="shared" si="19"/>
        <v>0</v>
      </c>
      <c r="BT74" s="59">
        <f t="shared" si="20"/>
        <v>0</v>
      </c>
    </row>
    <row r="75">
      <c r="A75" s="27" t="s">
        <v>81</v>
      </c>
      <c r="B75" s="30" t="s">
        <v>82</v>
      </c>
      <c r="C75" s="6"/>
      <c r="D75" s="31">
        <f t="shared" ref="D75:AZ75" si="53">sum(D76)</f>
        <v>255000000</v>
      </c>
      <c r="E75" s="31">
        <f t="shared" si="53"/>
        <v>0</v>
      </c>
      <c r="F75" s="31">
        <f t="shared" si="53"/>
        <v>0</v>
      </c>
      <c r="G75" s="31">
        <f t="shared" si="53"/>
        <v>0</v>
      </c>
      <c r="H75" s="31">
        <f t="shared" si="53"/>
        <v>0</v>
      </c>
      <c r="I75" s="31">
        <f t="shared" si="53"/>
        <v>0</v>
      </c>
      <c r="J75" s="31">
        <f t="shared" si="53"/>
        <v>0</v>
      </c>
      <c r="K75" s="31">
        <f t="shared" si="53"/>
        <v>0</v>
      </c>
      <c r="L75" s="31">
        <f t="shared" si="53"/>
        <v>0</v>
      </c>
      <c r="M75" s="31">
        <f t="shared" si="53"/>
        <v>0</v>
      </c>
      <c r="N75" s="31">
        <f t="shared" si="53"/>
        <v>15515000</v>
      </c>
      <c r="O75" s="31">
        <f t="shared" si="53"/>
        <v>0</v>
      </c>
      <c r="P75" s="31">
        <f t="shared" si="53"/>
        <v>6500000</v>
      </c>
      <c r="Q75" s="31">
        <f t="shared" si="53"/>
        <v>0</v>
      </c>
      <c r="R75" s="31">
        <f t="shared" si="53"/>
        <v>19395000</v>
      </c>
      <c r="S75" s="31">
        <f t="shared" si="53"/>
        <v>0</v>
      </c>
      <c r="T75" s="31">
        <f t="shared" si="53"/>
        <v>6500000</v>
      </c>
      <c r="U75" s="31">
        <f t="shared" si="53"/>
        <v>0</v>
      </c>
      <c r="V75" s="31">
        <f t="shared" si="53"/>
        <v>0</v>
      </c>
      <c r="W75" s="31">
        <f t="shared" si="53"/>
        <v>9384000</v>
      </c>
      <c r="X75" s="31">
        <f t="shared" si="53"/>
        <v>6500000</v>
      </c>
      <c r="Y75" s="31">
        <f t="shared" si="53"/>
        <v>0</v>
      </c>
      <c r="Z75" s="31">
        <f t="shared" si="53"/>
        <v>18250000</v>
      </c>
      <c r="AA75" s="31">
        <f t="shared" si="53"/>
        <v>0</v>
      </c>
      <c r="AB75" s="31">
        <f t="shared" si="53"/>
        <v>6500000</v>
      </c>
      <c r="AC75" s="31">
        <f t="shared" si="53"/>
        <v>0</v>
      </c>
      <c r="AD75" s="31">
        <f t="shared" si="53"/>
        <v>0</v>
      </c>
      <c r="AE75" s="31">
        <f t="shared" si="53"/>
        <v>18250000</v>
      </c>
      <c r="AF75" s="31">
        <f t="shared" si="53"/>
        <v>93112000</v>
      </c>
      <c r="AG75" s="31">
        <f t="shared" si="53"/>
        <v>0</v>
      </c>
      <c r="AH75" s="31">
        <f t="shared" si="53"/>
        <v>17900000</v>
      </c>
      <c r="AI75" s="31">
        <f t="shared" si="53"/>
        <v>0</v>
      </c>
      <c r="AJ75" s="31">
        <f t="shared" si="53"/>
        <v>6500000</v>
      </c>
      <c r="AK75" s="31">
        <f t="shared" si="53"/>
        <v>0</v>
      </c>
      <c r="AL75" s="31">
        <f t="shared" si="53"/>
        <v>6000000</v>
      </c>
      <c r="AM75" s="31">
        <f t="shared" si="53"/>
        <v>0</v>
      </c>
      <c r="AN75" s="31">
        <f t="shared" si="53"/>
        <v>6500000</v>
      </c>
      <c r="AO75" s="31">
        <f t="shared" si="53"/>
        <v>0</v>
      </c>
      <c r="AP75" s="31">
        <f t="shared" si="53"/>
        <v>3500000</v>
      </c>
      <c r="AQ75" s="31">
        <f t="shared" si="53"/>
        <v>0</v>
      </c>
      <c r="AR75" s="31">
        <f t="shared" si="53"/>
        <v>6500000</v>
      </c>
      <c r="AS75" s="31">
        <f t="shared" si="53"/>
        <v>0</v>
      </c>
      <c r="AT75" s="31">
        <f t="shared" si="53"/>
        <v>0</v>
      </c>
      <c r="AU75" s="31">
        <f t="shared" si="53"/>
        <v>0</v>
      </c>
      <c r="AV75" s="31">
        <f t="shared" si="53"/>
        <v>8194000</v>
      </c>
      <c r="AW75" s="31">
        <f t="shared" si="53"/>
        <v>0</v>
      </c>
      <c r="AX75" s="31">
        <f t="shared" si="53"/>
        <v>0</v>
      </c>
      <c r="AY75" s="31">
        <f t="shared" si="53"/>
        <v>0</v>
      </c>
      <c r="AZ75" s="31">
        <f t="shared" si="53"/>
        <v>0</v>
      </c>
      <c r="BA75" s="55">
        <f t="shared" si="3"/>
        <v>255000000</v>
      </c>
      <c r="BB75" s="28">
        <f t="shared" si="4"/>
        <v>0</v>
      </c>
      <c r="BC75" s="29"/>
      <c r="BD75" s="55">
        <f t="shared" si="5"/>
        <v>0</v>
      </c>
      <c r="BE75" s="55">
        <f t="shared" si="6"/>
        <v>0</v>
      </c>
      <c r="BF75" s="55">
        <f t="shared" si="7"/>
        <v>22015000</v>
      </c>
      <c r="BG75" s="55">
        <f t="shared" si="8"/>
        <v>25895000</v>
      </c>
      <c r="BH75" s="55">
        <f t="shared" si="9"/>
        <v>15884000</v>
      </c>
      <c r="BI75" s="55">
        <f t="shared" si="10"/>
        <v>24750000</v>
      </c>
      <c r="BJ75" s="55">
        <f t="shared" si="11"/>
        <v>111362000</v>
      </c>
      <c r="BK75" s="55">
        <f t="shared" si="12"/>
        <v>24400000</v>
      </c>
      <c r="BL75" s="55">
        <f t="shared" si="13"/>
        <v>12500000</v>
      </c>
      <c r="BM75" s="55">
        <f t="shared" si="14"/>
        <v>10000000</v>
      </c>
      <c r="BN75" s="55">
        <f t="shared" si="15"/>
        <v>8194000</v>
      </c>
      <c r="BO75" s="55">
        <f t="shared" si="16"/>
        <v>0</v>
      </c>
      <c r="BP75" s="29"/>
      <c r="BQ75" s="55">
        <f t="shared" si="17"/>
        <v>22015000</v>
      </c>
      <c r="BR75" s="55">
        <f t="shared" si="18"/>
        <v>66529000</v>
      </c>
      <c r="BS75" s="55">
        <f t="shared" si="19"/>
        <v>148262000</v>
      </c>
      <c r="BT75" s="55">
        <f t="shared" si="20"/>
        <v>18194000</v>
      </c>
    </row>
    <row r="76">
      <c r="A76" s="33" t="s">
        <v>83</v>
      </c>
      <c r="B76" s="34" t="s">
        <v>84</v>
      </c>
      <c r="C76" s="6"/>
      <c r="D76" s="35">
        <f t="shared" ref="D76:AZ76" si="54">sum(D77)</f>
        <v>255000000</v>
      </c>
      <c r="E76" s="35">
        <f t="shared" si="54"/>
        <v>0</v>
      </c>
      <c r="F76" s="35">
        <f t="shared" si="54"/>
        <v>0</v>
      </c>
      <c r="G76" s="35">
        <f t="shared" si="54"/>
        <v>0</v>
      </c>
      <c r="H76" s="35">
        <f t="shared" si="54"/>
        <v>0</v>
      </c>
      <c r="I76" s="35">
        <f t="shared" si="54"/>
        <v>0</v>
      </c>
      <c r="J76" s="35">
        <f t="shared" si="54"/>
        <v>0</v>
      </c>
      <c r="K76" s="35">
        <f t="shared" si="54"/>
        <v>0</v>
      </c>
      <c r="L76" s="35">
        <f t="shared" si="54"/>
        <v>0</v>
      </c>
      <c r="M76" s="35">
        <f t="shared" si="54"/>
        <v>0</v>
      </c>
      <c r="N76" s="35">
        <f t="shared" si="54"/>
        <v>15515000</v>
      </c>
      <c r="O76" s="35">
        <f t="shared" si="54"/>
        <v>0</v>
      </c>
      <c r="P76" s="35">
        <f t="shared" si="54"/>
        <v>6500000</v>
      </c>
      <c r="Q76" s="35">
        <f t="shared" si="54"/>
        <v>0</v>
      </c>
      <c r="R76" s="35">
        <f t="shared" si="54"/>
        <v>19395000</v>
      </c>
      <c r="S76" s="35">
        <f t="shared" si="54"/>
        <v>0</v>
      </c>
      <c r="T76" s="35">
        <f t="shared" si="54"/>
        <v>6500000</v>
      </c>
      <c r="U76" s="35">
        <f t="shared" si="54"/>
        <v>0</v>
      </c>
      <c r="V76" s="35">
        <f t="shared" si="54"/>
        <v>0</v>
      </c>
      <c r="W76" s="35">
        <f t="shared" si="54"/>
        <v>9384000</v>
      </c>
      <c r="X76" s="35">
        <f t="shared" si="54"/>
        <v>6500000</v>
      </c>
      <c r="Y76" s="35">
        <f t="shared" si="54"/>
        <v>0</v>
      </c>
      <c r="Z76" s="35">
        <f t="shared" si="54"/>
        <v>18250000</v>
      </c>
      <c r="AA76" s="35">
        <f t="shared" si="54"/>
        <v>0</v>
      </c>
      <c r="AB76" s="35">
        <f t="shared" si="54"/>
        <v>6500000</v>
      </c>
      <c r="AC76" s="35">
        <f t="shared" si="54"/>
        <v>0</v>
      </c>
      <c r="AD76" s="35">
        <f t="shared" si="54"/>
        <v>0</v>
      </c>
      <c r="AE76" s="35">
        <f t="shared" si="54"/>
        <v>18250000</v>
      </c>
      <c r="AF76" s="35">
        <f t="shared" si="54"/>
        <v>93112000</v>
      </c>
      <c r="AG76" s="35">
        <f t="shared" si="54"/>
        <v>0</v>
      </c>
      <c r="AH76" s="35">
        <f t="shared" si="54"/>
        <v>17900000</v>
      </c>
      <c r="AI76" s="35">
        <f t="shared" si="54"/>
        <v>0</v>
      </c>
      <c r="AJ76" s="35">
        <f t="shared" si="54"/>
        <v>6500000</v>
      </c>
      <c r="AK76" s="35">
        <f t="shared" si="54"/>
        <v>0</v>
      </c>
      <c r="AL76" s="35">
        <f t="shared" si="54"/>
        <v>6000000</v>
      </c>
      <c r="AM76" s="35">
        <f t="shared" si="54"/>
        <v>0</v>
      </c>
      <c r="AN76" s="35">
        <f t="shared" si="54"/>
        <v>6500000</v>
      </c>
      <c r="AO76" s="35">
        <f t="shared" si="54"/>
        <v>0</v>
      </c>
      <c r="AP76" s="35">
        <f t="shared" si="54"/>
        <v>3500000</v>
      </c>
      <c r="AQ76" s="35">
        <f t="shared" si="54"/>
        <v>0</v>
      </c>
      <c r="AR76" s="35">
        <f t="shared" si="54"/>
        <v>6500000</v>
      </c>
      <c r="AS76" s="35">
        <f t="shared" si="54"/>
        <v>0</v>
      </c>
      <c r="AT76" s="35">
        <f t="shared" si="54"/>
        <v>0</v>
      </c>
      <c r="AU76" s="35">
        <f t="shared" si="54"/>
        <v>0</v>
      </c>
      <c r="AV76" s="35">
        <f t="shared" si="54"/>
        <v>8194000</v>
      </c>
      <c r="AW76" s="35">
        <f t="shared" si="54"/>
        <v>0</v>
      </c>
      <c r="AX76" s="35">
        <f t="shared" si="54"/>
        <v>0</v>
      </c>
      <c r="AY76" s="35">
        <f t="shared" si="54"/>
        <v>0</v>
      </c>
      <c r="AZ76" s="35">
        <f t="shared" si="54"/>
        <v>0</v>
      </c>
      <c r="BA76" s="56">
        <f t="shared" si="3"/>
        <v>255000000</v>
      </c>
      <c r="BB76" s="28">
        <f t="shared" si="4"/>
        <v>0</v>
      </c>
      <c r="BC76" s="29"/>
      <c r="BD76" s="56">
        <f t="shared" si="5"/>
        <v>0</v>
      </c>
      <c r="BE76" s="56">
        <f t="shared" si="6"/>
        <v>0</v>
      </c>
      <c r="BF76" s="56">
        <f t="shared" si="7"/>
        <v>22015000</v>
      </c>
      <c r="BG76" s="56">
        <f t="shared" si="8"/>
        <v>25895000</v>
      </c>
      <c r="BH76" s="56">
        <f t="shared" si="9"/>
        <v>15884000</v>
      </c>
      <c r="BI76" s="56">
        <f t="shared" si="10"/>
        <v>24750000</v>
      </c>
      <c r="BJ76" s="56">
        <f t="shared" si="11"/>
        <v>111362000</v>
      </c>
      <c r="BK76" s="56">
        <f t="shared" si="12"/>
        <v>24400000</v>
      </c>
      <c r="BL76" s="56">
        <f t="shared" si="13"/>
        <v>12500000</v>
      </c>
      <c r="BM76" s="56">
        <f t="shared" si="14"/>
        <v>10000000</v>
      </c>
      <c r="BN76" s="56">
        <f t="shared" si="15"/>
        <v>8194000</v>
      </c>
      <c r="BO76" s="56">
        <f t="shared" si="16"/>
        <v>0</v>
      </c>
      <c r="BP76" s="29"/>
      <c r="BQ76" s="56">
        <f t="shared" si="17"/>
        <v>22015000</v>
      </c>
      <c r="BR76" s="56">
        <f t="shared" si="18"/>
        <v>66529000</v>
      </c>
      <c r="BS76" s="56">
        <f t="shared" si="19"/>
        <v>148262000</v>
      </c>
      <c r="BT76" s="56">
        <f t="shared" si="20"/>
        <v>18194000</v>
      </c>
    </row>
    <row r="77">
      <c r="A77" s="37" t="s">
        <v>32</v>
      </c>
      <c r="B77" s="38" t="s">
        <v>85</v>
      </c>
      <c r="C77" s="6"/>
      <c r="D77" s="39">
        <f t="shared" ref="D77:AZ77" si="55">sum(D78,D82)</f>
        <v>255000000</v>
      </c>
      <c r="E77" s="39">
        <f t="shared" si="55"/>
        <v>0</v>
      </c>
      <c r="F77" s="39">
        <f t="shared" si="55"/>
        <v>0</v>
      </c>
      <c r="G77" s="39">
        <f t="shared" si="55"/>
        <v>0</v>
      </c>
      <c r="H77" s="39">
        <f t="shared" si="55"/>
        <v>0</v>
      </c>
      <c r="I77" s="39">
        <f t="shared" si="55"/>
        <v>0</v>
      </c>
      <c r="J77" s="39">
        <f t="shared" si="55"/>
        <v>0</v>
      </c>
      <c r="K77" s="39">
        <f t="shared" si="55"/>
        <v>0</v>
      </c>
      <c r="L77" s="39">
        <f t="shared" si="55"/>
        <v>0</v>
      </c>
      <c r="M77" s="39">
        <f t="shared" si="55"/>
        <v>0</v>
      </c>
      <c r="N77" s="39">
        <f t="shared" si="55"/>
        <v>15515000</v>
      </c>
      <c r="O77" s="39">
        <f t="shared" si="55"/>
        <v>0</v>
      </c>
      <c r="P77" s="39">
        <f t="shared" si="55"/>
        <v>6500000</v>
      </c>
      <c r="Q77" s="39">
        <f t="shared" si="55"/>
        <v>0</v>
      </c>
      <c r="R77" s="39">
        <f t="shared" si="55"/>
        <v>19395000</v>
      </c>
      <c r="S77" s="39">
        <f t="shared" si="55"/>
        <v>0</v>
      </c>
      <c r="T77" s="39">
        <f t="shared" si="55"/>
        <v>6500000</v>
      </c>
      <c r="U77" s="39">
        <f t="shared" si="55"/>
        <v>0</v>
      </c>
      <c r="V77" s="39">
        <f t="shared" si="55"/>
        <v>0</v>
      </c>
      <c r="W77" s="39">
        <f t="shared" si="55"/>
        <v>9384000</v>
      </c>
      <c r="X77" s="39">
        <f t="shared" si="55"/>
        <v>6500000</v>
      </c>
      <c r="Y77" s="39">
        <f t="shared" si="55"/>
        <v>0</v>
      </c>
      <c r="Z77" s="39">
        <f t="shared" si="55"/>
        <v>18250000</v>
      </c>
      <c r="AA77" s="39">
        <f t="shared" si="55"/>
        <v>0</v>
      </c>
      <c r="AB77" s="39">
        <f t="shared" si="55"/>
        <v>6500000</v>
      </c>
      <c r="AC77" s="39">
        <f t="shared" si="55"/>
        <v>0</v>
      </c>
      <c r="AD77" s="39">
        <f t="shared" si="55"/>
        <v>0</v>
      </c>
      <c r="AE77" s="39">
        <f t="shared" si="55"/>
        <v>18250000</v>
      </c>
      <c r="AF77" s="39">
        <f t="shared" si="55"/>
        <v>93112000</v>
      </c>
      <c r="AG77" s="39">
        <f t="shared" si="55"/>
        <v>0</v>
      </c>
      <c r="AH77" s="39">
        <f t="shared" si="55"/>
        <v>17900000</v>
      </c>
      <c r="AI77" s="39">
        <f t="shared" si="55"/>
        <v>0</v>
      </c>
      <c r="AJ77" s="39">
        <f t="shared" si="55"/>
        <v>6500000</v>
      </c>
      <c r="AK77" s="39">
        <f t="shared" si="55"/>
        <v>0</v>
      </c>
      <c r="AL77" s="39">
        <f t="shared" si="55"/>
        <v>6000000</v>
      </c>
      <c r="AM77" s="39">
        <f t="shared" si="55"/>
        <v>0</v>
      </c>
      <c r="AN77" s="39">
        <f t="shared" si="55"/>
        <v>6500000</v>
      </c>
      <c r="AO77" s="39">
        <f t="shared" si="55"/>
        <v>0</v>
      </c>
      <c r="AP77" s="39">
        <f t="shared" si="55"/>
        <v>3500000</v>
      </c>
      <c r="AQ77" s="39">
        <f t="shared" si="55"/>
        <v>0</v>
      </c>
      <c r="AR77" s="39">
        <f t="shared" si="55"/>
        <v>6500000</v>
      </c>
      <c r="AS77" s="39">
        <f t="shared" si="55"/>
        <v>0</v>
      </c>
      <c r="AT77" s="39">
        <f t="shared" si="55"/>
        <v>0</v>
      </c>
      <c r="AU77" s="39">
        <f t="shared" si="55"/>
        <v>0</v>
      </c>
      <c r="AV77" s="39">
        <f t="shared" si="55"/>
        <v>8194000</v>
      </c>
      <c r="AW77" s="39">
        <f t="shared" si="55"/>
        <v>0</v>
      </c>
      <c r="AX77" s="39">
        <f t="shared" si="55"/>
        <v>0</v>
      </c>
      <c r="AY77" s="39">
        <f t="shared" si="55"/>
        <v>0</v>
      </c>
      <c r="AZ77" s="39">
        <f t="shared" si="55"/>
        <v>0</v>
      </c>
      <c r="BA77" s="57">
        <f t="shared" si="3"/>
        <v>255000000</v>
      </c>
      <c r="BB77" s="28">
        <f t="shared" si="4"/>
        <v>0</v>
      </c>
      <c r="BC77" s="29"/>
      <c r="BD77" s="57">
        <f t="shared" si="5"/>
        <v>0</v>
      </c>
      <c r="BE77" s="57">
        <f t="shared" si="6"/>
        <v>0</v>
      </c>
      <c r="BF77" s="57">
        <f t="shared" si="7"/>
        <v>22015000</v>
      </c>
      <c r="BG77" s="57">
        <f t="shared" si="8"/>
        <v>25895000</v>
      </c>
      <c r="BH77" s="57">
        <f t="shared" si="9"/>
        <v>15884000</v>
      </c>
      <c r="BI77" s="57">
        <f t="shared" si="10"/>
        <v>24750000</v>
      </c>
      <c r="BJ77" s="57">
        <f t="shared" si="11"/>
        <v>111362000</v>
      </c>
      <c r="BK77" s="57">
        <f t="shared" si="12"/>
        <v>24400000</v>
      </c>
      <c r="BL77" s="57">
        <f t="shared" si="13"/>
        <v>12500000</v>
      </c>
      <c r="BM77" s="57">
        <f t="shared" si="14"/>
        <v>10000000</v>
      </c>
      <c r="BN77" s="57">
        <f t="shared" si="15"/>
        <v>8194000</v>
      </c>
      <c r="BO77" s="57">
        <f t="shared" si="16"/>
        <v>0</v>
      </c>
      <c r="BP77" s="29"/>
      <c r="BQ77" s="57">
        <f t="shared" si="17"/>
        <v>22015000</v>
      </c>
      <c r="BR77" s="57">
        <f t="shared" si="18"/>
        <v>66529000</v>
      </c>
      <c r="BS77" s="57">
        <f t="shared" si="19"/>
        <v>148262000</v>
      </c>
      <c r="BT77" s="57">
        <f t="shared" si="20"/>
        <v>18194000</v>
      </c>
    </row>
    <row r="78">
      <c r="A78" s="41" t="s">
        <v>86</v>
      </c>
      <c r="B78" s="42" t="s">
        <v>87</v>
      </c>
      <c r="C78" s="6"/>
      <c r="D78" s="43">
        <f t="shared" ref="D78:AZ78" si="56">sum(D79)</f>
        <v>60194000</v>
      </c>
      <c r="E78" s="43">
        <f t="shared" si="56"/>
        <v>0</v>
      </c>
      <c r="F78" s="43">
        <f t="shared" si="56"/>
        <v>0</v>
      </c>
      <c r="G78" s="43">
        <f t="shared" si="56"/>
        <v>0</v>
      </c>
      <c r="H78" s="43">
        <f t="shared" si="56"/>
        <v>0</v>
      </c>
      <c r="I78" s="43">
        <f t="shared" si="56"/>
        <v>0</v>
      </c>
      <c r="J78" s="43">
        <f t="shared" si="56"/>
        <v>0</v>
      </c>
      <c r="K78" s="43">
        <f t="shared" si="56"/>
        <v>0</v>
      </c>
      <c r="L78" s="43">
        <f t="shared" si="56"/>
        <v>0</v>
      </c>
      <c r="M78" s="43">
        <f t="shared" si="56"/>
        <v>0</v>
      </c>
      <c r="N78" s="43">
        <f t="shared" si="56"/>
        <v>0</v>
      </c>
      <c r="O78" s="43">
        <f t="shared" si="56"/>
        <v>0</v>
      </c>
      <c r="P78" s="43">
        <f t="shared" si="56"/>
        <v>6500000</v>
      </c>
      <c r="Q78" s="43">
        <f t="shared" si="56"/>
        <v>0</v>
      </c>
      <c r="R78" s="43">
        <f t="shared" si="56"/>
        <v>0</v>
      </c>
      <c r="S78" s="43">
        <f t="shared" si="56"/>
        <v>0</v>
      </c>
      <c r="T78" s="43">
        <f t="shared" si="56"/>
        <v>6500000</v>
      </c>
      <c r="U78" s="43">
        <f t="shared" si="56"/>
        <v>0</v>
      </c>
      <c r="V78" s="43">
        <f t="shared" si="56"/>
        <v>0</v>
      </c>
      <c r="W78" s="43">
        <f t="shared" si="56"/>
        <v>0</v>
      </c>
      <c r="X78" s="43">
        <f t="shared" si="56"/>
        <v>6500000</v>
      </c>
      <c r="Y78" s="43">
        <f t="shared" si="56"/>
        <v>0</v>
      </c>
      <c r="Z78" s="43">
        <f t="shared" si="56"/>
        <v>0</v>
      </c>
      <c r="AA78" s="43">
        <f t="shared" si="56"/>
        <v>0</v>
      </c>
      <c r="AB78" s="43">
        <f t="shared" si="56"/>
        <v>6500000</v>
      </c>
      <c r="AC78" s="43">
        <f t="shared" si="56"/>
        <v>0</v>
      </c>
      <c r="AD78" s="43">
        <f t="shared" si="56"/>
        <v>0</v>
      </c>
      <c r="AE78" s="43">
        <f t="shared" si="56"/>
        <v>0</v>
      </c>
      <c r="AF78" s="43">
        <f t="shared" si="56"/>
        <v>6500000</v>
      </c>
      <c r="AG78" s="43">
        <f t="shared" si="56"/>
        <v>0</v>
      </c>
      <c r="AH78" s="43">
        <f t="shared" si="56"/>
        <v>0</v>
      </c>
      <c r="AI78" s="43">
        <f t="shared" si="56"/>
        <v>0</v>
      </c>
      <c r="AJ78" s="43">
        <f t="shared" si="56"/>
        <v>6500000</v>
      </c>
      <c r="AK78" s="43">
        <f t="shared" si="56"/>
        <v>0</v>
      </c>
      <c r="AL78" s="43">
        <f t="shared" si="56"/>
        <v>0</v>
      </c>
      <c r="AM78" s="43">
        <f t="shared" si="56"/>
        <v>0</v>
      </c>
      <c r="AN78" s="43">
        <f t="shared" si="56"/>
        <v>6500000</v>
      </c>
      <c r="AO78" s="43">
        <f t="shared" si="56"/>
        <v>0</v>
      </c>
      <c r="AP78" s="43">
        <f t="shared" si="56"/>
        <v>0</v>
      </c>
      <c r="AQ78" s="43">
        <f t="shared" si="56"/>
        <v>0</v>
      </c>
      <c r="AR78" s="43">
        <f t="shared" si="56"/>
        <v>6500000</v>
      </c>
      <c r="AS78" s="43">
        <f t="shared" si="56"/>
        <v>0</v>
      </c>
      <c r="AT78" s="43">
        <f t="shared" si="56"/>
        <v>0</v>
      </c>
      <c r="AU78" s="43">
        <f t="shared" si="56"/>
        <v>0</v>
      </c>
      <c r="AV78" s="43">
        <f t="shared" si="56"/>
        <v>8194000</v>
      </c>
      <c r="AW78" s="43">
        <f t="shared" si="56"/>
        <v>0</v>
      </c>
      <c r="AX78" s="43">
        <f t="shared" si="56"/>
        <v>0</v>
      </c>
      <c r="AY78" s="43">
        <f t="shared" si="56"/>
        <v>0</v>
      </c>
      <c r="AZ78" s="58">
        <f t="shared" si="56"/>
        <v>0</v>
      </c>
      <c r="BA78" s="59">
        <f t="shared" si="3"/>
        <v>60194000</v>
      </c>
      <c r="BB78" s="28">
        <f t="shared" si="4"/>
        <v>0</v>
      </c>
      <c r="BC78" s="29"/>
      <c r="BD78" s="59">
        <f t="shared" si="5"/>
        <v>0</v>
      </c>
      <c r="BE78" s="59">
        <f t="shared" si="6"/>
        <v>0</v>
      </c>
      <c r="BF78" s="59">
        <f t="shared" si="7"/>
        <v>6500000</v>
      </c>
      <c r="BG78" s="59">
        <f t="shared" si="8"/>
        <v>6500000</v>
      </c>
      <c r="BH78" s="59">
        <f t="shared" si="9"/>
        <v>6500000</v>
      </c>
      <c r="BI78" s="59">
        <f t="shared" si="10"/>
        <v>6500000</v>
      </c>
      <c r="BJ78" s="59">
        <f t="shared" si="11"/>
        <v>6500000</v>
      </c>
      <c r="BK78" s="59">
        <f t="shared" si="12"/>
        <v>6500000</v>
      </c>
      <c r="BL78" s="59">
        <f t="shared" si="13"/>
        <v>6500000</v>
      </c>
      <c r="BM78" s="59">
        <f t="shared" si="14"/>
        <v>6500000</v>
      </c>
      <c r="BN78" s="59">
        <f t="shared" si="15"/>
        <v>8194000</v>
      </c>
      <c r="BO78" s="59">
        <f t="shared" si="16"/>
        <v>0</v>
      </c>
      <c r="BP78" s="29"/>
      <c r="BQ78" s="59">
        <f t="shared" si="17"/>
        <v>6500000</v>
      </c>
      <c r="BR78" s="59">
        <f t="shared" si="18"/>
        <v>19500000</v>
      </c>
      <c r="BS78" s="59">
        <f t="shared" si="19"/>
        <v>19500000</v>
      </c>
      <c r="BT78" s="59">
        <f t="shared" si="20"/>
        <v>14694000</v>
      </c>
    </row>
    <row r="79">
      <c r="A79" s="45">
        <v>523121.0</v>
      </c>
      <c r="B79" s="46" t="s">
        <v>88</v>
      </c>
      <c r="C79" s="6"/>
      <c r="D79" s="47">
        <f t="shared" ref="D79:AZ79" si="57">sum(D81)</f>
        <v>60194000</v>
      </c>
      <c r="E79" s="47">
        <f t="shared" si="57"/>
        <v>0</v>
      </c>
      <c r="F79" s="47">
        <f t="shared" si="57"/>
        <v>0</v>
      </c>
      <c r="G79" s="47">
        <f t="shared" si="57"/>
        <v>0</v>
      </c>
      <c r="H79" s="47">
        <f t="shared" si="57"/>
        <v>0</v>
      </c>
      <c r="I79" s="47">
        <f t="shared" si="57"/>
        <v>0</v>
      </c>
      <c r="J79" s="47">
        <f t="shared" si="57"/>
        <v>0</v>
      </c>
      <c r="K79" s="47">
        <f t="shared" si="57"/>
        <v>0</v>
      </c>
      <c r="L79" s="47">
        <f t="shared" si="57"/>
        <v>0</v>
      </c>
      <c r="M79" s="47">
        <f t="shared" si="57"/>
        <v>0</v>
      </c>
      <c r="N79" s="47">
        <f t="shared" si="57"/>
        <v>0</v>
      </c>
      <c r="O79" s="47">
        <f t="shared" si="57"/>
        <v>0</v>
      </c>
      <c r="P79" s="47">
        <f t="shared" si="57"/>
        <v>6500000</v>
      </c>
      <c r="Q79" s="47">
        <f t="shared" si="57"/>
        <v>0</v>
      </c>
      <c r="R79" s="47">
        <f t="shared" si="57"/>
        <v>0</v>
      </c>
      <c r="S79" s="47">
        <f t="shared" si="57"/>
        <v>0</v>
      </c>
      <c r="T79" s="47">
        <f t="shared" si="57"/>
        <v>6500000</v>
      </c>
      <c r="U79" s="47">
        <f t="shared" si="57"/>
        <v>0</v>
      </c>
      <c r="V79" s="47">
        <f t="shared" si="57"/>
        <v>0</v>
      </c>
      <c r="W79" s="47">
        <f t="shared" si="57"/>
        <v>0</v>
      </c>
      <c r="X79" s="47">
        <f t="shared" si="57"/>
        <v>6500000</v>
      </c>
      <c r="Y79" s="47">
        <f t="shared" si="57"/>
        <v>0</v>
      </c>
      <c r="Z79" s="47">
        <f t="shared" si="57"/>
        <v>0</v>
      </c>
      <c r="AA79" s="47">
        <f t="shared" si="57"/>
        <v>0</v>
      </c>
      <c r="AB79" s="47">
        <f t="shared" si="57"/>
        <v>6500000</v>
      </c>
      <c r="AC79" s="47">
        <f t="shared" si="57"/>
        <v>0</v>
      </c>
      <c r="AD79" s="47">
        <f t="shared" si="57"/>
        <v>0</v>
      </c>
      <c r="AE79" s="47">
        <f t="shared" si="57"/>
        <v>0</v>
      </c>
      <c r="AF79" s="47">
        <f t="shared" si="57"/>
        <v>6500000</v>
      </c>
      <c r="AG79" s="47">
        <f t="shared" si="57"/>
        <v>0</v>
      </c>
      <c r="AH79" s="47">
        <f t="shared" si="57"/>
        <v>0</v>
      </c>
      <c r="AI79" s="47">
        <f t="shared" si="57"/>
        <v>0</v>
      </c>
      <c r="AJ79" s="47">
        <f t="shared" si="57"/>
        <v>6500000</v>
      </c>
      <c r="AK79" s="47">
        <f t="shared" si="57"/>
        <v>0</v>
      </c>
      <c r="AL79" s="47">
        <f t="shared" si="57"/>
        <v>0</v>
      </c>
      <c r="AM79" s="47">
        <f t="shared" si="57"/>
        <v>0</v>
      </c>
      <c r="AN79" s="47">
        <f t="shared" si="57"/>
        <v>6500000</v>
      </c>
      <c r="AO79" s="47">
        <f t="shared" si="57"/>
        <v>0</v>
      </c>
      <c r="AP79" s="47">
        <f t="shared" si="57"/>
        <v>0</v>
      </c>
      <c r="AQ79" s="47">
        <f t="shared" si="57"/>
        <v>0</v>
      </c>
      <c r="AR79" s="47">
        <f t="shared" si="57"/>
        <v>6500000</v>
      </c>
      <c r="AS79" s="47">
        <f t="shared" si="57"/>
        <v>0</v>
      </c>
      <c r="AT79" s="47">
        <f t="shared" si="57"/>
        <v>0</v>
      </c>
      <c r="AU79" s="47">
        <f t="shared" si="57"/>
        <v>0</v>
      </c>
      <c r="AV79" s="47">
        <f t="shared" si="57"/>
        <v>8194000</v>
      </c>
      <c r="AW79" s="47">
        <f t="shared" si="57"/>
        <v>0</v>
      </c>
      <c r="AX79" s="47">
        <f t="shared" si="57"/>
        <v>0</v>
      </c>
      <c r="AY79" s="47">
        <f t="shared" si="57"/>
        <v>0</v>
      </c>
      <c r="AZ79" s="47">
        <f t="shared" si="57"/>
        <v>0</v>
      </c>
      <c r="BA79" s="59">
        <f t="shared" si="3"/>
        <v>60194000</v>
      </c>
      <c r="BB79" s="28">
        <f t="shared" si="4"/>
        <v>0</v>
      </c>
      <c r="BC79" s="61"/>
      <c r="BD79" s="59">
        <f t="shared" si="5"/>
        <v>0</v>
      </c>
      <c r="BE79" s="59">
        <f t="shared" si="6"/>
        <v>0</v>
      </c>
      <c r="BF79" s="59">
        <f t="shared" si="7"/>
        <v>6500000</v>
      </c>
      <c r="BG79" s="59">
        <f t="shared" si="8"/>
        <v>6500000</v>
      </c>
      <c r="BH79" s="59">
        <f t="shared" si="9"/>
        <v>6500000</v>
      </c>
      <c r="BI79" s="59">
        <f t="shared" si="10"/>
        <v>6500000</v>
      </c>
      <c r="BJ79" s="59">
        <f t="shared" si="11"/>
        <v>6500000</v>
      </c>
      <c r="BK79" s="59">
        <f t="shared" si="12"/>
        <v>6500000</v>
      </c>
      <c r="BL79" s="59">
        <f t="shared" si="13"/>
        <v>6500000</v>
      </c>
      <c r="BM79" s="59">
        <f t="shared" si="14"/>
        <v>6500000</v>
      </c>
      <c r="BN79" s="59">
        <f t="shared" si="15"/>
        <v>8194000</v>
      </c>
      <c r="BO79" s="59">
        <f t="shared" si="16"/>
        <v>0</v>
      </c>
      <c r="BP79" s="61"/>
      <c r="BQ79" s="59">
        <f t="shared" si="17"/>
        <v>6500000</v>
      </c>
      <c r="BR79" s="59">
        <f t="shared" si="18"/>
        <v>19500000</v>
      </c>
      <c r="BS79" s="59">
        <f t="shared" si="19"/>
        <v>19500000</v>
      </c>
      <c r="BT79" s="59">
        <f t="shared" si="20"/>
        <v>14694000</v>
      </c>
    </row>
    <row r="80">
      <c r="A80" s="49"/>
      <c r="B80" s="50" t="s">
        <v>37</v>
      </c>
      <c r="C80" s="6"/>
      <c r="D80" s="51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3"/>
      <c r="BA80" s="59">
        <f t="shared" si="3"/>
        <v>0</v>
      </c>
      <c r="BB80" s="28">
        <f t="shared" si="4"/>
        <v>0</v>
      </c>
      <c r="BC80" s="64"/>
      <c r="BD80" s="59">
        <f t="shared" si="5"/>
        <v>0</v>
      </c>
      <c r="BE80" s="59">
        <f t="shared" si="6"/>
        <v>0</v>
      </c>
      <c r="BF80" s="59">
        <f t="shared" si="7"/>
        <v>0</v>
      </c>
      <c r="BG80" s="59">
        <f t="shared" si="8"/>
        <v>0</v>
      </c>
      <c r="BH80" s="59">
        <f t="shared" si="9"/>
        <v>0</v>
      </c>
      <c r="BI80" s="59">
        <f t="shared" si="10"/>
        <v>0</v>
      </c>
      <c r="BJ80" s="59">
        <f t="shared" si="11"/>
        <v>0</v>
      </c>
      <c r="BK80" s="59">
        <f t="shared" si="12"/>
        <v>0</v>
      </c>
      <c r="BL80" s="59">
        <f t="shared" si="13"/>
        <v>0</v>
      </c>
      <c r="BM80" s="59">
        <f t="shared" si="14"/>
        <v>0</v>
      </c>
      <c r="BN80" s="59">
        <f t="shared" si="15"/>
        <v>0</v>
      </c>
      <c r="BO80" s="59">
        <f t="shared" si="16"/>
        <v>0</v>
      </c>
      <c r="BP80" s="64"/>
      <c r="BQ80" s="59">
        <f t="shared" si="17"/>
        <v>0</v>
      </c>
      <c r="BR80" s="59">
        <f t="shared" si="18"/>
        <v>0</v>
      </c>
      <c r="BS80" s="59">
        <f t="shared" si="19"/>
        <v>0</v>
      </c>
      <c r="BT80" s="59">
        <f t="shared" si="20"/>
        <v>0</v>
      </c>
    </row>
    <row r="81">
      <c r="A81" s="49"/>
      <c r="B81" s="52" t="s">
        <v>38</v>
      </c>
      <c r="C81" s="52" t="s">
        <v>89</v>
      </c>
      <c r="D81" s="53">
        <v>6.0194E7</v>
      </c>
      <c r="E81" s="53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7">
        <v>6500000.0</v>
      </c>
      <c r="Q81" s="67"/>
      <c r="R81" s="67"/>
      <c r="S81" s="67"/>
      <c r="T81" s="67">
        <v>6500000.0</v>
      </c>
      <c r="U81" s="67"/>
      <c r="V81" s="67"/>
      <c r="W81" s="67"/>
      <c r="X81" s="67">
        <v>6500000.0</v>
      </c>
      <c r="Y81" s="67"/>
      <c r="Z81" s="67"/>
      <c r="AA81" s="67"/>
      <c r="AB81" s="67">
        <v>6500000.0</v>
      </c>
      <c r="AC81" s="67"/>
      <c r="AD81" s="67"/>
      <c r="AE81" s="67"/>
      <c r="AF81" s="67">
        <v>6500000.0</v>
      </c>
      <c r="AG81" s="67"/>
      <c r="AH81" s="67"/>
      <c r="AI81" s="67"/>
      <c r="AJ81" s="67">
        <v>6500000.0</v>
      </c>
      <c r="AK81" s="67"/>
      <c r="AL81" s="67"/>
      <c r="AM81" s="67"/>
      <c r="AN81" s="67">
        <v>6500000.0</v>
      </c>
      <c r="AO81" s="67"/>
      <c r="AP81" s="67"/>
      <c r="AQ81" s="67"/>
      <c r="AR81" s="67">
        <v>6500000.0</v>
      </c>
      <c r="AS81" s="67"/>
      <c r="AT81" s="67"/>
      <c r="AU81" s="67"/>
      <c r="AV81" s="67">
        <v>8194000.0</v>
      </c>
      <c r="AW81" s="67"/>
      <c r="AX81" s="67"/>
      <c r="AY81" s="67"/>
      <c r="AZ81" s="68"/>
      <c r="BA81" s="59">
        <f t="shared" si="3"/>
        <v>60194000</v>
      </c>
      <c r="BB81" s="28">
        <f t="shared" si="4"/>
        <v>0</v>
      </c>
      <c r="BC81" s="64"/>
      <c r="BD81" s="59">
        <f t="shared" si="5"/>
        <v>0</v>
      </c>
      <c r="BE81" s="59">
        <f t="shared" si="6"/>
        <v>0</v>
      </c>
      <c r="BF81" s="59">
        <f t="shared" si="7"/>
        <v>6500000</v>
      </c>
      <c r="BG81" s="59">
        <f t="shared" si="8"/>
        <v>6500000</v>
      </c>
      <c r="BH81" s="59">
        <f t="shared" si="9"/>
        <v>6500000</v>
      </c>
      <c r="BI81" s="59">
        <f t="shared" si="10"/>
        <v>6500000</v>
      </c>
      <c r="BJ81" s="59">
        <f t="shared" si="11"/>
        <v>6500000</v>
      </c>
      <c r="BK81" s="59">
        <f t="shared" si="12"/>
        <v>6500000</v>
      </c>
      <c r="BL81" s="59">
        <f t="shared" si="13"/>
        <v>6500000</v>
      </c>
      <c r="BM81" s="59">
        <f t="shared" si="14"/>
        <v>6500000</v>
      </c>
      <c r="BN81" s="59">
        <f t="shared" si="15"/>
        <v>8194000</v>
      </c>
      <c r="BO81" s="59">
        <f t="shared" si="16"/>
        <v>0</v>
      </c>
      <c r="BP81" s="64"/>
      <c r="BQ81" s="59">
        <f t="shared" si="17"/>
        <v>6500000</v>
      </c>
      <c r="BR81" s="59">
        <f t="shared" si="18"/>
        <v>19500000</v>
      </c>
      <c r="BS81" s="59">
        <f t="shared" si="19"/>
        <v>19500000</v>
      </c>
      <c r="BT81" s="59">
        <f t="shared" si="20"/>
        <v>14694000</v>
      </c>
    </row>
    <row r="82">
      <c r="A82" s="41" t="s">
        <v>90</v>
      </c>
      <c r="B82" s="42" t="s">
        <v>91</v>
      </c>
      <c r="C82" s="6"/>
      <c r="D82" s="43">
        <f t="shared" ref="D82:AZ82" si="58">sum(D83)</f>
        <v>194806000</v>
      </c>
      <c r="E82" s="43">
        <f t="shared" si="58"/>
        <v>0</v>
      </c>
      <c r="F82" s="43">
        <f t="shared" si="58"/>
        <v>0</v>
      </c>
      <c r="G82" s="43">
        <f t="shared" si="58"/>
        <v>0</v>
      </c>
      <c r="H82" s="43">
        <f t="shared" si="58"/>
        <v>0</v>
      </c>
      <c r="I82" s="43">
        <f t="shared" si="58"/>
        <v>0</v>
      </c>
      <c r="J82" s="43">
        <f t="shared" si="58"/>
        <v>0</v>
      </c>
      <c r="K82" s="43">
        <f t="shared" si="58"/>
        <v>0</v>
      </c>
      <c r="L82" s="43">
        <f t="shared" si="58"/>
        <v>0</v>
      </c>
      <c r="M82" s="43">
        <f t="shared" si="58"/>
        <v>0</v>
      </c>
      <c r="N82" s="43">
        <f t="shared" si="58"/>
        <v>15515000</v>
      </c>
      <c r="O82" s="43">
        <f t="shared" si="58"/>
        <v>0</v>
      </c>
      <c r="P82" s="43">
        <f t="shared" si="58"/>
        <v>0</v>
      </c>
      <c r="Q82" s="43">
        <f t="shared" si="58"/>
        <v>0</v>
      </c>
      <c r="R82" s="43">
        <f t="shared" si="58"/>
        <v>19395000</v>
      </c>
      <c r="S82" s="43">
        <f t="shared" si="58"/>
        <v>0</v>
      </c>
      <c r="T82" s="43">
        <f t="shared" si="58"/>
        <v>0</v>
      </c>
      <c r="U82" s="43">
        <f t="shared" si="58"/>
        <v>0</v>
      </c>
      <c r="V82" s="43">
        <f t="shared" si="58"/>
        <v>0</v>
      </c>
      <c r="W82" s="43">
        <f t="shared" si="58"/>
        <v>9384000</v>
      </c>
      <c r="X82" s="43">
        <f t="shared" si="58"/>
        <v>0</v>
      </c>
      <c r="Y82" s="43">
        <f t="shared" si="58"/>
        <v>0</v>
      </c>
      <c r="Z82" s="43">
        <f t="shared" si="58"/>
        <v>18250000</v>
      </c>
      <c r="AA82" s="43">
        <f t="shared" si="58"/>
        <v>0</v>
      </c>
      <c r="AB82" s="43">
        <f t="shared" si="58"/>
        <v>0</v>
      </c>
      <c r="AC82" s="43">
        <f t="shared" si="58"/>
        <v>0</v>
      </c>
      <c r="AD82" s="43">
        <f t="shared" si="58"/>
        <v>0</v>
      </c>
      <c r="AE82" s="43">
        <f t="shared" si="58"/>
        <v>18250000</v>
      </c>
      <c r="AF82" s="43">
        <f t="shared" si="58"/>
        <v>86612000</v>
      </c>
      <c r="AG82" s="43">
        <f t="shared" si="58"/>
        <v>0</v>
      </c>
      <c r="AH82" s="43">
        <f t="shared" si="58"/>
        <v>17900000</v>
      </c>
      <c r="AI82" s="43">
        <f t="shared" si="58"/>
        <v>0</v>
      </c>
      <c r="AJ82" s="43">
        <f t="shared" si="58"/>
        <v>0</v>
      </c>
      <c r="AK82" s="43">
        <f t="shared" si="58"/>
        <v>0</v>
      </c>
      <c r="AL82" s="43">
        <f t="shared" si="58"/>
        <v>6000000</v>
      </c>
      <c r="AM82" s="43">
        <f t="shared" si="58"/>
        <v>0</v>
      </c>
      <c r="AN82" s="43">
        <f t="shared" si="58"/>
        <v>0</v>
      </c>
      <c r="AO82" s="43">
        <f t="shared" si="58"/>
        <v>0</v>
      </c>
      <c r="AP82" s="43">
        <f t="shared" si="58"/>
        <v>3500000</v>
      </c>
      <c r="AQ82" s="43">
        <f t="shared" si="58"/>
        <v>0</v>
      </c>
      <c r="AR82" s="43">
        <f t="shared" si="58"/>
        <v>0</v>
      </c>
      <c r="AS82" s="43">
        <f t="shared" si="58"/>
        <v>0</v>
      </c>
      <c r="AT82" s="43">
        <f t="shared" si="58"/>
        <v>0</v>
      </c>
      <c r="AU82" s="43">
        <f t="shared" si="58"/>
        <v>0</v>
      </c>
      <c r="AV82" s="43">
        <f t="shared" si="58"/>
        <v>0</v>
      </c>
      <c r="AW82" s="43">
        <f t="shared" si="58"/>
        <v>0</v>
      </c>
      <c r="AX82" s="43">
        <f t="shared" si="58"/>
        <v>0</v>
      </c>
      <c r="AY82" s="43">
        <f t="shared" si="58"/>
        <v>0</v>
      </c>
      <c r="AZ82" s="58">
        <f t="shared" si="58"/>
        <v>0</v>
      </c>
      <c r="BA82" s="59">
        <f t="shared" si="3"/>
        <v>194806000</v>
      </c>
      <c r="BB82" s="28">
        <f t="shared" si="4"/>
        <v>0</v>
      </c>
      <c r="BC82" s="29"/>
      <c r="BD82" s="59">
        <f t="shared" si="5"/>
        <v>0</v>
      </c>
      <c r="BE82" s="59">
        <f t="shared" si="6"/>
        <v>0</v>
      </c>
      <c r="BF82" s="59">
        <f t="shared" si="7"/>
        <v>15515000</v>
      </c>
      <c r="BG82" s="59">
        <f t="shared" si="8"/>
        <v>19395000</v>
      </c>
      <c r="BH82" s="59">
        <f t="shared" si="9"/>
        <v>9384000</v>
      </c>
      <c r="BI82" s="59">
        <f t="shared" si="10"/>
        <v>18250000</v>
      </c>
      <c r="BJ82" s="59">
        <f t="shared" si="11"/>
        <v>104862000</v>
      </c>
      <c r="BK82" s="59">
        <f t="shared" si="12"/>
        <v>17900000</v>
      </c>
      <c r="BL82" s="59">
        <f t="shared" si="13"/>
        <v>6000000</v>
      </c>
      <c r="BM82" s="59">
        <f t="shared" si="14"/>
        <v>3500000</v>
      </c>
      <c r="BN82" s="59">
        <f t="shared" si="15"/>
        <v>0</v>
      </c>
      <c r="BO82" s="59">
        <f t="shared" si="16"/>
        <v>0</v>
      </c>
      <c r="BP82" s="29"/>
      <c r="BQ82" s="59">
        <f t="shared" si="17"/>
        <v>15515000</v>
      </c>
      <c r="BR82" s="59">
        <f t="shared" si="18"/>
        <v>47029000</v>
      </c>
      <c r="BS82" s="59">
        <f t="shared" si="19"/>
        <v>128762000</v>
      </c>
      <c r="BT82" s="59">
        <f t="shared" si="20"/>
        <v>3500000</v>
      </c>
    </row>
    <row r="83">
      <c r="A83" s="45">
        <v>523121.0</v>
      </c>
      <c r="B83" s="46" t="s">
        <v>88</v>
      </c>
      <c r="C83" s="6"/>
      <c r="D83" s="47">
        <f t="shared" ref="D83:AZ83" si="59">sum(D85)</f>
        <v>194806000</v>
      </c>
      <c r="E83" s="47">
        <f t="shared" si="59"/>
        <v>0</v>
      </c>
      <c r="F83" s="47">
        <f t="shared" si="59"/>
        <v>0</v>
      </c>
      <c r="G83" s="47">
        <f t="shared" si="59"/>
        <v>0</v>
      </c>
      <c r="H83" s="47">
        <f t="shared" si="59"/>
        <v>0</v>
      </c>
      <c r="I83" s="47">
        <f t="shared" si="59"/>
        <v>0</v>
      </c>
      <c r="J83" s="47">
        <f t="shared" si="59"/>
        <v>0</v>
      </c>
      <c r="K83" s="47">
        <f t="shared" si="59"/>
        <v>0</v>
      </c>
      <c r="L83" s="47">
        <f t="shared" si="59"/>
        <v>0</v>
      </c>
      <c r="M83" s="47">
        <f t="shared" si="59"/>
        <v>0</v>
      </c>
      <c r="N83" s="47">
        <f t="shared" si="59"/>
        <v>15515000</v>
      </c>
      <c r="O83" s="47">
        <f t="shared" si="59"/>
        <v>0</v>
      </c>
      <c r="P83" s="47">
        <f t="shared" si="59"/>
        <v>0</v>
      </c>
      <c r="Q83" s="47">
        <f t="shared" si="59"/>
        <v>0</v>
      </c>
      <c r="R83" s="47">
        <f t="shared" si="59"/>
        <v>19395000</v>
      </c>
      <c r="S83" s="47">
        <f t="shared" si="59"/>
        <v>0</v>
      </c>
      <c r="T83" s="47">
        <f t="shared" si="59"/>
        <v>0</v>
      </c>
      <c r="U83" s="47">
        <f t="shared" si="59"/>
        <v>0</v>
      </c>
      <c r="V83" s="47">
        <f t="shared" si="59"/>
        <v>0</v>
      </c>
      <c r="W83" s="47">
        <f t="shared" si="59"/>
        <v>9384000</v>
      </c>
      <c r="X83" s="47">
        <f t="shared" si="59"/>
        <v>0</v>
      </c>
      <c r="Y83" s="47">
        <f t="shared" si="59"/>
        <v>0</v>
      </c>
      <c r="Z83" s="47">
        <f t="shared" si="59"/>
        <v>18250000</v>
      </c>
      <c r="AA83" s="47">
        <f t="shared" si="59"/>
        <v>0</v>
      </c>
      <c r="AB83" s="47">
        <f t="shared" si="59"/>
        <v>0</v>
      </c>
      <c r="AC83" s="47">
        <f t="shared" si="59"/>
        <v>0</v>
      </c>
      <c r="AD83" s="47">
        <f t="shared" si="59"/>
        <v>0</v>
      </c>
      <c r="AE83" s="47">
        <f t="shared" si="59"/>
        <v>18250000</v>
      </c>
      <c r="AF83" s="47">
        <f t="shared" si="59"/>
        <v>86612000</v>
      </c>
      <c r="AG83" s="47">
        <f t="shared" si="59"/>
        <v>0</v>
      </c>
      <c r="AH83" s="47">
        <f t="shared" si="59"/>
        <v>17900000</v>
      </c>
      <c r="AI83" s="47">
        <f t="shared" si="59"/>
        <v>0</v>
      </c>
      <c r="AJ83" s="47">
        <f t="shared" si="59"/>
        <v>0</v>
      </c>
      <c r="AK83" s="47">
        <f t="shared" si="59"/>
        <v>0</v>
      </c>
      <c r="AL83" s="47">
        <f t="shared" si="59"/>
        <v>6000000</v>
      </c>
      <c r="AM83" s="47">
        <f t="shared" si="59"/>
        <v>0</v>
      </c>
      <c r="AN83" s="47">
        <f t="shared" si="59"/>
        <v>0</v>
      </c>
      <c r="AO83" s="47">
        <f t="shared" si="59"/>
        <v>0</v>
      </c>
      <c r="AP83" s="47">
        <f t="shared" si="59"/>
        <v>3500000</v>
      </c>
      <c r="AQ83" s="47">
        <f t="shared" si="59"/>
        <v>0</v>
      </c>
      <c r="AR83" s="47">
        <f t="shared" si="59"/>
        <v>0</v>
      </c>
      <c r="AS83" s="47">
        <f t="shared" si="59"/>
        <v>0</v>
      </c>
      <c r="AT83" s="47">
        <f t="shared" si="59"/>
        <v>0</v>
      </c>
      <c r="AU83" s="47">
        <f t="shared" si="59"/>
        <v>0</v>
      </c>
      <c r="AV83" s="47">
        <f t="shared" si="59"/>
        <v>0</v>
      </c>
      <c r="AW83" s="47">
        <f t="shared" si="59"/>
        <v>0</v>
      </c>
      <c r="AX83" s="47">
        <f t="shared" si="59"/>
        <v>0</v>
      </c>
      <c r="AY83" s="47">
        <f t="shared" si="59"/>
        <v>0</v>
      </c>
      <c r="AZ83" s="60">
        <f t="shared" si="59"/>
        <v>0</v>
      </c>
      <c r="BA83" s="59">
        <f t="shared" si="3"/>
        <v>194806000</v>
      </c>
      <c r="BB83" s="28">
        <f t="shared" si="4"/>
        <v>0</v>
      </c>
      <c r="BC83" s="61"/>
      <c r="BD83" s="59">
        <f t="shared" si="5"/>
        <v>0</v>
      </c>
      <c r="BE83" s="59">
        <f t="shared" si="6"/>
        <v>0</v>
      </c>
      <c r="BF83" s="59">
        <f t="shared" si="7"/>
        <v>15515000</v>
      </c>
      <c r="BG83" s="59">
        <f t="shared" si="8"/>
        <v>19395000</v>
      </c>
      <c r="BH83" s="59">
        <f t="shared" si="9"/>
        <v>9384000</v>
      </c>
      <c r="BI83" s="59">
        <f t="shared" si="10"/>
        <v>18250000</v>
      </c>
      <c r="BJ83" s="59">
        <f t="shared" si="11"/>
        <v>104862000</v>
      </c>
      <c r="BK83" s="59">
        <f t="shared" si="12"/>
        <v>17900000</v>
      </c>
      <c r="BL83" s="59">
        <f t="shared" si="13"/>
        <v>6000000</v>
      </c>
      <c r="BM83" s="59">
        <f t="shared" si="14"/>
        <v>3500000</v>
      </c>
      <c r="BN83" s="59">
        <f t="shared" si="15"/>
        <v>0</v>
      </c>
      <c r="BO83" s="59">
        <f t="shared" si="16"/>
        <v>0</v>
      </c>
      <c r="BP83" s="61"/>
      <c r="BQ83" s="59">
        <f t="shared" si="17"/>
        <v>15515000</v>
      </c>
      <c r="BR83" s="59">
        <f t="shared" si="18"/>
        <v>47029000</v>
      </c>
      <c r="BS83" s="59">
        <f t="shared" si="19"/>
        <v>128762000</v>
      </c>
      <c r="BT83" s="59">
        <f t="shared" si="20"/>
        <v>3500000</v>
      </c>
    </row>
    <row r="84">
      <c r="A84" s="49"/>
      <c r="B84" s="50" t="s">
        <v>37</v>
      </c>
      <c r="C84" s="6"/>
      <c r="D84" s="51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3"/>
      <c r="BA84" s="59">
        <f t="shared" si="3"/>
        <v>0</v>
      </c>
      <c r="BB84" s="28">
        <f t="shared" si="4"/>
        <v>0</v>
      </c>
      <c r="BC84" s="64"/>
      <c r="BD84" s="59">
        <f t="shared" si="5"/>
        <v>0</v>
      </c>
      <c r="BE84" s="59">
        <f t="shared" si="6"/>
        <v>0</v>
      </c>
      <c r="BF84" s="59">
        <f t="shared" si="7"/>
        <v>0</v>
      </c>
      <c r="BG84" s="59">
        <f t="shared" si="8"/>
        <v>0</v>
      </c>
      <c r="BH84" s="59">
        <f t="shared" si="9"/>
        <v>0</v>
      </c>
      <c r="BI84" s="59">
        <f t="shared" si="10"/>
        <v>0</v>
      </c>
      <c r="BJ84" s="59">
        <f t="shared" si="11"/>
        <v>0</v>
      </c>
      <c r="BK84" s="59">
        <f t="shared" si="12"/>
        <v>0</v>
      </c>
      <c r="BL84" s="59">
        <f t="shared" si="13"/>
        <v>0</v>
      </c>
      <c r="BM84" s="59">
        <f t="shared" si="14"/>
        <v>0</v>
      </c>
      <c r="BN84" s="59">
        <f t="shared" si="15"/>
        <v>0</v>
      </c>
      <c r="BO84" s="59">
        <f t="shared" si="16"/>
        <v>0</v>
      </c>
      <c r="BP84" s="64"/>
      <c r="BQ84" s="59">
        <f t="shared" si="17"/>
        <v>0</v>
      </c>
      <c r="BR84" s="59">
        <f t="shared" si="18"/>
        <v>0</v>
      </c>
      <c r="BS84" s="59">
        <f t="shared" si="19"/>
        <v>0</v>
      </c>
      <c r="BT84" s="59">
        <f t="shared" si="20"/>
        <v>0</v>
      </c>
    </row>
    <row r="85">
      <c r="A85" s="49"/>
      <c r="B85" s="52" t="s">
        <v>38</v>
      </c>
      <c r="C85" s="52" t="s">
        <v>92</v>
      </c>
      <c r="D85" s="53">
        <v>1.94806E8</v>
      </c>
      <c r="E85" s="62"/>
      <c r="F85" s="62"/>
      <c r="G85" s="62"/>
      <c r="H85" s="62"/>
      <c r="I85" s="62"/>
      <c r="J85" s="62"/>
      <c r="K85" s="62"/>
      <c r="L85" s="62"/>
      <c r="M85" s="62"/>
      <c r="N85" s="67">
        <v>1.5515E7</v>
      </c>
      <c r="O85" s="67"/>
      <c r="P85" s="67"/>
      <c r="Q85" s="67"/>
      <c r="R85" s="67">
        <v>1.9395E7</v>
      </c>
      <c r="S85" s="67"/>
      <c r="T85" s="67"/>
      <c r="U85" s="67"/>
      <c r="V85" s="67"/>
      <c r="W85" s="67">
        <v>9384000.0</v>
      </c>
      <c r="X85" s="67"/>
      <c r="Y85" s="67"/>
      <c r="Z85" s="67">
        <v>1.825E7</v>
      </c>
      <c r="AA85" s="67"/>
      <c r="AB85" s="67"/>
      <c r="AC85" s="67"/>
      <c r="AD85" s="67"/>
      <c r="AE85" s="67">
        <v>1.825E7</v>
      </c>
      <c r="AF85" s="67">
        <v>8.6612E7</v>
      </c>
      <c r="AG85" s="67"/>
      <c r="AH85" s="67">
        <v>1.79E7</v>
      </c>
      <c r="AI85" s="67"/>
      <c r="AJ85" s="67"/>
      <c r="AK85" s="67"/>
      <c r="AL85" s="67">
        <v>6000000.0</v>
      </c>
      <c r="AM85" s="67"/>
      <c r="AN85" s="67"/>
      <c r="AO85" s="67"/>
      <c r="AP85" s="67">
        <v>3500000.0</v>
      </c>
      <c r="AQ85" s="67"/>
      <c r="AR85" s="67"/>
      <c r="AS85" s="67"/>
      <c r="AT85" s="67"/>
      <c r="AU85" s="67"/>
      <c r="AV85" s="67"/>
      <c r="AW85" s="67"/>
      <c r="AX85" s="67"/>
      <c r="AY85" s="67"/>
      <c r="AZ85" s="68"/>
      <c r="BA85" s="59">
        <f t="shared" si="3"/>
        <v>194806000</v>
      </c>
      <c r="BB85" s="28">
        <f t="shared" si="4"/>
        <v>0</v>
      </c>
      <c r="BC85" s="64"/>
      <c r="BD85" s="59">
        <f t="shared" si="5"/>
        <v>0</v>
      </c>
      <c r="BE85" s="59">
        <f t="shared" si="6"/>
        <v>0</v>
      </c>
      <c r="BF85" s="59">
        <f t="shared" si="7"/>
        <v>15515000</v>
      </c>
      <c r="BG85" s="59">
        <f t="shared" si="8"/>
        <v>19395000</v>
      </c>
      <c r="BH85" s="59">
        <f t="shared" si="9"/>
        <v>9384000</v>
      </c>
      <c r="BI85" s="59">
        <f t="shared" si="10"/>
        <v>18250000</v>
      </c>
      <c r="BJ85" s="59">
        <f t="shared" si="11"/>
        <v>104862000</v>
      </c>
      <c r="BK85" s="59">
        <f t="shared" si="12"/>
        <v>17900000</v>
      </c>
      <c r="BL85" s="59">
        <f t="shared" si="13"/>
        <v>6000000</v>
      </c>
      <c r="BM85" s="59">
        <f t="shared" si="14"/>
        <v>3500000</v>
      </c>
      <c r="BN85" s="59">
        <f t="shared" si="15"/>
        <v>0</v>
      </c>
      <c r="BO85" s="59">
        <f t="shared" si="16"/>
        <v>0</v>
      </c>
      <c r="BP85" s="64"/>
      <c r="BQ85" s="59">
        <f t="shared" si="17"/>
        <v>15515000</v>
      </c>
      <c r="BR85" s="59">
        <f t="shared" si="18"/>
        <v>47029000</v>
      </c>
      <c r="BS85" s="59">
        <f t="shared" si="19"/>
        <v>128762000</v>
      </c>
      <c r="BT85" s="59">
        <f t="shared" si="20"/>
        <v>3500000</v>
      </c>
    </row>
    <row r="86">
      <c r="A86" s="27" t="s">
        <v>93</v>
      </c>
      <c r="B86" s="30" t="s">
        <v>94</v>
      </c>
      <c r="C86" s="6"/>
      <c r="D86" s="31">
        <f t="shared" ref="D86:AZ86" si="60">sum(D87)</f>
        <v>125521000</v>
      </c>
      <c r="E86" s="31">
        <f t="shared" si="60"/>
        <v>0</v>
      </c>
      <c r="F86" s="31">
        <f t="shared" si="60"/>
        <v>0</v>
      </c>
      <c r="G86" s="31">
        <f t="shared" si="60"/>
        <v>0</v>
      </c>
      <c r="H86" s="31">
        <f t="shared" si="60"/>
        <v>0</v>
      </c>
      <c r="I86" s="31">
        <f t="shared" si="60"/>
        <v>0</v>
      </c>
      <c r="J86" s="31">
        <f t="shared" si="60"/>
        <v>0</v>
      </c>
      <c r="K86" s="31">
        <f t="shared" si="60"/>
        <v>113000</v>
      </c>
      <c r="L86" s="31">
        <f t="shared" si="60"/>
        <v>10511455</v>
      </c>
      <c r="M86" s="31">
        <f t="shared" si="60"/>
        <v>0</v>
      </c>
      <c r="N86" s="31">
        <f t="shared" si="60"/>
        <v>113000</v>
      </c>
      <c r="O86" s="31">
        <f t="shared" si="60"/>
        <v>0</v>
      </c>
      <c r="P86" s="31">
        <f t="shared" si="60"/>
        <v>10511455</v>
      </c>
      <c r="Q86" s="31">
        <f t="shared" si="60"/>
        <v>0</v>
      </c>
      <c r="R86" s="31">
        <f t="shared" si="60"/>
        <v>113000</v>
      </c>
      <c r="S86" s="31">
        <f t="shared" si="60"/>
        <v>0</v>
      </c>
      <c r="T86" s="31">
        <f t="shared" si="60"/>
        <v>10511455</v>
      </c>
      <c r="U86" s="31">
        <f t="shared" si="60"/>
        <v>0</v>
      </c>
      <c r="V86" s="31">
        <f t="shared" si="60"/>
        <v>113000</v>
      </c>
      <c r="W86" s="31">
        <f t="shared" si="60"/>
        <v>0</v>
      </c>
      <c r="X86" s="31">
        <f t="shared" si="60"/>
        <v>10511455</v>
      </c>
      <c r="Y86" s="31">
        <f t="shared" si="60"/>
        <v>0</v>
      </c>
      <c r="Z86" s="31">
        <f t="shared" si="60"/>
        <v>113000</v>
      </c>
      <c r="AA86" s="31">
        <f t="shared" si="60"/>
        <v>0</v>
      </c>
      <c r="AB86" s="31">
        <f t="shared" si="60"/>
        <v>10624455</v>
      </c>
      <c r="AC86" s="31">
        <f t="shared" si="60"/>
        <v>0</v>
      </c>
      <c r="AD86" s="31">
        <f t="shared" si="60"/>
        <v>113000</v>
      </c>
      <c r="AE86" s="31">
        <f t="shared" si="60"/>
        <v>0</v>
      </c>
      <c r="AF86" s="31">
        <f t="shared" si="60"/>
        <v>10624455</v>
      </c>
      <c r="AG86" s="31">
        <f t="shared" si="60"/>
        <v>8194000</v>
      </c>
      <c r="AH86" s="31">
        <f t="shared" si="60"/>
        <v>113000</v>
      </c>
      <c r="AI86" s="31">
        <f t="shared" si="60"/>
        <v>0</v>
      </c>
      <c r="AJ86" s="31">
        <f t="shared" si="60"/>
        <v>10624455</v>
      </c>
      <c r="AK86" s="31">
        <f t="shared" si="60"/>
        <v>0</v>
      </c>
      <c r="AL86" s="31">
        <f t="shared" si="60"/>
        <v>113000</v>
      </c>
      <c r="AM86" s="31">
        <f t="shared" si="60"/>
        <v>0</v>
      </c>
      <c r="AN86" s="31">
        <f t="shared" si="60"/>
        <v>10511455</v>
      </c>
      <c r="AO86" s="31">
        <f t="shared" si="60"/>
        <v>0</v>
      </c>
      <c r="AP86" s="31">
        <f t="shared" si="60"/>
        <v>113000</v>
      </c>
      <c r="AQ86" s="31">
        <f t="shared" si="60"/>
        <v>0</v>
      </c>
      <c r="AR86" s="31">
        <f t="shared" si="60"/>
        <v>10511455</v>
      </c>
      <c r="AS86" s="31">
        <f t="shared" si="60"/>
        <v>0</v>
      </c>
      <c r="AT86" s="31">
        <f t="shared" si="60"/>
        <v>10624455</v>
      </c>
      <c r="AU86" s="31">
        <f t="shared" si="60"/>
        <v>0</v>
      </c>
      <c r="AV86" s="31">
        <f t="shared" si="60"/>
        <v>10624450</v>
      </c>
      <c r="AW86" s="31">
        <f t="shared" si="60"/>
        <v>0</v>
      </c>
      <c r="AX86" s="31">
        <f t="shared" si="60"/>
        <v>119000</v>
      </c>
      <c r="AY86" s="31">
        <f t="shared" si="60"/>
        <v>0</v>
      </c>
      <c r="AZ86" s="31">
        <f t="shared" si="60"/>
        <v>0</v>
      </c>
      <c r="BA86" s="55">
        <f t="shared" si="3"/>
        <v>125521000</v>
      </c>
      <c r="BB86" s="28">
        <f t="shared" si="4"/>
        <v>0</v>
      </c>
      <c r="BC86" s="29"/>
      <c r="BD86" s="55">
        <f t="shared" si="5"/>
        <v>0</v>
      </c>
      <c r="BE86" s="55">
        <f t="shared" si="6"/>
        <v>10624455</v>
      </c>
      <c r="BF86" s="55">
        <f t="shared" si="7"/>
        <v>10624455</v>
      </c>
      <c r="BG86" s="55">
        <f t="shared" si="8"/>
        <v>10624455</v>
      </c>
      <c r="BH86" s="55">
        <f t="shared" si="9"/>
        <v>10624455</v>
      </c>
      <c r="BI86" s="55">
        <f t="shared" si="10"/>
        <v>10737455</v>
      </c>
      <c r="BJ86" s="55">
        <f t="shared" si="11"/>
        <v>10737455</v>
      </c>
      <c r="BK86" s="55">
        <f t="shared" si="12"/>
        <v>18931455</v>
      </c>
      <c r="BL86" s="55">
        <f t="shared" si="13"/>
        <v>10624455</v>
      </c>
      <c r="BM86" s="55">
        <f t="shared" si="14"/>
        <v>10624455</v>
      </c>
      <c r="BN86" s="55">
        <f t="shared" si="15"/>
        <v>21248905</v>
      </c>
      <c r="BO86" s="55">
        <f t="shared" si="16"/>
        <v>119000</v>
      </c>
      <c r="BP86" s="29"/>
      <c r="BQ86" s="55">
        <f t="shared" si="17"/>
        <v>21248910</v>
      </c>
      <c r="BR86" s="55">
        <f t="shared" si="18"/>
        <v>31986365</v>
      </c>
      <c r="BS86" s="55">
        <f t="shared" si="19"/>
        <v>40293365</v>
      </c>
      <c r="BT86" s="55">
        <f t="shared" si="20"/>
        <v>31992360</v>
      </c>
    </row>
    <row r="87">
      <c r="A87" s="33" t="s">
        <v>95</v>
      </c>
      <c r="B87" s="34" t="s">
        <v>96</v>
      </c>
      <c r="C87" s="6"/>
      <c r="D87" s="35">
        <f t="shared" ref="D87:AZ87" si="61">sum(D88)</f>
        <v>125521000</v>
      </c>
      <c r="E87" s="35">
        <f t="shared" si="61"/>
        <v>0</v>
      </c>
      <c r="F87" s="35">
        <f t="shared" si="61"/>
        <v>0</v>
      </c>
      <c r="G87" s="35">
        <f t="shared" si="61"/>
        <v>0</v>
      </c>
      <c r="H87" s="35">
        <f t="shared" si="61"/>
        <v>0</v>
      </c>
      <c r="I87" s="35">
        <f t="shared" si="61"/>
        <v>0</v>
      </c>
      <c r="J87" s="35">
        <f t="shared" si="61"/>
        <v>0</v>
      </c>
      <c r="K87" s="35">
        <f t="shared" si="61"/>
        <v>113000</v>
      </c>
      <c r="L87" s="35">
        <f t="shared" si="61"/>
        <v>10511455</v>
      </c>
      <c r="M87" s="35">
        <f t="shared" si="61"/>
        <v>0</v>
      </c>
      <c r="N87" s="35">
        <f t="shared" si="61"/>
        <v>113000</v>
      </c>
      <c r="O87" s="35">
        <f t="shared" si="61"/>
        <v>0</v>
      </c>
      <c r="P87" s="35">
        <f t="shared" si="61"/>
        <v>10511455</v>
      </c>
      <c r="Q87" s="35">
        <f t="shared" si="61"/>
        <v>0</v>
      </c>
      <c r="R87" s="35">
        <f t="shared" si="61"/>
        <v>113000</v>
      </c>
      <c r="S87" s="35">
        <f t="shared" si="61"/>
        <v>0</v>
      </c>
      <c r="T87" s="35">
        <f t="shared" si="61"/>
        <v>10511455</v>
      </c>
      <c r="U87" s="35">
        <f t="shared" si="61"/>
        <v>0</v>
      </c>
      <c r="V87" s="35">
        <f t="shared" si="61"/>
        <v>113000</v>
      </c>
      <c r="W87" s="35">
        <f t="shared" si="61"/>
        <v>0</v>
      </c>
      <c r="X87" s="35">
        <f t="shared" si="61"/>
        <v>10511455</v>
      </c>
      <c r="Y87" s="35">
        <f t="shared" si="61"/>
        <v>0</v>
      </c>
      <c r="Z87" s="35">
        <f t="shared" si="61"/>
        <v>113000</v>
      </c>
      <c r="AA87" s="35">
        <f t="shared" si="61"/>
        <v>0</v>
      </c>
      <c r="AB87" s="35">
        <f t="shared" si="61"/>
        <v>10624455</v>
      </c>
      <c r="AC87" s="35">
        <f t="shared" si="61"/>
        <v>0</v>
      </c>
      <c r="AD87" s="35">
        <f t="shared" si="61"/>
        <v>113000</v>
      </c>
      <c r="AE87" s="35">
        <f t="shared" si="61"/>
        <v>0</v>
      </c>
      <c r="AF87" s="35">
        <f t="shared" si="61"/>
        <v>10624455</v>
      </c>
      <c r="AG87" s="35">
        <f t="shared" si="61"/>
        <v>8194000</v>
      </c>
      <c r="AH87" s="35">
        <f t="shared" si="61"/>
        <v>113000</v>
      </c>
      <c r="AI87" s="35">
        <f t="shared" si="61"/>
        <v>0</v>
      </c>
      <c r="AJ87" s="35">
        <f t="shared" si="61"/>
        <v>10624455</v>
      </c>
      <c r="AK87" s="35">
        <f t="shared" si="61"/>
        <v>0</v>
      </c>
      <c r="AL87" s="35">
        <f t="shared" si="61"/>
        <v>113000</v>
      </c>
      <c r="AM87" s="35">
        <f t="shared" si="61"/>
        <v>0</v>
      </c>
      <c r="AN87" s="35">
        <f t="shared" si="61"/>
        <v>10511455</v>
      </c>
      <c r="AO87" s="35">
        <f t="shared" si="61"/>
        <v>0</v>
      </c>
      <c r="AP87" s="35">
        <f t="shared" si="61"/>
        <v>113000</v>
      </c>
      <c r="AQ87" s="35">
        <f t="shared" si="61"/>
        <v>0</v>
      </c>
      <c r="AR87" s="35">
        <f t="shared" si="61"/>
        <v>10511455</v>
      </c>
      <c r="AS87" s="35">
        <f t="shared" si="61"/>
        <v>0</v>
      </c>
      <c r="AT87" s="35">
        <f t="shared" si="61"/>
        <v>10624455</v>
      </c>
      <c r="AU87" s="35">
        <f t="shared" si="61"/>
        <v>0</v>
      </c>
      <c r="AV87" s="35">
        <f t="shared" si="61"/>
        <v>10624450</v>
      </c>
      <c r="AW87" s="35">
        <f t="shared" si="61"/>
        <v>0</v>
      </c>
      <c r="AX87" s="35">
        <f t="shared" si="61"/>
        <v>119000</v>
      </c>
      <c r="AY87" s="35">
        <f t="shared" si="61"/>
        <v>0</v>
      </c>
      <c r="AZ87" s="35">
        <f t="shared" si="61"/>
        <v>0</v>
      </c>
      <c r="BA87" s="56">
        <f t="shared" si="3"/>
        <v>125521000</v>
      </c>
      <c r="BB87" s="28">
        <f t="shared" si="4"/>
        <v>0</v>
      </c>
      <c r="BC87" s="29"/>
      <c r="BD87" s="56">
        <f t="shared" si="5"/>
        <v>0</v>
      </c>
      <c r="BE87" s="56">
        <f t="shared" si="6"/>
        <v>10624455</v>
      </c>
      <c r="BF87" s="56">
        <f t="shared" si="7"/>
        <v>10624455</v>
      </c>
      <c r="BG87" s="56">
        <f t="shared" si="8"/>
        <v>10624455</v>
      </c>
      <c r="BH87" s="56">
        <f t="shared" si="9"/>
        <v>10624455</v>
      </c>
      <c r="BI87" s="56">
        <f t="shared" si="10"/>
        <v>10737455</v>
      </c>
      <c r="BJ87" s="56">
        <f t="shared" si="11"/>
        <v>10737455</v>
      </c>
      <c r="BK87" s="56">
        <f t="shared" si="12"/>
        <v>18931455</v>
      </c>
      <c r="BL87" s="56">
        <f t="shared" si="13"/>
        <v>10624455</v>
      </c>
      <c r="BM87" s="56">
        <f t="shared" si="14"/>
        <v>10624455</v>
      </c>
      <c r="BN87" s="56">
        <f t="shared" si="15"/>
        <v>21248905</v>
      </c>
      <c r="BO87" s="56">
        <f t="shared" si="16"/>
        <v>119000</v>
      </c>
      <c r="BP87" s="29"/>
      <c r="BQ87" s="56">
        <f t="shared" si="17"/>
        <v>21248910</v>
      </c>
      <c r="BR87" s="56">
        <f t="shared" si="18"/>
        <v>31986365</v>
      </c>
      <c r="BS87" s="56">
        <f t="shared" si="19"/>
        <v>40293365</v>
      </c>
      <c r="BT87" s="56">
        <f t="shared" si="20"/>
        <v>31992360</v>
      </c>
    </row>
    <row r="88">
      <c r="A88" s="37" t="s">
        <v>32</v>
      </c>
      <c r="B88" s="38" t="s">
        <v>97</v>
      </c>
      <c r="C88" s="6"/>
      <c r="D88" s="39">
        <f t="shared" ref="D88:AZ88" si="62">sum(D89,D100)</f>
        <v>125521000</v>
      </c>
      <c r="E88" s="39">
        <f t="shared" si="62"/>
        <v>0</v>
      </c>
      <c r="F88" s="39">
        <f t="shared" si="62"/>
        <v>0</v>
      </c>
      <c r="G88" s="39">
        <f t="shared" si="62"/>
        <v>0</v>
      </c>
      <c r="H88" s="39">
        <f t="shared" si="62"/>
        <v>0</v>
      </c>
      <c r="I88" s="39">
        <f t="shared" si="62"/>
        <v>0</v>
      </c>
      <c r="J88" s="39">
        <f t="shared" si="62"/>
        <v>0</v>
      </c>
      <c r="K88" s="39">
        <f t="shared" si="62"/>
        <v>113000</v>
      </c>
      <c r="L88" s="39">
        <f t="shared" si="62"/>
        <v>10511455</v>
      </c>
      <c r="M88" s="39">
        <f t="shared" si="62"/>
        <v>0</v>
      </c>
      <c r="N88" s="39">
        <f t="shared" si="62"/>
        <v>113000</v>
      </c>
      <c r="O88" s="39">
        <f t="shared" si="62"/>
        <v>0</v>
      </c>
      <c r="P88" s="39">
        <f t="shared" si="62"/>
        <v>10511455</v>
      </c>
      <c r="Q88" s="39">
        <f t="shared" si="62"/>
        <v>0</v>
      </c>
      <c r="R88" s="39">
        <f t="shared" si="62"/>
        <v>113000</v>
      </c>
      <c r="S88" s="39">
        <f t="shared" si="62"/>
        <v>0</v>
      </c>
      <c r="T88" s="39">
        <f t="shared" si="62"/>
        <v>10511455</v>
      </c>
      <c r="U88" s="39">
        <f t="shared" si="62"/>
        <v>0</v>
      </c>
      <c r="V88" s="39">
        <f t="shared" si="62"/>
        <v>113000</v>
      </c>
      <c r="W88" s="39">
        <f t="shared" si="62"/>
        <v>0</v>
      </c>
      <c r="X88" s="39">
        <f t="shared" si="62"/>
        <v>10511455</v>
      </c>
      <c r="Y88" s="39">
        <f t="shared" si="62"/>
        <v>0</v>
      </c>
      <c r="Z88" s="39">
        <f t="shared" si="62"/>
        <v>113000</v>
      </c>
      <c r="AA88" s="39">
        <f t="shared" si="62"/>
        <v>0</v>
      </c>
      <c r="AB88" s="39">
        <f t="shared" si="62"/>
        <v>10624455</v>
      </c>
      <c r="AC88" s="39">
        <f t="shared" si="62"/>
        <v>0</v>
      </c>
      <c r="AD88" s="39">
        <f t="shared" si="62"/>
        <v>113000</v>
      </c>
      <c r="AE88" s="39">
        <f t="shared" si="62"/>
        <v>0</v>
      </c>
      <c r="AF88" s="39">
        <f t="shared" si="62"/>
        <v>10624455</v>
      </c>
      <c r="AG88" s="39">
        <f t="shared" si="62"/>
        <v>8194000</v>
      </c>
      <c r="AH88" s="39">
        <f t="shared" si="62"/>
        <v>113000</v>
      </c>
      <c r="AI88" s="39">
        <f t="shared" si="62"/>
        <v>0</v>
      </c>
      <c r="AJ88" s="39">
        <f t="shared" si="62"/>
        <v>10624455</v>
      </c>
      <c r="AK88" s="39">
        <f t="shared" si="62"/>
        <v>0</v>
      </c>
      <c r="AL88" s="39">
        <f t="shared" si="62"/>
        <v>113000</v>
      </c>
      <c r="AM88" s="39">
        <f t="shared" si="62"/>
        <v>0</v>
      </c>
      <c r="AN88" s="39">
        <f t="shared" si="62"/>
        <v>10511455</v>
      </c>
      <c r="AO88" s="39">
        <f t="shared" si="62"/>
        <v>0</v>
      </c>
      <c r="AP88" s="39">
        <f t="shared" si="62"/>
        <v>113000</v>
      </c>
      <c r="AQ88" s="39">
        <f t="shared" si="62"/>
        <v>0</v>
      </c>
      <c r="AR88" s="39">
        <f t="shared" si="62"/>
        <v>10511455</v>
      </c>
      <c r="AS88" s="39">
        <f t="shared" si="62"/>
        <v>0</v>
      </c>
      <c r="AT88" s="39">
        <f t="shared" si="62"/>
        <v>10624455</v>
      </c>
      <c r="AU88" s="39">
        <f t="shared" si="62"/>
        <v>0</v>
      </c>
      <c r="AV88" s="39">
        <f t="shared" si="62"/>
        <v>10624450</v>
      </c>
      <c r="AW88" s="39">
        <f t="shared" si="62"/>
        <v>0</v>
      </c>
      <c r="AX88" s="39">
        <f t="shared" si="62"/>
        <v>119000</v>
      </c>
      <c r="AY88" s="39">
        <f t="shared" si="62"/>
        <v>0</v>
      </c>
      <c r="AZ88" s="39">
        <f t="shared" si="62"/>
        <v>0</v>
      </c>
      <c r="BA88" s="57">
        <f t="shared" si="3"/>
        <v>125521000</v>
      </c>
      <c r="BB88" s="28">
        <f t="shared" si="4"/>
        <v>0</v>
      </c>
      <c r="BC88" s="29"/>
      <c r="BD88" s="57">
        <f t="shared" si="5"/>
        <v>0</v>
      </c>
      <c r="BE88" s="57">
        <f t="shared" si="6"/>
        <v>10624455</v>
      </c>
      <c r="BF88" s="57">
        <f t="shared" si="7"/>
        <v>10624455</v>
      </c>
      <c r="BG88" s="57">
        <f t="shared" si="8"/>
        <v>10624455</v>
      </c>
      <c r="BH88" s="57">
        <f t="shared" si="9"/>
        <v>10624455</v>
      </c>
      <c r="BI88" s="57">
        <f t="shared" si="10"/>
        <v>10737455</v>
      </c>
      <c r="BJ88" s="57">
        <f t="shared" si="11"/>
        <v>10737455</v>
      </c>
      <c r="BK88" s="57">
        <f t="shared" si="12"/>
        <v>18931455</v>
      </c>
      <c r="BL88" s="57">
        <f t="shared" si="13"/>
        <v>10624455</v>
      </c>
      <c r="BM88" s="57">
        <f t="shared" si="14"/>
        <v>10624455</v>
      </c>
      <c r="BN88" s="57">
        <f t="shared" si="15"/>
        <v>21248905</v>
      </c>
      <c r="BO88" s="57">
        <f t="shared" si="16"/>
        <v>119000</v>
      </c>
      <c r="BP88" s="29"/>
      <c r="BQ88" s="57">
        <f t="shared" si="17"/>
        <v>21248910</v>
      </c>
      <c r="BR88" s="57">
        <f t="shared" si="18"/>
        <v>31986365</v>
      </c>
      <c r="BS88" s="57">
        <f t="shared" si="19"/>
        <v>40293365</v>
      </c>
      <c r="BT88" s="57">
        <f t="shared" si="20"/>
        <v>31992360</v>
      </c>
    </row>
    <row r="89">
      <c r="A89" s="41" t="s">
        <v>98</v>
      </c>
      <c r="B89" s="42" t="s">
        <v>99</v>
      </c>
      <c r="C89" s="6"/>
      <c r="D89" s="43">
        <f t="shared" ref="D89:AZ89" si="63">sum(D90,D97)</f>
        <v>117327000</v>
      </c>
      <c r="E89" s="43">
        <f t="shared" si="63"/>
        <v>0</v>
      </c>
      <c r="F89" s="43">
        <f t="shared" si="63"/>
        <v>0</v>
      </c>
      <c r="G89" s="43">
        <f t="shared" si="63"/>
        <v>0</v>
      </c>
      <c r="H89" s="43">
        <f t="shared" si="63"/>
        <v>0</v>
      </c>
      <c r="I89" s="43">
        <f t="shared" si="63"/>
        <v>0</v>
      </c>
      <c r="J89" s="43">
        <f t="shared" si="63"/>
        <v>0</v>
      </c>
      <c r="K89" s="43">
        <f t="shared" si="63"/>
        <v>113000</v>
      </c>
      <c r="L89" s="43">
        <f t="shared" si="63"/>
        <v>10511455</v>
      </c>
      <c r="M89" s="43">
        <f t="shared" si="63"/>
        <v>0</v>
      </c>
      <c r="N89" s="43">
        <f t="shared" si="63"/>
        <v>113000</v>
      </c>
      <c r="O89" s="43">
        <f t="shared" si="63"/>
        <v>0</v>
      </c>
      <c r="P89" s="43">
        <f t="shared" si="63"/>
        <v>10511455</v>
      </c>
      <c r="Q89" s="43">
        <f t="shared" si="63"/>
        <v>0</v>
      </c>
      <c r="R89" s="43">
        <f t="shared" si="63"/>
        <v>113000</v>
      </c>
      <c r="S89" s="43">
        <f t="shared" si="63"/>
        <v>0</v>
      </c>
      <c r="T89" s="43">
        <f t="shared" si="63"/>
        <v>10511455</v>
      </c>
      <c r="U89" s="43">
        <f t="shared" si="63"/>
        <v>0</v>
      </c>
      <c r="V89" s="43">
        <f t="shared" si="63"/>
        <v>113000</v>
      </c>
      <c r="W89" s="43">
        <f t="shared" si="63"/>
        <v>0</v>
      </c>
      <c r="X89" s="43">
        <f t="shared" si="63"/>
        <v>10511455</v>
      </c>
      <c r="Y89" s="43">
        <f t="shared" si="63"/>
        <v>0</v>
      </c>
      <c r="Z89" s="43">
        <f t="shared" si="63"/>
        <v>113000</v>
      </c>
      <c r="AA89" s="43">
        <f t="shared" si="63"/>
        <v>0</v>
      </c>
      <c r="AB89" s="43">
        <f t="shared" si="63"/>
        <v>10624455</v>
      </c>
      <c r="AC89" s="43">
        <f t="shared" si="63"/>
        <v>0</v>
      </c>
      <c r="AD89" s="43">
        <f t="shared" si="63"/>
        <v>113000</v>
      </c>
      <c r="AE89" s="43">
        <f t="shared" si="63"/>
        <v>0</v>
      </c>
      <c r="AF89" s="43">
        <f t="shared" si="63"/>
        <v>10624455</v>
      </c>
      <c r="AG89" s="43">
        <f t="shared" si="63"/>
        <v>0</v>
      </c>
      <c r="AH89" s="43">
        <f t="shared" si="63"/>
        <v>113000</v>
      </c>
      <c r="AI89" s="43">
        <f t="shared" si="63"/>
        <v>0</v>
      </c>
      <c r="AJ89" s="43">
        <f t="shared" si="63"/>
        <v>10624455</v>
      </c>
      <c r="AK89" s="43">
        <f t="shared" si="63"/>
        <v>0</v>
      </c>
      <c r="AL89" s="43">
        <f t="shared" si="63"/>
        <v>113000</v>
      </c>
      <c r="AM89" s="43">
        <f t="shared" si="63"/>
        <v>0</v>
      </c>
      <c r="AN89" s="43">
        <f t="shared" si="63"/>
        <v>10511455</v>
      </c>
      <c r="AO89" s="43">
        <f t="shared" si="63"/>
        <v>0</v>
      </c>
      <c r="AP89" s="43">
        <f t="shared" si="63"/>
        <v>113000</v>
      </c>
      <c r="AQ89" s="43">
        <f t="shared" si="63"/>
        <v>0</v>
      </c>
      <c r="AR89" s="43">
        <f t="shared" si="63"/>
        <v>10511455</v>
      </c>
      <c r="AS89" s="43">
        <f t="shared" si="63"/>
        <v>0</v>
      </c>
      <c r="AT89" s="43">
        <f t="shared" si="63"/>
        <v>10624455</v>
      </c>
      <c r="AU89" s="43">
        <f t="shared" si="63"/>
        <v>0</v>
      </c>
      <c r="AV89" s="43">
        <f t="shared" si="63"/>
        <v>10624450</v>
      </c>
      <c r="AW89" s="43">
        <f t="shared" si="63"/>
        <v>0</v>
      </c>
      <c r="AX89" s="43">
        <f t="shared" si="63"/>
        <v>119000</v>
      </c>
      <c r="AY89" s="43">
        <f t="shared" si="63"/>
        <v>0</v>
      </c>
      <c r="AZ89" s="58">
        <f t="shared" si="63"/>
        <v>0</v>
      </c>
      <c r="BA89" s="59">
        <f t="shared" si="3"/>
        <v>117327000</v>
      </c>
      <c r="BB89" s="28">
        <f t="shared" si="4"/>
        <v>0</v>
      </c>
      <c r="BC89" s="29"/>
      <c r="BD89" s="59">
        <f t="shared" si="5"/>
        <v>0</v>
      </c>
      <c r="BE89" s="59">
        <f t="shared" si="6"/>
        <v>10624455</v>
      </c>
      <c r="BF89" s="59">
        <f t="shared" si="7"/>
        <v>10624455</v>
      </c>
      <c r="BG89" s="59">
        <f t="shared" si="8"/>
        <v>10624455</v>
      </c>
      <c r="BH89" s="59">
        <f t="shared" si="9"/>
        <v>10624455</v>
      </c>
      <c r="BI89" s="59">
        <f t="shared" si="10"/>
        <v>10737455</v>
      </c>
      <c r="BJ89" s="59">
        <f t="shared" si="11"/>
        <v>10737455</v>
      </c>
      <c r="BK89" s="59">
        <f t="shared" si="12"/>
        <v>10737455</v>
      </c>
      <c r="BL89" s="59">
        <f t="shared" si="13"/>
        <v>10624455</v>
      </c>
      <c r="BM89" s="59">
        <f t="shared" si="14"/>
        <v>10624455</v>
      </c>
      <c r="BN89" s="59">
        <f t="shared" si="15"/>
        <v>21248905</v>
      </c>
      <c r="BO89" s="59">
        <f t="shared" si="16"/>
        <v>119000</v>
      </c>
      <c r="BP89" s="29"/>
      <c r="BQ89" s="59">
        <f t="shared" si="17"/>
        <v>21248910</v>
      </c>
      <c r="BR89" s="59">
        <f t="shared" si="18"/>
        <v>31986365</v>
      </c>
      <c r="BS89" s="59">
        <f t="shared" si="19"/>
        <v>32099365</v>
      </c>
      <c r="BT89" s="59">
        <f t="shared" si="20"/>
        <v>31992360</v>
      </c>
    </row>
    <row r="90">
      <c r="A90" s="45">
        <v>524111.0</v>
      </c>
      <c r="B90" s="46" t="s">
        <v>41</v>
      </c>
      <c r="C90" s="6"/>
      <c r="D90" s="47">
        <f t="shared" ref="D90:AZ90" si="64">sum(D92:D96)</f>
        <v>115627000</v>
      </c>
      <c r="E90" s="47">
        <f t="shared" si="64"/>
        <v>0</v>
      </c>
      <c r="F90" s="47">
        <f t="shared" si="64"/>
        <v>0</v>
      </c>
      <c r="G90" s="47">
        <f t="shared" si="64"/>
        <v>0</v>
      </c>
      <c r="H90" s="47">
        <f t="shared" si="64"/>
        <v>0</v>
      </c>
      <c r="I90" s="47">
        <f t="shared" si="64"/>
        <v>0</v>
      </c>
      <c r="J90" s="47">
        <f t="shared" si="64"/>
        <v>0</v>
      </c>
      <c r="K90" s="47">
        <f t="shared" si="64"/>
        <v>0</v>
      </c>
      <c r="L90" s="47">
        <f t="shared" si="64"/>
        <v>10511455</v>
      </c>
      <c r="M90" s="47">
        <f t="shared" si="64"/>
        <v>0</v>
      </c>
      <c r="N90" s="47">
        <f t="shared" si="64"/>
        <v>0</v>
      </c>
      <c r="O90" s="47">
        <f t="shared" si="64"/>
        <v>0</v>
      </c>
      <c r="P90" s="47">
        <f t="shared" si="64"/>
        <v>10511455</v>
      </c>
      <c r="Q90" s="47">
        <f t="shared" si="64"/>
        <v>0</v>
      </c>
      <c r="R90" s="47">
        <f t="shared" si="64"/>
        <v>0</v>
      </c>
      <c r="S90" s="47">
        <f t="shared" si="64"/>
        <v>0</v>
      </c>
      <c r="T90" s="47">
        <f t="shared" si="64"/>
        <v>10511455</v>
      </c>
      <c r="U90" s="47">
        <f t="shared" si="64"/>
        <v>0</v>
      </c>
      <c r="V90" s="47">
        <f t="shared" si="64"/>
        <v>0</v>
      </c>
      <c r="W90" s="47">
        <f t="shared" si="64"/>
        <v>0</v>
      </c>
      <c r="X90" s="47">
        <f t="shared" si="64"/>
        <v>10511455</v>
      </c>
      <c r="Y90" s="47">
        <f t="shared" si="64"/>
        <v>0</v>
      </c>
      <c r="Z90" s="47">
        <f t="shared" si="64"/>
        <v>0</v>
      </c>
      <c r="AA90" s="47">
        <f t="shared" si="64"/>
        <v>0</v>
      </c>
      <c r="AB90" s="47">
        <f t="shared" si="64"/>
        <v>10511455</v>
      </c>
      <c r="AC90" s="47">
        <f t="shared" si="64"/>
        <v>0</v>
      </c>
      <c r="AD90" s="47">
        <f t="shared" si="64"/>
        <v>0</v>
      </c>
      <c r="AE90" s="47">
        <f t="shared" si="64"/>
        <v>0</v>
      </c>
      <c r="AF90" s="47">
        <f t="shared" si="64"/>
        <v>10511455</v>
      </c>
      <c r="AG90" s="47">
        <f t="shared" si="64"/>
        <v>0</v>
      </c>
      <c r="AH90" s="47">
        <f t="shared" si="64"/>
        <v>0</v>
      </c>
      <c r="AI90" s="47">
        <f t="shared" si="64"/>
        <v>0</v>
      </c>
      <c r="AJ90" s="47">
        <f t="shared" si="64"/>
        <v>10511455</v>
      </c>
      <c r="AK90" s="47">
        <f t="shared" si="64"/>
        <v>0</v>
      </c>
      <c r="AL90" s="47">
        <f t="shared" si="64"/>
        <v>0</v>
      </c>
      <c r="AM90" s="47">
        <f t="shared" si="64"/>
        <v>0</v>
      </c>
      <c r="AN90" s="47">
        <f t="shared" si="64"/>
        <v>10511455</v>
      </c>
      <c r="AO90" s="47">
        <f t="shared" si="64"/>
        <v>0</v>
      </c>
      <c r="AP90" s="47">
        <f t="shared" si="64"/>
        <v>0</v>
      </c>
      <c r="AQ90" s="47">
        <f t="shared" si="64"/>
        <v>0</v>
      </c>
      <c r="AR90" s="47">
        <f t="shared" si="64"/>
        <v>10511455</v>
      </c>
      <c r="AS90" s="47">
        <f t="shared" si="64"/>
        <v>0</v>
      </c>
      <c r="AT90" s="47">
        <f t="shared" si="64"/>
        <v>10511455</v>
      </c>
      <c r="AU90" s="47">
        <f t="shared" si="64"/>
        <v>0</v>
      </c>
      <c r="AV90" s="47">
        <f t="shared" si="64"/>
        <v>10511450</v>
      </c>
      <c r="AW90" s="47">
        <f t="shared" si="64"/>
        <v>0</v>
      </c>
      <c r="AX90" s="47">
        <f t="shared" si="64"/>
        <v>1000</v>
      </c>
      <c r="AY90" s="47">
        <f t="shared" si="64"/>
        <v>0</v>
      </c>
      <c r="AZ90" s="60">
        <f t="shared" si="64"/>
        <v>0</v>
      </c>
      <c r="BA90" s="59">
        <f t="shared" si="3"/>
        <v>115627000</v>
      </c>
      <c r="BB90" s="28">
        <f t="shared" si="4"/>
        <v>0</v>
      </c>
      <c r="BC90" s="61"/>
      <c r="BD90" s="59">
        <f t="shared" si="5"/>
        <v>0</v>
      </c>
      <c r="BE90" s="59">
        <f t="shared" si="6"/>
        <v>10511455</v>
      </c>
      <c r="BF90" s="59">
        <f t="shared" si="7"/>
        <v>10511455</v>
      </c>
      <c r="BG90" s="59">
        <f t="shared" si="8"/>
        <v>10511455</v>
      </c>
      <c r="BH90" s="59">
        <f t="shared" si="9"/>
        <v>10511455</v>
      </c>
      <c r="BI90" s="59">
        <f t="shared" si="10"/>
        <v>10511455</v>
      </c>
      <c r="BJ90" s="59">
        <f t="shared" si="11"/>
        <v>10511455</v>
      </c>
      <c r="BK90" s="59">
        <f t="shared" si="12"/>
        <v>10511455</v>
      </c>
      <c r="BL90" s="59">
        <f t="shared" si="13"/>
        <v>10511455</v>
      </c>
      <c r="BM90" s="59">
        <f t="shared" si="14"/>
        <v>10511455</v>
      </c>
      <c r="BN90" s="59">
        <f t="shared" si="15"/>
        <v>21022905</v>
      </c>
      <c r="BO90" s="59">
        <f t="shared" si="16"/>
        <v>1000</v>
      </c>
      <c r="BP90" s="61"/>
      <c r="BQ90" s="59">
        <f t="shared" si="17"/>
        <v>21022910</v>
      </c>
      <c r="BR90" s="59">
        <f t="shared" si="18"/>
        <v>31534365</v>
      </c>
      <c r="BS90" s="59">
        <f t="shared" si="19"/>
        <v>31534365</v>
      </c>
      <c r="BT90" s="59">
        <f t="shared" si="20"/>
        <v>31535360</v>
      </c>
    </row>
    <row r="91">
      <c r="A91" s="49"/>
      <c r="B91" s="50" t="s">
        <v>37</v>
      </c>
      <c r="C91" s="6"/>
      <c r="D91" s="51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3"/>
      <c r="BA91" s="59">
        <f t="shared" si="3"/>
        <v>0</v>
      </c>
      <c r="BB91" s="28">
        <f t="shared" si="4"/>
        <v>0</v>
      </c>
      <c r="BC91" s="64"/>
      <c r="BD91" s="59">
        <f t="shared" si="5"/>
        <v>0</v>
      </c>
      <c r="BE91" s="59">
        <f t="shared" si="6"/>
        <v>0</v>
      </c>
      <c r="BF91" s="59">
        <f t="shared" si="7"/>
        <v>0</v>
      </c>
      <c r="BG91" s="59">
        <f t="shared" si="8"/>
        <v>0</v>
      </c>
      <c r="BH91" s="59">
        <f t="shared" si="9"/>
        <v>0</v>
      </c>
      <c r="BI91" s="59">
        <f t="shared" si="10"/>
        <v>0</v>
      </c>
      <c r="BJ91" s="59">
        <f t="shared" si="11"/>
        <v>0</v>
      </c>
      <c r="BK91" s="59">
        <f t="shared" si="12"/>
        <v>0</v>
      </c>
      <c r="BL91" s="59">
        <f t="shared" si="13"/>
        <v>0</v>
      </c>
      <c r="BM91" s="59">
        <f t="shared" si="14"/>
        <v>0</v>
      </c>
      <c r="BN91" s="59">
        <f t="shared" si="15"/>
        <v>0</v>
      </c>
      <c r="BO91" s="59">
        <f t="shared" si="16"/>
        <v>0</v>
      </c>
      <c r="BP91" s="64"/>
      <c r="BQ91" s="59">
        <f t="shared" si="17"/>
        <v>0</v>
      </c>
      <c r="BR91" s="59">
        <f t="shared" si="18"/>
        <v>0</v>
      </c>
      <c r="BS91" s="59">
        <f t="shared" si="19"/>
        <v>0</v>
      </c>
      <c r="BT91" s="59">
        <f t="shared" si="20"/>
        <v>0</v>
      </c>
    </row>
    <row r="92">
      <c r="A92" s="49"/>
      <c r="B92" s="52" t="s">
        <v>38</v>
      </c>
      <c r="C92" s="52" t="s">
        <v>170</v>
      </c>
      <c r="D92" s="53">
        <v>3.4056E7</v>
      </c>
      <c r="E92" s="62"/>
      <c r="F92" s="62"/>
      <c r="G92" s="62"/>
      <c r="H92" s="62"/>
      <c r="I92" s="62"/>
      <c r="J92" s="62"/>
      <c r="K92" s="62"/>
      <c r="L92" s="62">
        <f t="shared" ref="L92:L94" si="65">D92/11</f>
        <v>3096000</v>
      </c>
      <c r="M92" s="62"/>
      <c r="N92" s="62"/>
      <c r="O92" s="62"/>
      <c r="P92" s="62">
        <v>3096000.0</v>
      </c>
      <c r="Q92" s="62"/>
      <c r="R92" s="62"/>
      <c r="S92" s="62"/>
      <c r="T92" s="62">
        <v>3096000.0</v>
      </c>
      <c r="U92" s="62"/>
      <c r="V92" s="62"/>
      <c r="W92" s="62"/>
      <c r="X92" s="62">
        <v>3096000.0</v>
      </c>
      <c r="Y92" s="62"/>
      <c r="Z92" s="62"/>
      <c r="AA92" s="62"/>
      <c r="AB92" s="62">
        <v>3096000.0</v>
      </c>
      <c r="AC92" s="62"/>
      <c r="AD92" s="62"/>
      <c r="AE92" s="62"/>
      <c r="AF92" s="62">
        <v>3096000.0</v>
      </c>
      <c r="AG92" s="62"/>
      <c r="AH92" s="62"/>
      <c r="AI92" s="62"/>
      <c r="AJ92" s="62">
        <v>3096000.0</v>
      </c>
      <c r="AK92" s="62"/>
      <c r="AL92" s="62"/>
      <c r="AM92" s="62"/>
      <c r="AN92" s="62">
        <v>3096000.0</v>
      </c>
      <c r="AO92" s="62"/>
      <c r="AP92" s="62"/>
      <c r="AQ92" s="62"/>
      <c r="AR92" s="62">
        <v>3096000.0</v>
      </c>
      <c r="AS92" s="62"/>
      <c r="AT92" s="62">
        <v>3096000.0</v>
      </c>
      <c r="AU92" s="62"/>
      <c r="AV92" s="62">
        <v>3096000.0</v>
      </c>
      <c r="AW92" s="62"/>
      <c r="AX92" s="62"/>
      <c r="AY92" s="62"/>
      <c r="AZ92" s="65"/>
      <c r="BA92" s="59">
        <f t="shared" si="3"/>
        <v>34056000</v>
      </c>
      <c r="BB92" s="28">
        <f t="shared" si="4"/>
        <v>0</v>
      </c>
      <c r="BC92" s="64"/>
      <c r="BD92" s="59">
        <f t="shared" si="5"/>
        <v>0</v>
      </c>
      <c r="BE92" s="59">
        <f t="shared" si="6"/>
        <v>3096000</v>
      </c>
      <c r="BF92" s="59">
        <f t="shared" si="7"/>
        <v>3096000</v>
      </c>
      <c r="BG92" s="59">
        <f t="shared" si="8"/>
        <v>3096000</v>
      </c>
      <c r="BH92" s="59">
        <f t="shared" si="9"/>
        <v>3096000</v>
      </c>
      <c r="BI92" s="59">
        <f t="shared" si="10"/>
        <v>3096000</v>
      </c>
      <c r="BJ92" s="59">
        <f t="shared" si="11"/>
        <v>3096000</v>
      </c>
      <c r="BK92" s="59">
        <f t="shared" si="12"/>
        <v>3096000</v>
      </c>
      <c r="BL92" s="59">
        <f t="shared" si="13"/>
        <v>3096000</v>
      </c>
      <c r="BM92" s="59">
        <f t="shared" si="14"/>
        <v>3096000</v>
      </c>
      <c r="BN92" s="59">
        <f t="shared" si="15"/>
        <v>6192000</v>
      </c>
      <c r="BO92" s="59">
        <f t="shared" si="16"/>
        <v>0</v>
      </c>
      <c r="BP92" s="64"/>
      <c r="BQ92" s="59">
        <f t="shared" si="17"/>
        <v>6192000</v>
      </c>
      <c r="BR92" s="59">
        <f t="shared" si="18"/>
        <v>9288000</v>
      </c>
      <c r="BS92" s="59">
        <f t="shared" si="19"/>
        <v>9288000</v>
      </c>
      <c r="BT92" s="59">
        <f t="shared" si="20"/>
        <v>9288000</v>
      </c>
    </row>
    <row r="93">
      <c r="A93" s="49"/>
      <c r="B93" s="52" t="s">
        <v>38</v>
      </c>
      <c r="C93" s="52" t="s">
        <v>171</v>
      </c>
      <c r="D93" s="53">
        <v>4.587E7</v>
      </c>
      <c r="E93" s="62"/>
      <c r="F93" s="62"/>
      <c r="G93" s="62"/>
      <c r="H93" s="62"/>
      <c r="I93" s="62"/>
      <c r="J93" s="62"/>
      <c r="K93" s="62"/>
      <c r="L93" s="62">
        <f t="shared" si="65"/>
        <v>4170000</v>
      </c>
      <c r="M93" s="62"/>
      <c r="N93" s="62"/>
      <c r="O93" s="62"/>
      <c r="P93" s="62">
        <v>4170000.0</v>
      </c>
      <c r="Q93" s="62"/>
      <c r="R93" s="62"/>
      <c r="S93" s="62"/>
      <c r="T93" s="62">
        <v>4170000.0</v>
      </c>
      <c r="U93" s="62"/>
      <c r="V93" s="62"/>
      <c r="W93" s="62"/>
      <c r="X93" s="62">
        <v>4170000.0</v>
      </c>
      <c r="Y93" s="62"/>
      <c r="Z93" s="62"/>
      <c r="AA93" s="62"/>
      <c r="AB93" s="62">
        <v>4170000.0</v>
      </c>
      <c r="AC93" s="62"/>
      <c r="AD93" s="62"/>
      <c r="AE93" s="62"/>
      <c r="AF93" s="62">
        <v>4170000.0</v>
      </c>
      <c r="AG93" s="62"/>
      <c r="AH93" s="62"/>
      <c r="AI93" s="62"/>
      <c r="AJ93" s="62">
        <v>4170000.0</v>
      </c>
      <c r="AK93" s="62"/>
      <c r="AL93" s="62"/>
      <c r="AM93" s="62"/>
      <c r="AN93" s="62">
        <v>4170000.0</v>
      </c>
      <c r="AO93" s="62"/>
      <c r="AP93" s="62"/>
      <c r="AQ93" s="62"/>
      <c r="AR93" s="62">
        <v>4170000.0</v>
      </c>
      <c r="AS93" s="62"/>
      <c r="AT93" s="62">
        <v>4170000.0</v>
      </c>
      <c r="AU93" s="62"/>
      <c r="AV93" s="62">
        <v>4170000.0</v>
      </c>
      <c r="AW93" s="62"/>
      <c r="AX93" s="62"/>
      <c r="AY93" s="62"/>
      <c r="AZ93" s="65"/>
      <c r="BA93" s="59">
        <f t="shared" si="3"/>
        <v>45870000</v>
      </c>
      <c r="BB93" s="28">
        <f t="shared" si="4"/>
        <v>0</v>
      </c>
      <c r="BC93" s="64"/>
      <c r="BD93" s="59">
        <f t="shared" si="5"/>
        <v>0</v>
      </c>
      <c r="BE93" s="59">
        <f t="shared" si="6"/>
        <v>4170000</v>
      </c>
      <c r="BF93" s="59">
        <f t="shared" si="7"/>
        <v>4170000</v>
      </c>
      <c r="BG93" s="59">
        <f t="shared" si="8"/>
        <v>4170000</v>
      </c>
      <c r="BH93" s="59">
        <f t="shared" si="9"/>
        <v>4170000</v>
      </c>
      <c r="BI93" s="59">
        <f t="shared" si="10"/>
        <v>4170000</v>
      </c>
      <c r="BJ93" s="59">
        <f t="shared" si="11"/>
        <v>4170000</v>
      </c>
      <c r="BK93" s="59">
        <f t="shared" si="12"/>
        <v>4170000</v>
      </c>
      <c r="BL93" s="59">
        <f t="shared" si="13"/>
        <v>4170000</v>
      </c>
      <c r="BM93" s="59">
        <f t="shared" si="14"/>
        <v>4170000</v>
      </c>
      <c r="BN93" s="59">
        <f t="shared" si="15"/>
        <v>8340000</v>
      </c>
      <c r="BO93" s="59">
        <f t="shared" si="16"/>
        <v>0</v>
      </c>
      <c r="BP93" s="64"/>
      <c r="BQ93" s="59">
        <f t="shared" si="17"/>
        <v>8340000</v>
      </c>
      <c r="BR93" s="59">
        <f t="shared" si="18"/>
        <v>12510000</v>
      </c>
      <c r="BS93" s="59">
        <f t="shared" si="19"/>
        <v>12510000</v>
      </c>
      <c r="BT93" s="59">
        <f t="shared" si="20"/>
        <v>12510000</v>
      </c>
    </row>
    <row r="94">
      <c r="A94" s="49"/>
      <c r="B94" s="52" t="s">
        <v>38</v>
      </c>
      <c r="C94" s="52" t="s">
        <v>172</v>
      </c>
      <c r="D94" s="53">
        <v>3.3E7</v>
      </c>
      <c r="E94" s="62"/>
      <c r="F94" s="62"/>
      <c r="G94" s="62"/>
      <c r="H94" s="62"/>
      <c r="I94" s="62"/>
      <c r="J94" s="62"/>
      <c r="K94" s="62"/>
      <c r="L94" s="62">
        <f t="shared" si="65"/>
        <v>3000000</v>
      </c>
      <c r="M94" s="62"/>
      <c r="N94" s="62"/>
      <c r="O94" s="62"/>
      <c r="P94" s="62">
        <v>3000000.0</v>
      </c>
      <c r="Q94" s="62"/>
      <c r="R94" s="62"/>
      <c r="S94" s="62"/>
      <c r="T94" s="62">
        <v>3000000.0</v>
      </c>
      <c r="U94" s="62"/>
      <c r="V94" s="62"/>
      <c r="W94" s="62"/>
      <c r="X94" s="62">
        <v>3000000.0</v>
      </c>
      <c r="Y94" s="62"/>
      <c r="Z94" s="62"/>
      <c r="AA94" s="62"/>
      <c r="AB94" s="62">
        <v>3000000.0</v>
      </c>
      <c r="AC94" s="62"/>
      <c r="AD94" s="62"/>
      <c r="AE94" s="62"/>
      <c r="AF94" s="62">
        <v>3000000.0</v>
      </c>
      <c r="AG94" s="62"/>
      <c r="AH94" s="62"/>
      <c r="AI94" s="62"/>
      <c r="AJ94" s="62">
        <v>3000000.0</v>
      </c>
      <c r="AK94" s="62"/>
      <c r="AL94" s="62"/>
      <c r="AM94" s="62"/>
      <c r="AN94" s="62">
        <v>3000000.0</v>
      </c>
      <c r="AO94" s="62"/>
      <c r="AP94" s="62"/>
      <c r="AQ94" s="62"/>
      <c r="AR94" s="62">
        <v>3000000.0</v>
      </c>
      <c r="AS94" s="62"/>
      <c r="AT94" s="62">
        <v>3000000.0</v>
      </c>
      <c r="AU94" s="62"/>
      <c r="AV94" s="62">
        <v>3000000.0</v>
      </c>
      <c r="AW94" s="62"/>
      <c r="AX94" s="62"/>
      <c r="AY94" s="62"/>
      <c r="AZ94" s="65"/>
      <c r="BA94" s="59">
        <f t="shared" si="3"/>
        <v>33000000</v>
      </c>
      <c r="BB94" s="28">
        <f t="shared" si="4"/>
        <v>0</v>
      </c>
      <c r="BC94" s="64"/>
      <c r="BD94" s="59">
        <f t="shared" si="5"/>
        <v>0</v>
      </c>
      <c r="BE94" s="59">
        <f t="shared" si="6"/>
        <v>3000000</v>
      </c>
      <c r="BF94" s="59">
        <f t="shared" si="7"/>
        <v>3000000</v>
      </c>
      <c r="BG94" s="59">
        <f t="shared" si="8"/>
        <v>3000000</v>
      </c>
      <c r="BH94" s="59">
        <f t="shared" si="9"/>
        <v>3000000</v>
      </c>
      <c r="BI94" s="59">
        <f t="shared" si="10"/>
        <v>3000000</v>
      </c>
      <c r="BJ94" s="59">
        <f t="shared" si="11"/>
        <v>3000000</v>
      </c>
      <c r="BK94" s="59">
        <f t="shared" si="12"/>
        <v>3000000</v>
      </c>
      <c r="BL94" s="59">
        <f t="shared" si="13"/>
        <v>3000000</v>
      </c>
      <c r="BM94" s="59">
        <f t="shared" si="14"/>
        <v>3000000</v>
      </c>
      <c r="BN94" s="59">
        <f t="shared" si="15"/>
        <v>6000000</v>
      </c>
      <c r="BO94" s="59">
        <f t="shared" si="16"/>
        <v>0</v>
      </c>
      <c r="BP94" s="64"/>
      <c r="BQ94" s="59">
        <f t="shared" si="17"/>
        <v>6000000</v>
      </c>
      <c r="BR94" s="59">
        <f t="shared" si="18"/>
        <v>9000000</v>
      </c>
      <c r="BS94" s="59">
        <f t="shared" si="19"/>
        <v>9000000</v>
      </c>
      <c r="BT94" s="59">
        <f t="shared" si="20"/>
        <v>9000000</v>
      </c>
    </row>
    <row r="95">
      <c r="A95" s="49"/>
      <c r="B95" s="52" t="s">
        <v>38</v>
      </c>
      <c r="C95" s="52" t="s">
        <v>105</v>
      </c>
      <c r="D95" s="53">
        <v>1000.0</v>
      </c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53">
        <v>1000.0</v>
      </c>
      <c r="AY95" s="62"/>
      <c r="AZ95" s="65"/>
      <c r="BA95" s="59">
        <f t="shared" si="3"/>
        <v>1000</v>
      </c>
      <c r="BB95" s="28">
        <f t="shared" si="4"/>
        <v>0</v>
      </c>
      <c r="BC95" s="64"/>
      <c r="BD95" s="59">
        <f t="shared" si="5"/>
        <v>0</v>
      </c>
      <c r="BE95" s="59">
        <f t="shared" si="6"/>
        <v>0</v>
      </c>
      <c r="BF95" s="59">
        <f t="shared" si="7"/>
        <v>0</v>
      </c>
      <c r="BG95" s="59">
        <f t="shared" si="8"/>
        <v>0</v>
      </c>
      <c r="BH95" s="59">
        <f t="shared" si="9"/>
        <v>0</v>
      </c>
      <c r="BI95" s="59">
        <f t="shared" si="10"/>
        <v>0</v>
      </c>
      <c r="BJ95" s="59">
        <f t="shared" si="11"/>
        <v>0</v>
      </c>
      <c r="BK95" s="59">
        <f t="shared" si="12"/>
        <v>0</v>
      </c>
      <c r="BL95" s="59">
        <f t="shared" si="13"/>
        <v>0</v>
      </c>
      <c r="BM95" s="59">
        <f t="shared" si="14"/>
        <v>0</v>
      </c>
      <c r="BN95" s="59">
        <f t="shared" si="15"/>
        <v>0</v>
      </c>
      <c r="BO95" s="59">
        <f t="shared" si="16"/>
        <v>1000</v>
      </c>
      <c r="BP95" s="64"/>
      <c r="BQ95" s="59">
        <f t="shared" si="17"/>
        <v>0</v>
      </c>
      <c r="BR95" s="59">
        <f t="shared" si="18"/>
        <v>0</v>
      </c>
      <c r="BS95" s="59">
        <f t="shared" si="19"/>
        <v>0</v>
      </c>
      <c r="BT95" s="59">
        <f t="shared" si="20"/>
        <v>1000</v>
      </c>
    </row>
    <row r="96">
      <c r="A96" s="49"/>
      <c r="B96" s="52" t="s">
        <v>38</v>
      </c>
      <c r="C96" s="52" t="s">
        <v>106</v>
      </c>
      <c r="D96" s="53">
        <v>2700000.0</v>
      </c>
      <c r="E96" s="62"/>
      <c r="F96" s="62"/>
      <c r="G96" s="62"/>
      <c r="H96" s="62"/>
      <c r="I96" s="62"/>
      <c r="J96" s="62"/>
      <c r="K96" s="62"/>
      <c r="L96" s="53">
        <v>245455.0</v>
      </c>
      <c r="M96" s="62"/>
      <c r="N96" s="62"/>
      <c r="O96" s="62"/>
      <c r="P96" s="53">
        <v>245455.0</v>
      </c>
      <c r="Q96" s="62"/>
      <c r="R96" s="62"/>
      <c r="S96" s="62"/>
      <c r="T96" s="53">
        <v>245455.0</v>
      </c>
      <c r="U96" s="62"/>
      <c r="V96" s="62"/>
      <c r="W96" s="62"/>
      <c r="X96" s="53">
        <v>245455.0</v>
      </c>
      <c r="Y96" s="62"/>
      <c r="Z96" s="62"/>
      <c r="AA96" s="62"/>
      <c r="AB96" s="53">
        <v>245455.0</v>
      </c>
      <c r="AC96" s="62"/>
      <c r="AD96" s="62"/>
      <c r="AE96" s="62"/>
      <c r="AF96" s="53">
        <v>245455.0</v>
      </c>
      <c r="AG96" s="62"/>
      <c r="AH96" s="62"/>
      <c r="AI96" s="62"/>
      <c r="AJ96" s="53">
        <v>245455.0</v>
      </c>
      <c r="AK96" s="62"/>
      <c r="AL96" s="62"/>
      <c r="AM96" s="62"/>
      <c r="AN96" s="53">
        <v>245455.0</v>
      </c>
      <c r="AO96" s="62"/>
      <c r="AP96" s="62"/>
      <c r="AQ96" s="62"/>
      <c r="AR96" s="53">
        <v>245455.0</v>
      </c>
      <c r="AS96" s="62"/>
      <c r="AT96" s="53">
        <v>245455.0</v>
      </c>
      <c r="AU96" s="62"/>
      <c r="AV96" s="53">
        <v>245450.0</v>
      </c>
      <c r="AW96" s="62"/>
      <c r="AX96" s="62"/>
      <c r="AY96" s="62"/>
      <c r="AZ96" s="65"/>
      <c r="BA96" s="59">
        <f t="shared" si="3"/>
        <v>2700000</v>
      </c>
      <c r="BB96" s="28">
        <f t="shared" si="4"/>
        <v>0</v>
      </c>
      <c r="BC96" s="64"/>
      <c r="BD96" s="59">
        <f t="shared" si="5"/>
        <v>0</v>
      </c>
      <c r="BE96" s="59">
        <f t="shared" si="6"/>
        <v>245455</v>
      </c>
      <c r="BF96" s="59">
        <f t="shared" si="7"/>
        <v>245455</v>
      </c>
      <c r="BG96" s="59">
        <f t="shared" si="8"/>
        <v>245455</v>
      </c>
      <c r="BH96" s="59">
        <f t="shared" si="9"/>
        <v>245455</v>
      </c>
      <c r="BI96" s="59">
        <f t="shared" si="10"/>
        <v>245455</v>
      </c>
      <c r="BJ96" s="59">
        <f t="shared" si="11"/>
        <v>245455</v>
      </c>
      <c r="BK96" s="59">
        <f t="shared" si="12"/>
        <v>245455</v>
      </c>
      <c r="BL96" s="59">
        <f t="shared" si="13"/>
        <v>245455</v>
      </c>
      <c r="BM96" s="59">
        <f t="shared" si="14"/>
        <v>245455</v>
      </c>
      <c r="BN96" s="59">
        <f t="shared" si="15"/>
        <v>490905</v>
      </c>
      <c r="BO96" s="59">
        <f t="shared" si="16"/>
        <v>0</v>
      </c>
      <c r="BP96" s="64"/>
      <c r="BQ96" s="59">
        <f t="shared" si="17"/>
        <v>490910</v>
      </c>
      <c r="BR96" s="59">
        <f t="shared" si="18"/>
        <v>736365</v>
      </c>
      <c r="BS96" s="59">
        <f t="shared" si="19"/>
        <v>736365</v>
      </c>
      <c r="BT96" s="59">
        <f t="shared" si="20"/>
        <v>736360</v>
      </c>
    </row>
    <row r="97">
      <c r="A97" s="45">
        <v>524113.0</v>
      </c>
      <c r="B97" s="46" t="s">
        <v>44</v>
      </c>
      <c r="C97" s="6"/>
      <c r="D97" s="47">
        <f t="shared" ref="D97:AZ97" si="66">sum(D99)</f>
        <v>1700000</v>
      </c>
      <c r="E97" s="47">
        <f t="shared" si="66"/>
        <v>0</v>
      </c>
      <c r="F97" s="47">
        <f t="shared" si="66"/>
        <v>0</v>
      </c>
      <c r="G97" s="47">
        <f t="shared" si="66"/>
        <v>0</v>
      </c>
      <c r="H97" s="47">
        <f t="shared" si="66"/>
        <v>0</v>
      </c>
      <c r="I97" s="47">
        <f t="shared" si="66"/>
        <v>0</v>
      </c>
      <c r="J97" s="47">
        <f t="shared" si="66"/>
        <v>0</v>
      </c>
      <c r="K97" s="47">
        <f t="shared" si="66"/>
        <v>113000</v>
      </c>
      <c r="L97" s="47">
        <f t="shared" si="66"/>
        <v>0</v>
      </c>
      <c r="M97" s="47">
        <f t="shared" si="66"/>
        <v>0</v>
      </c>
      <c r="N97" s="47">
        <f t="shared" si="66"/>
        <v>113000</v>
      </c>
      <c r="O97" s="47">
        <f t="shared" si="66"/>
        <v>0</v>
      </c>
      <c r="P97" s="47">
        <f t="shared" si="66"/>
        <v>0</v>
      </c>
      <c r="Q97" s="47">
        <f t="shared" si="66"/>
        <v>0</v>
      </c>
      <c r="R97" s="47">
        <f t="shared" si="66"/>
        <v>113000</v>
      </c>
      <c r="S97" s="47">
        <f t="shared" si="66"/>
        <v>0</v>
      </c>
      <c r="T97" s="47">
        <f t="shared" si="66"/>
        <v>0</v>
      </c>
      <c r="U97" s="47">
        <f t="shared" si="66"/>
        <v>0</v>
      </c>
      <c r="V97" s="47">
        <f t="shared" si="66"/>
        <v>113000</v>
      </c>
      <c r="W97" s="47">
        <f t="shared" si="66"/>
        <v>0</v>
      </c>
      <c r="X97" s="47">
        <f t="shared" si="66"/>
        <v>0</v>
      </c>
      <c r="Y97" s="47">
        <f t="shared" si="66"/>
        <v>0</v>
      </c>
      <c r="Z97" s="47">
        <f t="shared" si="66"/>
        <v>113000</v>
      </c>
      <c r="AA97" s="47">
        <f t="shared" si="66"/>
        <v>0</v>
      </c>
      <c r="AB97" s="47">
        <f t="shared" si="66"/>
        <v>113000</v>
      </c>
      <c r="AC97" s="47">
        <f t="shared" si="66"/>
        <v>0</v>
      </c>
      <c r="AD97" s="47">
        <f t="shared" si="66"/>
        <v>113000</v>
      </c>
      <c r="AE97" s="47">
        <f t="shared" si="66"/>
        <v>0</v>
      </c>
      <c r="AF97" s="47">
        <f t="shared" si="66"/>
        <v>113000</v>
      </c>
      <c r="AG97" s="47">
        <f t="shared" si="66"/>
        <v>0</v>
      </c>
      <c r="AH97" s="47">
        <f t="shared" si="66"/>
        <v>113000</v>
      </c>
      <c r="AI97" s="47">
        <f t="shared" si="66"/>
        <v>0</v>
      </c>
      <c r="AJ97" s="47">
        <f t="shared" si="66"/>
        <v>113000</v>
      </c>
      <c r="AK97" s="47">
        <f t="shared" si="66"/>
        <v>0</v>
      </c>
      <c r="AL97" s="47">
        <f t="shared" si="66"/>
        <v>113000</v>
      </c>
      <c r="AM97" s="47">
        <f t="shared" si="66"/>
        <v>0</v>
      </c>
      <c r="AN97" s="47">
        <f t="shared" si="66"/>
        <v>0</v>
      </c>
      <c r="AO97" s="47">
        <f t="shared" si="66"/>
        <v>0</v>
      </c>
      <c r="AP97" s="47">
        <f t="shared" si="66"/>
        <v>113000</v>
      </c>
      <c r="AQ97" s="47">
        <f t="shared" si="66"/>
        <v>0</v>
      </c>
      <c r="AR97" s="47">
        <f t="shared" si="66"/>
        <v>0</v>
      </c>
      <c r="AS97" s="47">
        <f t="shared" si="66"/>
        <v>0</v>
      </c>
      <c r="AT97" s="47">
        <f t="shared" si="66"/>
        <v>113000</v>
      </c>
      <c r="AU97" s="47">
        <f t="shared" si="66"/>
        <v>0</v>
      </c>
      <c r="AV97" s="47">
        <f t="shared" si="66"/>
        <v>113000</v>
      </c>
      <c r="AW97" s="47">
        <f t="shared" si="66"/>
        <v>0</v>
      </c>
      <c r="AX97" s="47">
        <f t="shared" si="66"/>
        <v>118000</v>
      </c>
      <c r="AY97" s="47">
        <f t="shared" si="66"/>
        <v>0</v>
      </c>
      <c r="AZ97" s="60">
        <f t="shared" si="66"/>
        <v>0</v>
      </c>
      <c r="BA97" s="59">
        <f t="shared" si="3"/>
        <v>1700000</v>
      </c>
      <c r="BB97" s="28">
        <f t="shared" si="4"/>
        <v>0</v>
      </c>
      <c r="BC97" s="61"/>
      <c r="BD97" s="59">
        <f t="shared" si="5"/>
        <v>0</v>
      </c>
      <c r="BE97" s="59">
        <f t="shared" si="6"/>
        <v>113000</v>
      </c>
      <c r="BF97" s="59">
        <f t="shared" si="7"/>
        <v>113000</v>
      </c>
      <c r="BG97" s="59">
        <f t="shared" si="8"/>
        <v>113000</v>
      </c>
      <c r="BH97" s="59">
        <f t="shared" si="9"/>
        <v>113000</v>
      </c>
      <c r="BI97" s="59">
        <f t="shared" si="10"/>
        <v>226000</v>
      </c>
      <c r="BJ97" s="59">
        <f t="shared" si="11"/>
        <v>226000</v>
      </c>
      <c r="BK97" s="59">
        <f t="shared" si="12"/>
        <v>226000</v>
      </c>
      <c r="BL97" s="59">
        <f t="shared" si="13"/>
        <v>113000</v>
      </c>
      <c r="BM97" s="59">
        <f t="shared" si="14"/>
        <v>113000</v>
      </c>
      <c r="BN97" s="59">
        <f t="shared" si="15"/>
        <v>226000</v>
      </c>
      <c r="BO97" s="59">
        <f t="shared" si="16"/>
        <v>118000</v>
      </c>
      <c r="BP97" s="61"/>
      <c r="BQ97" s="59">
        <f t="shared" si="17"/>
        <v>226000</v>
      </c>
      <c r="BR97" s="59">
        <f t="shared" si="18"/>
        <v>452000</v>
      </c>
      <c r="BS97" s="59">
        <f t="shared" si="19"/>
        <v>565000</v>
      </c>
      <c r="BT97" s="59">
        <f t="shared" si="20"/>
        <v>457000</v>
      </c>
    </row>
    <row r="98">
      <c r="A98" s="49"/>
      <c r="B98" s="50" t="s">
        <v>37</v>
      </c>
      <c r="C98" s="6"/>
      <c r="D98" s="51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3"/>
      <c r="BA98" s="59">
        <f t="shared" si="3"/>
        <v>0</v>
      </c>
      <c r="BB98" s="28">
        <f t="shared" si="4"/>
        <v>0</v>
      </c>
      <c r="BC98" s="64"/>
      <c r="BD98" s="59">
        <f t="shared" si="5"/>
        <v>0</v>
      </c>
      <c r="BE98" s="59">
        <f t="shared" si="6"/>
        <v>0</v>
      </c>
      <c r="BF98" s="59">
        <f t="shared" si="7"/>
        <v>0</v>
      </c>
      <c r="BG98" s="59">
        <f t="shared" si="8"/>
        <v>0</v>
      </c>
      <c r="BH98" s="59">
        <f t="shared" si="9"/>
        <v>0</v>
      </c>
      <c r="BI98" s="59">
        <f t="shared" si="10"/>
        <v>0</v>
      </c>
      <c r="BJ98" s="59">
        <f t="shared" si="11"/>
        <v>0</v>
      </c>
      <c r="BK98" s="59">
        <f t="shared" si="12"/>
        <v>0</v>
      </c>
      <c r="BL98" s="59">
        <f t="shared" si="13"/>
        <v>0</v>
      </c>
      <c r="BM98" s="59">
        <f t="shared" si="14"/>
        <v>0</v>
      </c>
      <c r="BN98" s="59">
        <f t="shared" si="15"/>
        <v>0</v>
      </c>
      <c r="BO98" s="59">
        <f t="shared" si="16"/>
        <v>0</v>
      </c>
      <c r="BP98" s="64"/>
      <c r="BQ98" s="59">
        <f t="shared" si="17"/>
        <v>0</v>
      </c>
      <c r="BR98" s="59">
        <f t="shared" si="18"/>
        <v>0</v>
      </c>
      <c r="BS98" s="59">
        <f t="shared" si="19"/>
        <v>0</v>
      </c>
      <c r="BT98" s="59">
        <f t="shared" si="20"/>
        <v>0</v>
      </c>
    </row>
    <row r="99">
      <c r="A99" s="49"/>
      <c r="B99" s="52" t="s">
        <v>38</v>
      </c>
      <c r="C99" s="52" t="s">
        <v>177</v>
      </c>
      <c r="D99" s="53">
        <v>1700000.0</v>
      </c>
      <c r="E99" s="62"/>
      <c r="F99" s="62"/>
      <c r="G99" s="62"/>
      <c r="H99" s="62"/>
      <c r="I99" s="62"/>
      <c r="J99" s="62"/>
      <c r="K99" s="53">
        <v>113000.0</v>
      </c>
      <c r="L99" s="62"/>
      <c r="M99" s="62"/>
      <c r="N99" s="53">
        <v>113000.0</v>
      </c>
      <c r="O99" s="62"/>
      <c r="P99" s="62"/>
      <c r="Q99" s="62"/>
      <c r="R99" s="53">
        <v>113000.0</v>
      </c>
      <c r="S99" s="62"/>
      <c r="T99" s="62"/>
      <c r="U99" s="62"/>
      <c r="V99" s="53">
        <v>113000.0</v>
      </c>
      <c r="W99" s="62"/>
      <c r="X99" s="62"/>
      <c r="Y99" s="62"/>
      <c r="Z99" s="53">
        <v>113000.0</v>
      </c>
      <c r="AA99" s="62"/>
      <c r="AB99" s="53">
        <v>113000.0</v>
      </c>
      <c r="AC99" s="62"/>
      <c r="AD99" s="53">
        <v>113000.0</v>
      </c>
      <c r="AE99" s="62"/>
      <c r="AF99" s="53">
        <v>113000.0</v>
      </c>
      <c r="AG99" s="62"/>
      <c r="AH99" s="53">
        <v>113000.0</v>
      </c>
      <c r="AI99" s="62"/>
      <c r="AJ99" s="53">
        <v>113000.0</v>
      </c>
      <c r="AK99" s="62"/>
      <c r="AL99" s="53">
        <v>113000.0</v>
      </c>
      <c r="AM99" s="62"/>
      <c r="AN99" s="62"/>
      <c r="AO99" s="62"/>
      <c r="AP99" s="53">
        <v>113000.0</v>
      </c>
      <c r="AQ99" s="62"/>
      <c r="AR99" s="62"/>
      <c r="AS99" s="62"/>
      <c r="AT99" s="53">
        <v>113000.0</v>
      </c>
      <c r="AU99" s="62"/>
      <c r="AV99" s="53">
        <v>113000.0</v>
      </c>
      <c r="AW99" s="62"/>
      <c r="AX99" s="53">
        <v>118000.0</v>
      </c>
      <c r="AY99" s="62"/>
      <c r="AZ99" s="65"/>
      <c r="BA99" s="59">
        <f t="shared" si="3"/>
        <v>1700000</v>
      </c>
      <c r="BB99" s="28">
        <f t="shared" si="4"/>
        <v>0</v>
      </c>
      <c r="BC99" s="64"/>
      <c r="BD99" s="59">
        <f t="shared" si="5"/>
        <v>0</v>
      </c>
      <c r="BE99" s="59">
        <f t="shared" si="6"/>
        <v>113000</v>
      </c>
      <c r="BF99" s="59">
        <f t="shared" si="7"/>
        <v>113000</v>
      </c>
      <c r="BG99" s="59">
        <f t="shared" si="8"/>
        <v>113000</v>
      </c>
      <c r="BH99" s="59">
        <f t="shared" si="9"/>
        <v>113000</v>
      </c>
      <c r="BI99" s="59">
        <f t="shared" si="10"/>
        <v>226000</v>
      </c>
      <c r="BJ99" s="59">
        <f t="shared" si="11"/>
        <v>226000</v>
      </c>
      <c r="BK99" s="59">
        <f t="shared" si="12"/>
        <v>226000</v>
      </c>
      <c r="BL99" s="59">
        <f t="shared" si="13"/>
        <v>113000</v>
      </c>
      <c r="BM99" s="59">
        <f t="shared" si="14"/>
        <v>113000</v>
      </c>
      <c r="BN99" s="59">
        <f t="shared" si="15"/>
        <v>226000</v>
      </c>
      <c r="BO99" s="59">
        <f t="shared" si="16"/>
        <v>118000</v>
      </c>
      <c r="BP99" s="64"/>
      <c r="BQ99" s="59">
        <f t="shared" si="17"/>
        <v>226000</v>
      </c>
      <c r="BR99" s="59">
        <f t="shared" si="18"/>
        <v>452000</v>
      </c>
      <c r="BS99" s="59">
        <f t="shared" si="19"/>
        <v>565000</v>
      </c>
      <c r="BT99" s="59">
        <f t="shared" si="20"/>
        <v>457000</v>
      </c>
    </row>
    <row r="100">
      <c r="A100" s="41" t="s">
        <v>86</v>
      </c>
      <c r="B100" s="42" t="s">
        <v>108</v>
      </c>
      <c r="C100" s="6"/>
      <c r="D100" s="43">
        <f t="shared" ref="D100:AZ100" si="67">sum(D101,D104)</f>
        <v>8194000</v>
      </c>
      <c r="E100" s="43">
        <f t="shared" si="67"/>
        <v>0</v>
      </c>
      <c r="F100" s="43">
        <f t="shared" si="67"/>
        <v>0</v>
      </c>
      <c r="G100" s="43">
        <f t="shared" si="67"/>
        <v>0</v>
      </c>
      <c r="H100" s="43">
        <f t="shared" si="67"/>
        <v>0</v>
      </c>
      <c r="I100" s="43">
        <f t="shared" si="67"/>
        <v>0</v>
      </c>
      <c r="J100" s="43">
        <f t="shared" si="67"/>
        <v>0</v>
      </c>
      <c r="K100" s="43">
        <f t="shared" si="67"/>
        <v>0</v>
      </c>
      <c r="L100" s="43">
        <f t="shared" si="67"/>
        <v>0</v>
      </c>
      <c r="M100" s="43">
        <f t="shared" si="67"/>
        <v>0</v>
      </c>
      <c r="N100" s="43">
        <f t="shared" si="67"/>
        <v>0</v>
      </c>
      <c r="O100" s="43">
        <f t="shared" si="67"/>
        <v>0</v>
      </c>
      <c r="P100" s="43">
        <f t="shared" si="67"/>
        <v>0</v>
      </c>
      <c r="Q100" s="43">
        <f t="shared" si="67"/>
        <v>0</v>
      </c>
      <c r="R100" s="43">
        <f t="shared" si="67"/>
        <v>0</v>
      </c>
      <c r="S100" s="43">
        <f t="shared" si="67"/>
        <v>0</v>
      </c>
      <c r="T100" s="43">
        <f t="shared" si="67"/>
        <v>0</v>
      </c>
      <c r="U100" s="43">
        <f t="shared" si="67"/>
        <v>0</v>
      </c>
      <c r="V100" s="43">
        <f t="shared" si="67"/>
        <v>0</v>
      </c>
      <c r="W100" s="43">
        <f t="shared" si="67"/>
        <v>0</v>
      </c>
      <c r="X100" s="43">
        <f t="shared" si="67"/>
        <v>0</v>
      </c>
      <c r="Y100" s="43">
        <f t="shared" si="67"/>
        <v>0</v>
      </c>
      <c r="Z100" s="43">
        <f t="shared" si="67"/>
        <v>0</v>
      </c>
      <c r="AA100" s="43">
        <f t="shared" si="67"/>
        <v>0</v>
      </c>
      <c r="AB100" s="43">
        <f t="shared" si="67"/>
        <v>0</v>
      </c>
      <c r="AC100" s="43">
        <f t="shared" si="67"/>
        <v>0</v>
      </c>
      <c r="AD100" s="43">
        <f t="shared" si="67"/>
        <v>0</v>
      </c>
      <c r="AE100" s="43">
        <f t="shared" si="67"/>
        <v>0</v>
      </c>
      <c r="AF100" s="43">
        <f t="shared" si="67"/>
        <v>0</v>
      </c>
      <c r="AG100" s="43">
        <f t="shared" si="67"/>
        <v>8194000</v>
      </c>
      <c r="AH100" s="43">
        <f t="shared" si="67"/>
        <v>0</v>
      </c>
      <c r="AI100" s="43">
        <f t="shared" si="67"/>
        <v>0</v>
      </c>
      <c r="AJ100" s="43">
        <f t="shared" si="67"/>
        <v>0</v>
      </c>
      <c r="AK100" s="43">
        <f t="shared" si="67"/>
        <v>0</v>
      </c>
      <c r="AL100" s="43">
        <f t="shared" si="67"/>
        <v>0</v>
      </c>
      <c r="AM100" s="43">
        <f t="shared" si="67"/>
        <v>0</v>
      </c>
      <c r="AN100" s="43">
        <f t="shared" si="67"/>
        <v>0</v>
      </c>
      <c r="AO100" s="43">
        <f t="shared" si="67"/>
        <v>0</v>
      </c>
      <c r="AP100" s="43">
        <f t="shared" si="67"/>
        <v>0</v>
      </c>
      <c r="AQ100" s="43">
        <f t="shared" si="67"/>
        <v>0</v>
      </c>
      <c r="AR100" s="43">
        <f t="shared" si="67"/>
        <v>0</v>
      </c>
      <c r="AS100" s="43">
        <f t="shared" si="67"/>
        <v>0</v>
      </c>
      <c r="AT100" s="43">
        <f t="shared" si="67"/>
        <v>0</v>
      </c>
      <c r="AU100" s="43">
        <f t="shared" si="67"/>
        <v>0</v>
      </c>
      <c r="AV100" s="43">
        <f t="shared" si="67"/>
        <v>0</v>
      </c>
      <c r="AW100" s="43">
        <f t="shared" si="67"/>
        <v>0</v>
      </c>
      <c r="AX100" s="43">
        <f t="shared" si="67"/>
        <v>0</v>
      </c>
      <c r="AY100" s="43">
        <f t="shared" si="67"/>
        <v>0</v>
      </c>
      <c r="AZ100" s="58">
        <f t="shared" si="67"/>
        <v>0</v>
      </c>
      <c r="BA100" s="59">
        <f t="shared" si="3"/>
        <v>8194000</v>
      </c>
      <c r="BB100" s="28">
        <f t="shared" si="4"/>
        <v>0</v>
      </c>
      <c r="BC100" s="29"/>
      <c r="BD100" s="59">
        <f t="shared" si="5"/>
        <v>0</v>
      </c>
      <c r="BE100" s="59">
        <f t="shared" si="6"/>
        <v>0</v>
      </c>
      <c r="BF100" s="59">
        <f t="shared" si="7"/>
        <v>0</v>
      </c>
      <c r="BG100" s="59">
        <f t="shared" si="8"/>
        <v>0</v>
      </c>
      <c r="BH100" s="59">
        <f t="shared" si="9"/>
        <v>0</v>
      </c>
      <c r="BI100" s="59">
        <f t="shared" si="10"/>
        <v>0</v>
      </c>
      <c r="BJ100" s="59">
        <f t="shared" si="11"/>
        <v>0</v>
      </c>
      <c r="BK100" s="59">
        <f t="shared" si="12"/>
        <v>8194000</v>
      </c>
      <c r="BL100" s="59">
        <f t="shared" si="13"/>
        <v>0</v>
      </c>
      <c r="BM100" s="59">
        <f t="shared" si="14"/>
        <v>0</v>
      </c>
      <c r="BN100" s="59">
        <f t="shared" si="15"/>
        <v>0</v>
      </c>
      <c r="BO100" s="59">
        <f t="shared" si="16"/>
        <v>0</v>
      </c>
      <c r="BP100" s="29"/>
      <c r="BQ100" s="59">
        <f t="shared" si="17"/>
        <v>0</v>
      </c>
      <c r="BR100" s="59">
        <f t="shared" si="18"/>
        <v>0</v>
      </c>
      <c r="BS100" s="59">
        <f t="shared" si="19"/>
        <v>8194000</v>
      </c>
      <c r="BT100" s="59">
        <f t="shared" si="20"/>
        <v>0</v>
      </c>
    </row>
    <row r="101">
      <c r="A101" s="45">
        <v>522151.0</v>
      </c>
      <c r="B101" s="46" t="s">
        <v>51</v>
      </c>
      <c r="C101" s="6"/>
      <c r="D101" s="47">
        <f t="shared" ref="D101:AZ101" si="68">sum(D103)</f>
        <v>3060000</v>
      </c>
      <c r="E101" s="47">
        <f t="shared" si="68"/>
        <v>0</v>
      </c>
      <c r="F101" s="47">
        <f t="shared" si="68"/>
        <v>0</v>
      </c>
      <c r="G101" s="47">
        <f t="shared" si="68"/>
        <v>0</v>
      </c>
      <c r="H101" s="47">
        <f t="shared" si="68"/>
        <v>0</v>
      </c>
      <c r="I101" s="47">
        <f t="shared" si="68"/>
        <v>0</v>
      </c>
      <c r="J101" s="47">
        <f t="shared" si="68"/>
        <v>0</v>
      </c>
      <c r="K101" s="47">
        <f t="shared" si="68"/>
        <v>0</v>
      </c>
      <c r="L101" s="47">
        <f t="shared" si="68"/>
        <v>0</v>
      </c>
      <c r="M101" s="47">
        <f t="shared" si="68"/>
        <v>0</v>
      </c>
      <c r="N101" s="47">
        <f t="shared" si="68"/>
        <v>0</v>
      </c>
      <c r="O101" s="47">
        <f t="shared" si="68"/>
        <v>0</v>
      </c>
      <c r="P101" s="47">
        <f t="shared" si="68"/>
        <v>0</v>
      </c>
      <c r="Q101" s="47">
        <f t="shared" si="68"/>
        <v>0</v>
      </c>
      <c r="R101" s="47">
        <f t="shared" si="68"/>
        <v>0</v>
      </c>
      <c r="S101" s="47">
        <f t="shared" si="68"/>
        <v>0</v>
      </c>
      <c r="T101" s="47">
        <f t="shared" si="68"/>
        <v>0</v>
      </c>
      <c r="U101" s="47">
        <f t="shared" si="68"/>
        <v>0</v>
      </c>
      <c r="V101" s="47">
        <f t="shared" si="68"/>
        <v>0</v>
      </c>
      <c r="W101" s="47">
        <f t="shared" si="68"/>
        <v>0</v>
      </c>
      <c r="X101" s="47">
        <f t="shared" si="68"/>
        <v>0</v>
      </c>
      <c r="Y101" s="47">
        <f t="shared" si="68"/>
        <v>0</v>
      </c>
      <c r="Z101" s="47">
        <f t="shared" si="68"/>
        <v>0</v>
      </c>
      <c r="AA101" s="47">
        <f t="shared" si="68"/>
        <v>0</v>
      </c>
      <c r="AB101" s="47">
        <f t="shared" si="68"/>
        <v>0</v>
      </c>
      <c r="AC101" s="47">
        <f t="shared" si="68"/>
        <v>0</v>
      </c>
      <c r="AD101" s="47">
        <f t="shared" si="68"/>
        <v>0</v>
      </c>
      <c r="AE101" s="47">
        <f t="shared" si="68"/>
        <v>0</v>
      </c>
      <c r="AF101" s="47">
        <f t="shared" si="68"/>
        <v>0</v>
      </c>
      <c r="AG101" s="47">
        <f t="shared" si="68"/>
        <v>3060000</v>
      </c>
      <c r="AH101" s="47">
        <f t="shared" si="68"/>
        <v>0</v>
      </c>
      <c r="AI101" s="47">
        <f t="shared" si="68"/>
        <v>0</v>
      </c>
      <c r="AJ101" s="47">
        <f t="shared" si="68"/>
        <v>0</v>
      </c>
      <c r="AK101" s="47">
        <f t="shared" si="68"/>
        <v>0</v>
      </c>
      <c r="AL101" s="47">
        <f t="shared" si="68"/>
        <v>0</v>
      </c>
      <c r="AM101" s="47">
        <f t="shared" si="68"/>
        <v>0</v>
      </c>
      <c r="AN101" s="47">
        <f t="shared" si="68"/>
        <v>0</v>
      </c>
      <c r="AO101" s="47">
        <f t="shared" si="68"/>
        <v>0</v>
      </c>
      <c r="AP101" s="47">
        <f t="shared" si="68"/>
        <v>0</v>
      </c>
      <c r="AQ101" s="47">
        <f t="shared" si="68"/>
        <v>0</v>
      </c>
      <c r="AR101" s="47">
        <f t="shared" si="68"/>
        <v>0</v>
      </c>
      <c r="AS101" s="47">
        <f t="shared" si="68"/>
        <v>0</v>
      </c>
      <c r="AT101" s="47">
        <f t="shared" si="68"/>
        <v>0</v>
      </c>
      <c r="AU101" s="47">
        <f t="shared" si="68"/>
        <v>0</v>
      </c>
      <c r="AV101" s="47">
        <f t="shared" si="68"/>
        <v>0</v>
      </c>
      <c r="AW101" s="47">
        <f t="shared" si="68"/>
        <v>0</v>
      </c>
      <c r="AX101" s="47">
        <f t="shared" si="68"/>
        <v>0</v>
      </c>
      <c r="AY101" s="47">
        <f t="shared" si="68"/>
        <v>0</v>
      </c>
      <c r="AZ101" s="60">
        <f t="shared" si="68"/>
        <v>0</v>
      </c>
      <c r="BA101" s="59">
        <f t="shared" si="3"/>
        <v>3060000</v>
      </c>
      <c r="BB101" s="28">
        <f t="shared" si="4"/>
        <v>0</v>
      </c>
      <c r="BC101" s="61"/>
      <c r="BD101" s="59">
        <f t="shared" si="5"/>
        <v>0</v>
      </c>
      <c r="BE101" s="59">
        <f t="shared" si="6"/>
        <v>0</v>
      </c>
      <c r="BF101" s="59">
        <f t="shared" si="7"/>
        <v>0</v>
      </c>
      <c r="BG101" s="59">
        <f t="shared" si="8"/>
        <v>0</v>
      </c>
      <c r="BH101" s="59">
        <f t="shared" si="9"/>
        <v>0</v>
      </c>
      <c r="BI101" s="59">
        <f t="shared" si="10"/>
        <v>0</v>
      </c>
      <c r="BJ101" s="59">
        <f t="shared" si="11"/>
        <v>0</v>
      </c>
      <c r="BK101" s="59">
        <f t="shared" si="12"/>
        <v>3060000</v>
      </c>
      <c r="BL101" s="59">
        <f t="shared" si="13"/>
        <v>0</v>
      </c>
      <c r="BM101" s="59">
        <f t="shared" si="14"/>
        <v>0</v>
      </c>
      <c r="BN101" s="59">
        <f t="shared" si="15"/>
        <v>0</v>
      </c>
      <c r="BO101" s="59">
        <f t="shared" si="16"/>
        <v>0</v>
      </c>
      <c r="BP101" s="61"/>
      <c r="BQ101" s="59">
        <f t="shared" si="17"/>
        <v>0</v>
      </c>
      <c r="BR101" s="59">
        <f t="shared" si="18"/>
        <v>0</v>
      </c>
      <c r="BS101" s="59">
        <f t="shared" si="19"/>
        <v>3060000</v>
      </c>
      <c r="BT101" s="59">
        <f t="shared" si="20"/>
        <v>0</v>
      </c>
    </row>
    <row r="102">
      <c r="A102" s="49"/>
      <c r="B102" s="50" t="s">
        <v>37</v>
      </c>
      <c r="C102" s="6"/>
      <c r="D102" s="51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3"/>
      <c r="BA102" s="59">
        <f t="shared" si="3"/>
        <v>0</v>
      </c>
      <c r="BB102" s="28">
        <f t="shared" si="4"/>
        <v>0</v>
      </c>
      <c r="BC102" s="64"/>
      <c r="BD102" s="59">
        <f t="shared" si="5"/>
        <v>0</v>
      </c>
      <c r="BE102" s="59">
        <f t="shared" si="6"/>
        <v>0</v>
      </c>
      <c r="BF102" s="59">
        <f t="shared" si="7"/>
        <v>0</v>
      </c>
      <c r="BG102" s="59">
        <f t="shared" si="8"/>
        <v>0</v>
      </c>
      <c r="BH102" s="59">
        <f t="shared" si="9"/>
        <v>0</v>
      </c>
      <c r="BI102" s="59">
        <f t="shared" si="10"/>
        <v>0</v>
      </c>
      <c r="BJ102" s="59">
        <f t="shared" si="11"/>
        <v>0</v>
      </c>
      <c r="BK102" s="59">
        <f t="shared" si="12"/>
        <v>0</v>
      </c>
      <c r="BL102" s="59">
        <f t="shared" si="13"/>
        <v>0</v>
      </c>
      <c r="BM102" s="59">
        <f t="shared" si="14"/>
        <v>0</v>
      </c>
      <c r="BN102" s="59">
        <f t="shared" si="15"/>
        <v>0</v>
      </c>
      <c r="BO102" s="59">
        <f t="shared" si="16"/>
        <v>0</v>
      </c>
      <c r="BP102" s="64"/>
      <c r="BQ102" s="59">
        <f t="shared" si="17"/>
        <v>0</v>
      </c>
      <c r="BR102" s="59">
        <f t="shared" si="18"/>
        <v>0</v>
      </c>
      <c r="BS102" s="59">
        <f t="shared" si="19"/>
        <v>0</v>
      </c>
      <c r="BT102" s="59">
        <f t="shared" si="20"/>
        <v>0</v>
      </c>
    </row>
    <row r="103">
      <c r="A103" s="49"/>
      <c r="B103" s="52" t="s">
        <v>38</v>
      </c>
      <c r="C103" s="52" t="s">
        <v>109</v>
      </c>
      <c r="D103" s="53">
        <v>3060000.0</v>
      </c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53">
        <v>3060000.0</v>
      </c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5"/>
      <c r="BA103" s="59">
        <f t="shared" si="3"/>
        <v>3060000</v>
      </c>
      <c r="BB103" s="28">
        <f t="shared" si="4"/>
        <v>0</v>
      </c>
      <c r="BC103" s="64"/>
      <c r="BD103" s="59">
        <f t="shared" si="5"/>
        <v>0</v>
      </c>
      <c r="BE103" s="59">
        <f t="shared" si="6"/>
        <v>0</v>
      </c>
      <c r="BF103" s="59">
        <f t="shared" si="7"/>
        <v>0</v>
      </c>
      <c r="BG103" s="59">
        <f t="shared" si="8"/>
        <v>0</v>
      </c>
      <c r="BH103" s="59">
        <f t="shared" si="9"/>
        <v>0</v>
      </c>
      <c r="BI103" s="59">
        <f t="shared" si="10"/>
        <v>0</v>
      </c>
      <c r="BJ103" s="59">
        <f t="shared" si="11"/>
        <v>0</v>
      </c>
      <c r="BK103" s="59">
        <f t="shared" si="12"/>
        <v>3060000</v>
      </c>
      <c r="BL103" s="59">
        <f t="shared" si="13"/>
        <v>0</v>
      </c>
      <c r="BM103" s="59">
        <f t="shared" si="14"/>
        <v>0</v>
      </c>
      <c r="BN103" s="59">
        <f t="shared" si="15"/>
        <v>0</v>
      </c>
      <c r="BO103" s="59">
        <f t="shared" si="16"/>
        <v>0</v>
      </c>
      <c r="BP103" s="64"/>
      <c r="BQ103" s="59">
        <f t="shared" si="17"/>
        <v>0</v>
      </c>
      <c r="BR103" s="59">
        <f t="shared" si="18"/>
        <v>0</v>
      </c>
      <c r="BS103" s="59">
        <f t="shared" si="19"/>
        <v>3060000</v>
      </c>
      <c r="BT103" s="59">
        <f t="shared" si="20"/>
        <v>0</v>
      </c>
    </row>
    <row r="104">
      <c r="A104" s="45">
        <v>522191.0</v>
      </c>
      <c r="B104" s="46" t="s">
        <v>36</v>
      </c>
      <c r="C104" s="6"/>
      <c r="D104" s="47">
        <f t="shared" ref="D104:AZ104" si="69">sum(D106)</f>
        <v>5134000</v>
      </c>
      <c r="E104" s="47">
        <f t="shared" si="69"/>
        <v>0</v>
      </c>
      <c r="F104" s="47">
        <f t="shared" si="69"/>
        <v>0</v>
      </c>
      <c r="G104" s="47">
        <f t="shared" si="69"/>
        <v>0</v>
      </c>
      <c r="H104" s="47">
        <f t="shared" si="69"/>
        <v>0</v>
      </c>
      <c r="I104" s="47">
        <f t="shared" si="69"/>
        <v>0</v>
      </c>
      <c r="J104" s="47">
        <f t="shared" si="69"/>
        <v>0</v>
      </c>
      <c r="K104" s="47">
        <f t="shared" si="69"/>
        <v>0</v>
      </c>
      <c r="L104" s="47">
        <f t="shared" si="69"/>
        <v>0</v>
      </c>
      <c r="M104" s="47">
        <f t="shared" si="69"/>
        <v>0</v>
      </c>
      <c r="N104" s="47">
        <f t="shared" si="69"/>
        <v>0</v>
      </c>
      <c r="O104" s="47">
        <f t="shared" si="69"/>
        <v>0</v>
      </c>
      <c r="P104" s="47">
        <f t="shared" si="69"/>
        <v>0</v>
      </c>
      <c r="Q104" s="47">
        <f t="shared" si="69"/>
        <v>0</v>
      </c>
      <c r="R104" s="47">
        <f t="shared" si="69"/>
        <v>0</v>
      </c>
      <c r="S104" s="47">
        <f t="shared" si="69"/>
        <v>0</v>
      </c>
      <c r="T104" s="47">
        <f t="shared" si="69"/>
        <v>0</v>
      </c>
      <c r="U104" s="47">
        <f t="shared" si="69"/>
        <v>0</v>
      </c>
      <c r="V104" s="47">
        <f t="shared" si="69"/>
        <v>0</v>
      </c>
      <c r="W104" s="47">
        <f t="shared" si="69"/>
        <v>0</v>
      </c>
      <c r="X104" s="47">
        <f t="shared" si="69"/>
        <v>0</v>
      </c>
      <c r="Y104" s="47">
        <f t="shared" si="69"/>
        <v>0</v>
      </c>
      <c r="Z104" s="47">
        <f t="shared" si="69"/>
        <v>0</v>
      </c>
      <c r="AA104" s="47">
        <f t="shared" si="69"/>
        <v>0</v>
      </c>
      <c r="AB104" s="47">
        <f t="shared" si="69"/>
        <v>0</v>
      </c>
      <c r="AC104" s="47">
        <f t="shared" si="69"/>
        <v>0</v>
      </c>
      <c r="AD104" s="47">
        <f t="shared" si="69"/>
        <v>0</v>
      </c>
      <c r="AE104" s="47">
        <f t="shared" si="69"/>
        <v>0</v>
      </c>
      <c r="AF104" s="47">
        <f t="shared" si="69"/>
        <v>0</v>
      </c>
      <c r="AG104" s="47">
        <f t="shared" si="69"/>
        <v>5134000</v>
      </c>
      <c r="AH104" s="47">
        <f t="shared" si="69"/>
        <v>0</v>
      </c>
      <c r="AI104" s="47">
        <f t="shared" si="69"/>
        <v>0</v>
      </c>
      <c r="AJ104" s="47">
        <f t="shared" si="69"/>
        <v>0</v>
      </c>
      <c r="AK104" s="47">
        <f t="shared" si="69"/>
        <v>0</v>
      </c>
      <c r="AL104" s="47">
        <f t="shared" si="69"/>
        <v>0</v>
      </c>
      <c r="AM104" s="47">
        <f t="shared" si="69"/>
        <v>0</v>
      </c>
      <c r="AN104" s="47">
        <f t="shared" si="69"/>
        <v>0</v>
      </c>
      <c r="AO104" s="47">
        <f t="shared" si="69"/>
        <v>0</v>
      </c>
      <c r="AP104" s="47">
        <f t="shared" si="69"/>
        <v>0</v>
      </c>
      <c r="AQ104" s="47">
        <f t="shared" si="69"/>
        <v>0</v>
      </c>
      <c r="AR104" s="47">
        <f t="shared" si="69"/>
        <v>0</v>
      </c>
      <c r="AS104" s="47">
        <f t="shared" si="69"/>
        <v>0</v>
      </c>
      <c r="AT104" s="47">
        <f t="shared" si="69"/>
        <v>0</v>
      </c>
      <c r="AU104" s="47">
        <f t="shared" si="69"/>
        <v>0</v>
      </c>
      <c r="AV104" s="47">
        <f t="shared" si="69"/>
        <v>0</v>
      </c>
      <c r="AW104" s="47">
        <f t="shared" si="69"/>
        <v>0</v>
      </c>
      <c r="AX104" s="47">
        <f t="shared" si="69"/>
        <v>0</v>
      </c>
      <c r="AY104" s="47">
        <f t="shared" si="69"/>
        <v>0</v>
      </c>
      <c r="AZ104" s="60">
        <f t="shared" si="69"/>
        <v>0</v>
      </c>
      <c r="BA104" s="59">
        <f t="shared" si="3"/>
        <v>5134000</v>
      </c>
      <c r="BB104" s="28">
        <f t="shared" si="4"/>
        <v>0</v>
      </c>
      <c r="BC104" s="61"/>
      <c r="BD104" s="59">
        <f t="shared" si="5"/>
        <v>0</v>
      </c>
      <c r="BE104" s="59">
        <f t="shared" si="6"/>
        <v>0</v>
      </c>
      <c r="BF104" s="59">
        <f t="shared" si="7"/>
        <v>0</v>
      </c>
      <c r="BG104" s="59">
        <f t="shared" si="8"/>
        <v>0</v>
      </c>
      <c r="BH104" s="59">
        <f t="shared" si="9"/>
        <v>0</v>
      </c>
      <c r="BI104" s="59">
        <f t="shared" si="10"/>
        <v>0</v>
      </c>
      <c r="BJ104" s="59">
        <f t="shared" si="11"/>
        <v>0</v>
      </c>
      <c r="BK104" s="59">
        <f t="shared" si="12"/>
        <v>5134000</v>
      </c>
      <c r="BL104" s="59">
        <f t="shared" si="13"/>
        <v>0</v>
      </c>
      <c r="BM104" s="59">
        <f t="shared" si="14"/>
        <v>0</v>
      </c>
      <c r="BN104" s="59">
        <f t="shared" si="15"/>
        <v>0</v>
      </c>
      <c r="BO104" s="59">
        <f t="shared" si="16"/>
        <v>0</v>
      </c>
      <c r="BP104" s="61"/>
      <c r="BQ104" s="59">
        <f t="shared" si="17"/>
        <v>0</v>
      </c>
      <c r="BR104" s="59">
        <f t="shared" si="18"/>
        <v>0</v>
      </c>
      <c r="BS104" s="59">
        <f t="shared" si="19"/>
        <v>5134000</v>
      </c>
      <c r="BT104" s="59">
        <f t="shared" si="20"/>
        <v>0</v>
      </c>
    </row>
    <row r="105">
      <c r="A105" s="49"/>
      <c r="B105" s="50" t="s">
        <v>37</v>
      </c>
      <c r="C105" s="6"/>
      <c r="D105" s="51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3"/>
      <c r="BA105" s="59">
        <f t="shared" si="3"/>
        <v>0</v>
      </c>
      <c r="BB105" s="28">
        <f t="shared" si="4"/>
        <v>0</v>
      </c>
      <c r="BC105" s="64"/>
      <c r="BD105" s="59">
        <f t="shared" si="5"/>
        <v>0</v>
      </c>
      <c r="BE105" s="59">
        <f t="shared" si="6"/>
        <v>0</v>
      </c>
      <c r="BF105" s="59">
        <f t="shared" si="7"/>
        <v>0</v>
      </c>
      <c r="BG105" s="59">
        <f t="shared" si="8"/>
        <v>0</v>
      </c>
      <c r="BH105" s="59">
        <f t="shared" si="9"/>
        <v>0</v>
      </c>
      <c r="BI105" s="59">
        <f t="shared" si="10"/>
        <v>0</v>
      </c>
      <c r="BJ105" s="59">
        <f t="shared" si="11"/>
        <v>0</v>
      </c>
      <c r="BK105" s="59">
        <f t="shared" si="12"/>
        <v>0</v>
      </c>
      <c r="BL105" s="59">
        <f t="shared" si="13"/>
        <v>0</v>
      </c>
      <c r="BM105" s="59">
        <f t="shared" si="14"/>
        <v>0</v>
      </c>
      <c r="BN105" s="59">
        <f t="shared" si="15"/>
        <v>0</v>
      </c>
      <c r="BO105" s="59">
        <f t="shared" si="16"/>
        <v>0</v>
      </c>
      <c r="BP105" s="64"/>
      <c r="BQ105" s="59">
        <f t="shared" si="17"/>
        <v>0</v>
      </c>
      <c r="BR105" s="59">
        <f t="shared" si="18"/>
        <v>0</v>
      </c>
      <c r="BS105" s="59">
        <f t="shared" si="19"/>
        <v>0</v>
      </c>
      <c r="BT105" s="59">
        <f t="shared" si="20"/>
        <v>0</v>
      </c>
    </row>
    <row r="106">
      <c r="A106" s="49"/>
      <c r="B106" s="52" t="s">
        <v>38</v>
      </c>
      <c r="C106" s="52" t="s">
        <v>111</v>
      </c>
      <c r="D106" s="53">
        <v>5134000.0</v>
      </c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53">
        <v>5134000.0</v>
      </c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5"/>
      <c r="BA106" s="59">
        <f t="shared" si="3"/>
        <v>5134000</v>
      </c>
      <c r="BB106" s="28">
        <f t="shared" si="4"/>
        <v>0</v>
      </c>
      <c r="BC106" s="64"/>
      <c r="BD106" s="59">
        <f t="shared" si="5"/>
        <v>0</v>
      </c>
      <c r="BE106" s="59">
        <f t="shared" si="6"/>
        <v>0</v>
      </c>
      <c r="BF106" s="59">
        <f t="shared" si="7"/>
        <v>0</v>
      </c>
      <c r="BG106" s="59">
        <f t="shared" si="8"/>
        <v>0</v>
      </c>
      <c r="BH106" s="59">
        <f t="shared" si="9"/>
        <v>0</v>
      </c>
      <c r="BI106" s="59">
        <f t="shared" si="10"/>
        <v>0</v>
      </c>
      <c r="BJ106" s="59">
        <f t="shared" si="11"/>
        <v>0</v>
      </c>
      <c r="BK106" s="59">
        <f t="shared" si="12"/>
        <v>5134000</v>
      </c>
      <c r="BL106" s="59">
        <f t="shared" si="13"/>
        <v>0</v>
      </c>
      <c r="BM106" s="59">
        <f t="shared" si="14"/>
        <v>0</v>
      </c>
      <c r="BN106" s="59">
        <f t="shared" si="15"/>
        <v>0</v>
      </c>
      <c r="BO106" s="59">
        <f t="shared" si="16"/>
        <v>0</v>
      </c>
      <c r="BP106" s="64"/>
      <c r="BQ106" s="59">
        <f t="shared" si="17"/>
        <v>0</v>
      </c>
      <c r="BR106" s="59">
        <f t="shared" si="18"/>
        <v>0</v>
      </c>
      <c r="BS106" s="59">
        <f t="shared" si="19"/>
        <v>5134000</v>
      </c>
      <c r="BT106" s="59">
        <f t="shared" si="20"/>
        <v>0</v>
      </c>
    </row>
    <row r="107">
      <c r="A107" s="27" t="s">
        <v>112</v>
      </c>
      <c r="B107" s="30" t="s">
        <v>113</v>
      </c>
      <c r="C107" s="6"/>
      <c r="D107" s="31">
        <f t="shared" ref="D107:AZ107" si="70">sum(D108)</f>
        <v>510000000</v>
      </c>
      <c r="E107" s="31">
        <f t="shared" si="70"/>
        <v>0</v>
      </c>
      <c r="F107" s="31">
        <f t="shared" si="70"/>
        <v>0</v>
      </c>
      <c r="G107" s="31">
        <f t="shared" si="70"/>
        <v>0</v>
      </c>
      <c r="H107" s="31">
        <f t="shared" si="70"/>
        <v>0</v>
      </c>
      <c r="I107" s="31">
        <f t="shared" si="70"/>
        <v>30000000</v>
      </c>
      <c r="J107" s="31">
        <f t="shared" si="70"/>
        <v>0</v>
      </c>
      <c r="K107" s="31">
        <f t="shared" si="70"/>
        <v>0</v>
      </c>
      <c r="L107" s="31">
        <f t="shared" si="70"/>
        <v>0</v>
      </c>
      <c r="M107" s="31">
        <f t="shared" si="70"/>
        <v>0</v>
      </c>
      <c r="N107" s="31">
        <f t="shared" si="70"/>
        <v>0</v>
      </c>
      <c r="O107" s="31">
        <f t="shared" si="70"/>
        <v>110000000</v>
      </c>
      <c r="P107" s="31">
        <f t="shared" si="70"/>
        <v>0</v>
      </c>
      <c r="Q107" s="31">
        <f t="shared" si="70"/>
        <v>0</v>
      </c>
      <c r="R107" s="31">
        <f t="shared" si="70"/>
        <v>0</v>
      </c>
      <c r="S107" s="31">
        <f t="shared" si="70"/>
        <v>0</v>
      </c>
      <c r="T107" s="31">
        <f t="shared" si="70"/>
        <v>100000000</v>
      </c>
      <c r="U107" s="31">
        <f t="shared" si="70"/>
        <v>0</v>
      </c>
      <c r="V107" s="31">
        <f t="shared" si="70"/>
        <v>0</v>
      </c>
      <c r="W107" s="31">
        <f t="shared" si="70"/>
        <v>0</v>
      </c>
      <c r="X107" s="31">
        <f t="shared" si="70"/>
        <v>0</v>
      </c>
      <c r="Y107" s="31">
        <f t="shared" si="70"/>
        <v>0</v>
      </c>
      <c r="Z107" s="31">
        <f t="shared" si="70"/>
        <v>0</v>
      </c>
      <c r="AA107" s="31">
        <f t="shared" si="70"/>
        <v>0</v>
      </c>
      <c r="AB107" s="31">
        <f t="shared" si="70"/>
        <v>0</v>
      </c>
      <c r="AC107" s="31">
        <f t="shared" si="70"/>
        <v>0</v>
      </c>
      <c r="AD107" s="31">
        <f t="shared" si="70"/>
        <v>0</v>
      </c>
      <c r="AE107" s="31">
        <f t="shared" si="70"/>
        <v>0</v>
      </c>
      <c r="AF107" s="31">
        <f t="shared" si="70"/>
        <v>0</v>
      </c>
      <c r="AG107" s="31">
        <f t="shared" si="70"/>
        <v>0</v>
      </c>
      <c r="AH107" s="31">
        <f t="shared" si="70"/>
        <v>0</v>
      </c>
      <c r="AI107" s="31">
        <f t="shared" si="70"/>
        <v>100000000</v>
      </c>
      <c r="AJ107" s="31">
        <f t="shared" si="70"/>
        <v>0</v>
      </c>
      <c r="AK107" s="31">
        <f t="shared" si="70"/>
        <v>0</v>
      </c>
      <c r="AL107" s="31">
        <f t="shared" si="70"/>
        <v>0</v>
      </c>
      <c r="AM107" s="31">
        <f t="shared" si="70"/>
        <v>0</v>
      </c>
      <c r="AN107" s="31">
        <f t="shared" si="70"/>
        <v>70000000</v>
      </c>
      <c r="AO107" s="31">
        <f t="shared" si="70"/>
        <v>0</v>
      </c>
      <c r="AP107" s="31">
        <f t="shared" si="70"/>
        <v>0</v>
      </c>
      <c r="AQ107" s="31">
        <f t="shared" si="70"/>
        <v>0</v>
      </c>
      <c r="AR107" s="31">
        <f t="shared" si="70"/>
        <v>0</v>
      </c>
      <c r="AS107" s="31">
        <f t="shared" si="70"/>
        <v>0</v>
      </c>
      <c r="AT107" s="31">
        <f t="shared" si="70"/>
        <v>100000000</v>
      </c>
      <c r="AU107" s="31">
        <f t="shared" si="70"/>
        <v>0</v>
      </c>
      <c r="AV107" s="31">
        <f t="shared" si="70"/>
        <v>0</v>
      </c>
      <c r="AW107" s="31">
        <f t="shared" si="70"/>
        <v>0</v>
      </c>
      <c r="AX107" s="31">
        <f t="shared" si="70"/>
        <v>0</v>
      </c>
      <c r="AY107" s="31">
        <f t="shared" si="70"/>
        <v>0</v>
      </c>
      <c r="AZ107" s="69">
        <f t="shared" si="70"/>
        <v>0</v>
      </c>
      <c r="BA107" s="55">
        <f t="shared" si="3"/>
        <v>510000000</v>
      </c>
      <c r="BB107" s="28">
        <f t="shared" si="4"/>
        <v>0</v>
      </c>
      <c r="BC107" s="29"/>
      <c r="BD107" s="55">
        <f t="shared" si="5"/>
        <v>0</v>
      </c>
      <c r="BE107" s="55">
        <f t="shared" si="6"/>
        <v>30000000</v>
      </c>
      <c r="BF107" s="55">
        <f t="shared" si="7"/>
        <v>110000000</v>
      </c>
      <c r="BG107" s="55">
        <f t="shared" si="8"/>
        <v>100000000</v>
      </c>
      <c r="BH107" s="55">
        <f t="shared" si="9"/>
        <v>0</v>
      </c>
      <c r="BI107" s="55">
        <f t="shared" si="10"/>
        <v>0</v>
      </c>
      <c r="BJ107" s="55">
        <f t="shared" si="11"/>
        <v>0</v>
      </c>
      <c r="BK107" s="55">
        <f t="shared" si="12"/>
        <v>100000000</v>
      </c>
      <c r="BL107" s="55">
        <f t="shared" si="13"/>
        <v>70000000</v>
      </c>
      <c r="BM107" s="55">
        <f t="shared" si="14"/>
        <v>0</v>
      </c>
      <c r="BN107" s="55">
        <f t="shared" si="15"/>
        <v>100000000</v>
      </c>
      <c r="BO107" s="55">
        <f t="shared" si="16"/>
        <v>0</v>
      </c>
      <c r="BP107" s="29"/>
      <c r="BQ107" s="55">
        <f t="shared" si="17"/>
        <v>140000000</v>
      </c>
      <c r="BR107" s="55">
        <f t="shared" si="18"/>
        <v>100000000</v>
      </c>
      <c r="BS107" s="55">
        <f t="shared" si="19"/>
        <v>170000000</v>
      </c>
      <c r="BT107" s="55">
        <f t="shared" si="20"/>
        <v>100000000</v>
      </c>
    </row>
    <row r="108">
      <c r="A108" s="33" t="s">
        <v>114</v>
      </c>
      <c r="B108" s="34" t="s">
        <v>115</v>
      </c>
      <c r="C108" s="6"/>
      <c r="D108" s="35">
        <f t="shared" ref="D108:AZ108" si="71">sum(D109)</f>
        <v>510000000</v>
      </c>
      <c r="E108" s="35">
        <f t="shared" si="71"/>
        <v>0</v>
      </c>
      <c r="F108" s="35">
        <f t="shared" si="71"/>
        <v>0</v>
      </c>
      <c r="G108" s="35">
        <f t="shared" si="71"/>
        <v>0</v>
      </c>
      <c r="H108" s="35">
        <f t="shared" si="71"/>
        <v>0</v>
      </c>
      <c r="I108" s="35">
        <f t="shared" si="71"/>
        <v>30000000</v>
      </c>
      <c r="J108" s="35">
        <f t="shared" si="71"/>
        <v>0</v>
      </c>
      <c r="K108" s="35">
        <f t="shared" si="71"/>
        <v>0</v>
      </c>
      <c r="L108" s="35">
        <f t="shared" si="71"/>
        <v>0</v>
      </c>
      <c r="M108" s="35">
        <f t="shared" si="71"/>
        <v>0</v>
      </c>
      <c r="N108" s="35">
        <f t="shared" si="71"/>
        <v>0</v>
      </c>
      <c r="O108" s="35">
        <f t="shared" si="71"/>
        <v>110000000</v>
      </c>
      <c r="P108" s="35">
        <f t="shared" si="71"/>
        <v>0</v>
      </c>
      <c r="Q108" s="35">
        <f t="shared" si="71"/>
        <v>0</v>
      </c>
      <c r="R108" s="35">
        <f t="shared" si="71"/>
        <v>0</v>
      </c>
      <c r="S108" s="35">
        <f t="shared" si="71"/>
        <v>0</v>
      </c>
      <c r="T108" s="35">
        <f t="shared" si="71"/>
        <v>100000000</v>
      </c>
      <c r="U108" s="35">
        <f t="shared" si="71"/>
        <v>0</v>
      </c>
      <c r="V108" s="35">
        <f t="shared" si="71"/>
        <v>0</v>
      </c>
      <c r="W108" s="35">
        <f t="shared" si="71"/>
        <v>0</v>
      </c>
      <c r="X108" s="35">
        <f t="shared" si="71"/>
        <v>0</v>
      </c>
      <c r="Y108" s="35">
        <f t="shared" si="71"/>
        <v>0</v>
      </c>
      <c r="Z108" s="35">
        <f t="shared" si="71"/>
        <v>0</v>
      </c>
      <c r="AA108" s="35">
        <f t="shared" si="71"/>
        <v>0</v>
      </c>
      <c r="AB108" s="35">
        <f t="shared" si="71"/>
        <v>0</v>
      </c>
      <c r="AC108" s="35">
        <f t="shared" si="71"/>
        <v>0</v>
      </c>
      <c r="AD108" s="35">
        <f t="shared" si="71"/>
        <v>0</v>
      </c>
      <c r="AE108" s="35">
        <f t="shared" si="71"/>
        <v>0</v>
      </c>
      <c r="AF108" s="35">
        <f t="shared" si="71"/>
        <v>0</v>
      </c>
      <c r="AG108" s="35">
        <f t="shared" si="71"/>
        <v>0</v>
      </c>
      <c r="AH108" s="35">
        <f t="shared" si="71"/>
        <v>0</v>
      </c>
      <c r="AI108" s="35">
        <f t="shared" si="71"/>
        <v>100000000</v>
      </c>
      <c r="AJ108" s="35">
        <f t="shared" si="71"/>
        <v>0</v>
      </c>
      <c r="AK108" s="35">
        <f t="shared" si="71"/>
        <v>0</v>
      </c>
      <c r="AL108" s="35">
        <f t="shared" si="71"/>
        <v>0</v>
      </c>
      <c r="AM108" s="35">
        <f t="shared" si="71"/>
        <v>0</v>
      </c>
      <c r="AN108" s="35">
        <f t="shared" si="71"/>
        <v>70000000</v>
      </c>
      <c r="AO108" s="35">
        <f t="shared" si="71"/>
        <v>0</v>
      </c>
      <c r="AP108" s="35">
        <f t="shared" si="71"/>
        <v>0</v>
      </c>
      <c r="AQ108" s="35">
        <f t="shared" si="71"/>
        <v>0</v>
      </c>
      <c r="AR108" s="35">
        <f t="shared" si="71"/>
        <v>0</v>
      </c>
      <c r="AS108" s="35">
        <f t="shared" si="71"/>
        <v>0</v>
      </c>
      <c r="AT108" s="35">
        <f t="shared" si="71"/>
        <v>100000000</v>
      </c>
      <c r="AU108" s="35">
        <f t="shared" si="71"/>
        <v>0</v>
      </c>
      <c r="AV108" s="35">
        <f t="shared" si="71"/>
        <v>0</v>
      </c>
      <c r="AW108" s="35">
        <f t="shared" si="71"/>
        <v>0</v>
      </c>
      <c r="AX108" s="35">
        <f t="shared" si="71"/>
        <v>0</v>
      </c>
      <c r="AY108" s="35">
        <f t="shared" si="71"/>
        <v>0</v>
      </c>
      <c r="AZ108" s="35">
        <f t="shared" si="71"/>
        <v>0</v>
      </c>
      <c r="BA108" s="56">
        <f t="shared" si="3"/>
        <v>510000000</v>
      </c>
      <c r="BB108" s="28">
        <f t="shared" si="4"/>
        <v>0</v>
      </c>
      <c r="BC108" s="29"/>
      <c r="BD108" s="56">
        <f t="shared" si="5"/>
        <v>0</v>
      </c>
      <c r="BE108" s="56">
        <f t="shared" si="6"/>
        <v>30000000</v>
      </c>
      <c r="BF108" s="56">
        <f t="shared" si="7"/>
        <v>110000000</v>
      </c>
      <c r="BG108" s="56">
        <f t="shared" si="8"/>
        <v>100000000</v>
      </c>
      <c r="BH108" s="56">
        <f t="shared" si="9"/>
        <v>0</v>
      </c>
      <c r="BI108" s="56">
        <f t="shared" si="10"/>
        <v>0</v>
      </c>
      <c r="BJ108" s="56">
        <f t="shared" si="11"/>
        <v>0</v>
      </c>
      <c r="BK108" s="56">
        <f t="shared" si="12"/>
        <v>100000000</v>
      </c>
      <c r="BL108" s="56">
        <f t="shared" si="13"/>
        <v>70000000</v>
      </c>
      <c r="BM108" s="56">
        <f t="shared" si="14"/>
        <v>0</v>
      </c>
      <c r="BN108" s="56">
        <f t="shared" si="15"/>
        <v>100000000</v>
      </c>
      <c r="BO108" s="56">
        <f t="shared" si="16"/>
        <v>0</v>
      </c>
      <c r="BP108" s="29"/>
      <c r="BQ108" s="56">
        <f t="shared" si="17"/>
        <v>140000000</v>
      </c>
      <c r="BR108" s="56">
        <f t="shared" si="18"/>
        <v>100000000</v>
      </c>
      <c r="BS108" s="56">
        <f t="shared" si="19"/>
        <v>170000000</v>
      </c>
      <c r="BT108" s="56">
        <f t="shared" si="20"/>
        <v>100000000</v>
      </c>
    </row>
    <row r="109">
      <c r="A109" s="37" t="s">
        <v>32</v>
      </c>
      <c r="B109" s="38" t="s">
        <v>116</v>
      </c>
      <c r="C109" s="6"/>
      <c r="D109" s="39">
        <f t="shared" ref="D109:AZ109" si="72">sum(D110)</f>
        <v>510000000</v>
      </c>
      <c r="E109" s="39">
        <f t="shared" si="72"/>
        <v>0</v>
      </c>
      <c r="F109" s="39">
        <f t="shared" si="72"/>
        <v>0</v>
      </c>
      <c r="G109" s="39">
        <f t="shared" si="72"/>
        <v>0</v>
      </c>
      <c r="H109" s="39">
        <f t="shared" si="72"/>
        <v>0</v>
      </c>
      <c r="I109" s="39">
        <f t="shared" si="72"/>
        <v>30000000</v>
      </c>
      <c r="J109" s="39">
        <f t="shared" si="72"/>
        <v>0</v>
      </c>
      <c r="K109" s="39">
        <f t="shared" si="72"/>
        <v>0</v>
      </c>
      <c r="L109" s="39">
        <f t="shared" si="72"/>
        <v>0</v>
      </c>
      <c r="M109" s="39">
        <f t="shared" si="72"/>
        <v>0</v>
      </c>
      <c r="N109" s="39">
        <f t="shared" si="72"/>
        <v>0</v>
      </c>
      <c r="O109" s="39">
        <f t="shared" si="72"/>
        <v>110000000</v>
      </c>
      <c r="P109" s="39">
        <f t="shared" si="72"/>
        <v>0</v>
      </c>
      <c r="Q109" s="39">
        <f t="shared" si="72"/>
        <v>0</v>
      </c>
      <c r="R109" s="39">
        <f t="shared" si="72"/>
        <v>0</v>
      </c>
      <c r="S109" s="39">
        <f t="shared" si="72"/>
        <v>0</v>
      </c>
      <c r="T109" s="39">
        <f t="shared" si="72"/>
        <v>100000000</v>
      </c>
      <c r="U109" s="39">
        <f t="shared" si="72"/>
        <v>0</v>
      </c>
      <c r="V109" s="39">
        <f t="shared" si="72"/>
        <v>0</v>
      </c>
      <c r="W109" s="39">
        <f t="shared" si="72"/>
        <v>0</v>
      </c>
      <c r="X109" s="39">
        <f t="shared" si="72"/>
        <v>0</v>
      </c>
      <c r="Y109" s="39">
        <f t="shared" si="72"/>
        <v>0</v>
      </c>
      <c r="Z109" s="39">
        <f t="shared" si="72"/>
        <v>0</v>
      </c>
      <c r="AA109" s="39">
        <f t="shared" si="72"/>
        <v>0</v>
      </c>
      <c r="AB109" s="39">
        <f t="shared" si="72"/>
        <v>0</v>
      </c>
      <c r="AC109" s="39">
        <f t="shared" si="72"/>
        <v>0</v>
      </c>
      <c r="AD109" s="39">
        <f t="shared" si="72"/>
        <v>0</v>
      </c>
      <c r="AE109" s="39">
        <f t="shared" si="72"/>
        <v>0</v>
      </c>
      <c r="AF109" s="39">
        <f t="shared" si="72"/>
        <v>0</v>
      </c>
      <c r="AG109" s="39">
        <f t="shared" si="72"/>
        <v>0</v>
      </c>
      <c r="AH109" s="39">
        <f t="shared" si="72"/>
        <v>0</v>
      </c>
      <c r="AI109" s="39">
        <f t="shared" si="72"/>
        <v>100000000</v>
      </c>
      <c r="AJ109" s="39">
        <f t="shared" si="72"/>
        <v>0</v>
      </c>
      <c r="AK109" s="39">
        <f t="shared" si="72"/>
        <v>0</v>
      </c>
      <c r="AL109" s="39">
        <f t="shared" si="72"/>
        <v>0</v>
      </c>
      <c r="AM109" s="39">
        <f t="shared" si="72"/>
        <v>0</v>
      </c>
      <c r="AN109" s="39">
        <f t="shared" si="72"/>
        <v>70000000</v>
      </c>
      <c r="AO109" s="39">
        <f t="shared" si="72"/>
        <v>0</v>
      </c>
      <c r="AP109" s="39">
        <f t="shared" si="72"/>
        <v>0</v>
      </c>
      <c r="AQ109" s="39">
        <f t="shared" si="72"/>
        <v>0</v>
      </c>
      <c r="AR109" s="39">
        <f t="shared" si="72"/>
        <v>0</v>
      </c>
      <c r="AS109" s="39">
        <f t="shared" si="72"/>
        <v>0</v>
      </c>
      <c r="AT109" s="39">
        <f t="shared" si="72"/>
        <v>100000000</v>
      </c>
      <c r="AU109" s="39">
        <f t="shared" si="72"/>
        <v>0</v>
      </c>
      <c r="AV109" s="39">
        <f t="shared" si="72"/>
        <v>0</v>
      </c>
      <c r="AW109" s="39">
        <f t="shared" si="72"/>
        <v>0</v>
      </c>
      <c r="AX109" s="39">
        <f t="shared" si="72"/>
        <v>0</v>
      </c>
      <c r="AY109" s="39">
        <f t="shared" si="72"/>
        <v>0</v>
      </c>
      <c r="AZ109" s="39">
        <f t="shared" si="72"/>
        <v>0</v>
      </c>
      <c r="BA109" s="57">
        <f t="shared" si="3"/>
        <v>510000000</v>
      </c>
      <c r="BB109" s="28">
        <f t="shared" si="4"/>
        <v>0</v>
      </c>
      <c r="BC109" s="29"/>
      <c r="BD109" s="57">
        <f t="shared" si="5"/>
        <v>0</v>
      </c>
      <c r="BE109" s="57">
        <f t="shared" si="6"/>
        <v>30000000</v>
      </c>
      <c r="BF109" s="57">
        <f t="shared" si="7"/>
        <v>110000000</v>
      </c>
      <c r="BG109" s="57">
        <f t="shared" si="8"/>
        <v>100000000</v>
      </c>
      <c r="BH109" s="57">
        <f t="shared" si="9"/>
        <v>0</v>
      </c>
      <c r="BI109" s="57">
        <f t="shared" si="10"/>
        <v>0</v>
      </c>
      <c r="BJ109" s="57">
        <f t="shared" si="11"/>
        <v>0</v>
      </c>
      <c r="BK109" s="57">
        <f t="shared" si="12"/>
        <v>100000000</v>
      </c>
      <c r="BL109" s="57">
        <f t="shared" si="13"/>
        <v>70000000</v>
      </c>
      <c r="BM109" s="57">
        <f t="shared" si="14"/>
        <v>0</v>
      </c>
      <c r="BN109" s="57">
        <f t="shared" si="15"/>
        <v>100000000</v>
      </c>
      <c r="BO109" s="57">
        <f t="shared" si="16"/>
        <v>0</v>
      </c>
      <c r="BP109" s="29"/>
      <c r="BQ109" s="57">
        <f t="shared" si="17"/>
        <v>140000000</v>
      </c>
      <c r="BR109" s="57">
        <f t="shared" si="18"/>
        <v>100000000</v>
      </c>
      <c r="BS109" s="57">
        <f t="shared" si="19"/>
        <v>170000000</v>
      </c>
      <c r="BT109" s="57">
        <f t="shared" si="20"/>
        <v>100000000</v>
      </c>
    </row>
    <row r="110">
      <c r="A110" s="41" t="s">
        <v>117</v>
      </c>
      <c r="B110" s="42" t="s">
        <v>118</v>
      </c>
      <c r="C110" s="6"/>
      <c r="D110" s="43">
        <f t="shared" ref="D110:AZ110" si="73">sum(D111)</f>
        <v>510000000</v>
      </c>
      <c r="E110" s="43">
        <f t="shared" si="73"/>
        <v>0</v>
      </c>
      <c r="F110" s="43">
        <f t="shared" si="73"/>
        <v>0</v>
      </c>
      <c r="G110" s="43">
        <f t="shared" si="73"/>
        <v>0</v>
      </c>
      <c r="H110" s="43">
        <f t="shared" si="73"/>
        <v>0</v>
      </c>
      <c r="I110" s="43">
        <f t="shared" si="73"/>
        <v>30000000</v>
      </c>
      <c r="J110" s="43">
        <f t="shared" si="73"/>
        <v>0</v>
      </c>
      <c r="K110" s="43">
        <f t="shared" si="73"/>
        <v>0</v>
      </c>
      <c r="L110" s="43">
        <f t="shared" si="73"/>
        <v>0</v>
      </c>
      <c r="M110" s="43">
        <f t="shared" si="73"/>
        <v>0</v>
      </c>
      <c r="N110" s="43">
        <f t="shared" si="73"/>
        <v>0</v>
      </c>
      <c r="O110" s="43">
        <f t="shared" si="73"/>
        <v>110000000</v>
      </c>
      <c r="P110" s="43">
        <f t="shared" si="73"/>
        <v>0</v>
      </c>
      <c r="Q110" s="43">
        <f t="shared" si="73"/>
        <v>0</v>
      </c>
      <c r="R110" s="43">
        <f t="shared" si="73"/>
        <v>0</v>
      </c>
      <c r="S110" s="43">
        <f t="shared" si="73"/>
        <v>0</v>
      </c>
      <c r="T110" s="43">
        <f t="shared" si="73"/>
        <v>100000000</v>
      </c>
      <c r="U110" s="43">
        <f t="shared" si="73"/>
        <v>0</v>
      </c>
      <c r="V110" s="43">
        <f t="shared" si="73"/>
        <v>0</v>
      </c>
      <c r="W110" s="43">
        <f t="shared" si="73"/>
        <v>0</v>
      </c>
      <c r="X110" s="43">
        <f t="shared" si="73"/>
        <v>0</v>
      </c>
      <c r="Y110" s="43">
        <f t="shared" si="73"/>
        <v>0</v>
      </c>
      <c r="Z110" s="43">
        <f t="shared" si="73"/>
        <v>0</v>
      </c>
      <c r="AA110" s="43">
        <f t="shared" si="73"/>
        <v>0</v>
      </c>
      <c r="AB110" s="43">
        <f t="shared" si="73"/>
        <v>0</v>
      </c>
      <c r="AC110" s="43">
        <f t="shared" si="73"/>
        <v>0</v>
      </c>
      <c r="AD110" s="43">
        <f t="shared" si="73"/>
        <v>0</v>
      </c>
      <c r="AE110" s="43">
        <f t="shared" si="73"/>
        <v>0</v>
      </c>
      <c r="AF110" s="43">
        <f t="shared" si="73"/>
        <v>0</v>
      </c>
      <c r="AG110" s="43">
        <f t="shared" si="73"/>
        <v>0</v>
      </c>
      <c r="AH110" s="43">
        <f t="shared" si="73"/>
        <v>0</v>
      </c>
      <c r="AI110" s="43">
        <f t="shared" si="73"/>
        <v>100000000</v>
      </c>
      <c r="AJ110" s="43">
        <f t="shared" si="73"/>
        <v>0</v>
      </c>
      <c r="AK110" s="43">
        <f t="shared" si="73"/>
        <v>0</v>
      </c>
      <c r="AL110" s="43">
        <f t="shared" si="73"/>
        <v>0</v>
      </c>
      <c r="AM110" s="43">
        <f t="shared" si="73"/>
        <v>0</v>
      </c>
      <c r="AN110" s="43">
        <f t="shared" si="73"/>
        <v>70000000</v>
      </c>
      <c r="AO110" s="43">
        <f t="shared" si="73"/>
        <v>0</v>
      </c>
      <c r="AP110" s="43">
        <f t="shared" si="73"/>
        <v>0</v>
      </c>
      <c r="AQ110" s="43">
        <f t="shared" si="73"/>
        <v>0</v>
      </c>
      <c r="AR110" s="43">
        <f t="shared" si="73"/>
        <v>0</v>
      </c>
      <c r="AS110" s="43">
        <f t="shared" si="73"/>
        <v>0</v>
      </c>
      <c r="AT110" s="43">
        <f t="shared" si="73"/>
        <v>100000000</v>
      </c>
      <c r="AU110" s="43">
        <f t="shared" si="73"/>
        <v>0</v>
      </c>
      <c r="AV110" s="43">
        <f t="shared" si="73"/>
        <v>0</v>
      </c>
      <c r="AW110" s="43">
        <f t="shared" si="73"/>
        <v>0</v>
      </c>
      <c r="AX110" s="43">
        <f t="shared" si="73"/>
        <v>0</v>
      </c>
      <c r="AY110" s="43">
        <f t="shared" si="73"/>
        <v>0</v>
      </c>
      <c r="AZ110" s="58">
        <f t="shared" si="73"/>
        <v>0</v>
      </c>
      <c r="BA110" s="59">
        <f t="shared" si="3"/>
        <v>510000000</v>
      </c>
      <c r="BB110" s="28">
        <f t="shared" si="4"/>
        <v>0</v>
      </c>
      <c r="BC110" s="29"/>
      <c r="BD110" s="59">
        <f t="shared" si="5"/>
        <v>0</v>
      </c>
      <c r="BE110" s="59">
        <f t="shared" si="6"/>
        <v>30000000</v>
      </c>
      <c r="BF110" s="59">
        <f t="shared" si="7"/>
        <v>110000000</v>
      </c>
      <c r="BG110" s="59">
        <f t="shared" si="8"/>
        <v>100000000</v>
      </c>
      <c r="BH110" s="59">
        <f t="shared" si="9"/>
        <v>0</v>
      </c>
      <c r="BI110" s="59">
        <f t="shared" si="10"/>
        <v>0</v>
      </c>
      <c r="BJ110" s="59">
        <f t="shared" si="11"/>
        <v>0</v>
      </c>
      <c r="BK110" s="59">
        <f t="shared" si="12"/>
        <v>100000000</v>
      </c>
      <c r="BL110" s="59">
        <f t="shared" si="13"/>
        <v>70000000</v>
      </c>
      <c r="BM110" s="59">
        <f t="shared" si="14"/>
        <v>0</v>
      </c>
      <c r="BN110" s="59">
        <f t="shared" si="15"/>
        <v>100000000</v>
      </c>
      <c r="BO110" s="59">
        <f t="shared" si="16"/>
        <v>0</v>
      </c>
      <c r="BP110" s="29"/>
      <c r="BQ110" s="59">
        <f t="shared" si="17"/>
        <v>140000000</v>
      </c>
      <c r="BR110" s="59">
        <f t="shared" si="18"/>
        <v>100000000</v>
      </c>
      <c r="BS110" s="59">
        <f t="shared" si="19"/>
        <v>170000000</v>
      </c>
      <c r="BT110" s="59">
        <f t="shared" si="20"/>
        <v>100000000</v>
      </c>
    </row>
    <row r="111">
      <c r="A111" s="45">
        <v>521811.0</v>
      </c>
      <c r="B111" s="46" t="s">
        <v>119</v>
      </c>
      <c r="C111" s="6"/>
      <c r="D111" s="47">
        <f t="shared" ref="D111:H111" si="74">sum(D113)</f>
        <v>510000000</v>
      </c>
      <c r="E111" s="47">
        <f t="shared" si="74"/>
        <v>0</v>
      </c>
      <c r="F111" s="47">
        <f t="shared" si="74"/>
        <v>0</v>
      </c>
      <c r="G111" s="47">
        <f t="shared" si="74"/>
        <v>0</v>
      </c>
      <c r="H111" s="47">
        <f t="shared" si="74"/>
        <v>0</v>
      </c>
      <c r="I111" s="47">
        <v>3.0E7</v>
      </c>
      <c r="J111" s="47">
        <f t="shared" ref="J111:N111" si="75">sum(J113)</f>
        <v>0</v>
      </c>
      <c r="K111" s="47">
        <f t="shared" si="75"/>
        <v>0</v>
      </c>
      <c r="L111" s="47">
        <f t="shared" si="75"/>
        <v>0</v>
      </c>
      <c r="M111" s="47">
        <f t="shared" si="75"/>
        <v>0</v>
      </c>
      <c r="N111" s="47">
        <f t="shared" si="75"/>
        <v>0</v>
      </c>
      <c r="O111" s="47">
        <v>1.1E8</v>
      </c>
      <c r="P111" s="47">
        <f t="shared" ref="P111:S111" si="76">sum(P113)</f>
        <v>0</v>
      </c>
      <c r="Q111" s="47">
        <f t="shared" si="76"/>
        <v>0</v>
      </c>
      <c r="R111" s="47">
        <f t="shared" si="76"/>
        <v>0</v>
      </c>
      <c r="S111" s="47">
        <f t="shared" si="76"/>
        <v>0</v>
      </c>
      <c r="T111" s="47">
        <v>1.0E8</v>
      </c>
      <c r="U111" s="47">
        <f t="shared" ref="U111:AH111" si="77">sum(U113)</f>
        <v>0</v>
      </c>
      <c r="V111" s="47">
        <f t="shared" si="77"/>
        <v>0</v>
      </c>
      <c r="W111" s="47">
        <f t="shared" si="77"/>
        <v>0</v>
      </c>
      <c r="X111" s="47">
        <f t="shared" si="77"/>
        <v>0</v>
      </c>
      <c r="Y111" s="47">
        <f t="shared" si="77"/>
        <v>0</v>
      </c>
      <c r="Z111" s="47">
        <f t="shared" si="77"/>
        <v>0</v>
      </c>
      <c r="AA111" s="47">
        <f t="shared" si="77"/>
        <v>0</v>
      </c>
      <c r="AB111" s="47">
        <f t="shared" si="77"/>
        <v>0</v>
      </c>
      <c r="AC111" s="47">
        <f t="shared" si="77"/>
        <v>0</v>
      </c>
      <c r="AD111" s="47">
        <f t="shared" si="77"/>
        <v>0</v>
      </c>
      <c r="AE111" s="47">
        <f t="shared" si="77"/>
        <v>0</v>
      </c>
      <c r="AF111" s="47">
        <f t="shared" si="77"/>
        <v>0</v>
      </c>
      <c r="AG111" s="47">
        <f t="shared" si="77"/>
        <v>0</v>
      </c>
      <c r="AH111" s="47">
        <f t="shared" si="77"/>
        <v>0</v>
      </c>
      <c r="AI111" s="47">
        <v>1.0E8</v>
      </c>
      <c r="AJ111" s="47">
        <f t="shared" ref="AJ111:AM111" si="78">sum(AJ113)</f>
        <v>0</v>
      </c>
      <c r="AK111" s="47">
        <f t="shared" si="78"/>
        <v>0</v>
      </c>
      <c r="AL111" s="47">
        <f t="shared" si="78"/>
        <v>0</v>
      </c>
      <c r="AM111" s="47">
        <f t="shared" si="78"/>
        <v>0</v>
      </c>
      <c r="AN111" s="47">
        <v>7.0E7</v>
      </c>
      <c r="AO111" s="47">
        <f t="shared" ref="AO111:AS111" si="79">sum(AO113)</f>
        <v>0</v>
      </c>
      <c r="AP111" s="47">
        <f t="shared" si="79"/>
        <v>0</v>
      </c>
      <c r="AQ111" s="47">
        <f t="shared" si="79"/>
        <v>0</v>
      </c>
      <c r="AR111" s="47">
        <f t="shared" si="79"/>
        <v>0</v>
      </c>
      <c r="AS111" s="47">
        <f t="shared" si="79"/>
        <v>0</v>
      </c>
      <c r="AT111" s="47">
        <v>1.0E8</v>
      </c>
      <c r="AU111" s="47">
        <f t="shared" ref="AU111:AZ111" si="80">sum(AU113)</f>
        <v>0</v>
      </c>
      <c r="AV111" s="47">
        <f t="shared" si="80"/>
        <v>0</v>
      </c>
      <c r="AW111" s="47">
        <f t="shared" si="80"/>
        <v>0</v>
      </c>
      <c r="AX111" s="47">
        <f t="shared" si="80"/>
        <v>0</v>
      </c>
      <c r="AY111" s="47">
        <f t="shared" si="80"/>
        <v>0</v>
      </c>
      <c r="AZ111" s="60">
        <f t="shared" si="80"/>
        <v>0</v>
      </c>
      <c r="BA111" s="59">
        <f t="shared" si="3"/>
        <v>510000000</v>
      </c>
      <c r="BB111" s="28">
        <f t="shared" si="4"/>
        <v>0</v>
      </c>
      <c r="BC111" s="61"/>
      <c r="BD111" s="59">
        <f t="shared" si="5"/>
        <v>0</v>
      </c>
      <c r="BE111" s="59">
        <f t="shared" si="6"/>
        <v>30000000</v>
      </c>
      <c r="BF111" s="59">
        <f t="shared" si="7"/>
        <v>110000000</v>
      </c>
      <c r="BG111" s="59">
        <f t="shared" si="8"/>
        <v>100000000</v>
      </c>
      <c r="BH111" s="59">
        <f t="shared" si="9"/>
        <v>0</v>
      </c>
      <c r="BI111" s="59">
        <f t="shared" si="10"/>
        <v>0</v>
      </c>
      <c r="BJ111" s="59">
        <f t="shared" si="11"/>
        <v>0</v>
      </c>
      <c r="BK111" s="59">
        <f t="shared" si="12"/>
        <v>100000000</v>
      </c>
      <c r="BL111" s="59">
        <f t="shared" si="13"/>
        <v>70000000</v>
      </c>
      <c r="BM111" s="59">
        <f t="shared" si="14"/>
        <v>0</v>
      </c>
      <c r="BN111" s="59">
        <f t="shared" si="15"/>
        <v>100000000</v>
      </c>
      <c r="BO111" s="59">
        <f t="shared" si="16"/>
        <v>0</v>
      </c>
      <c r="BP111" s="61"/>
      <c r="BQ111" s="59">
        <f t="shared" si="17"/>
        <v>140000000</v>
      </c>
      <c r="BR111" s="59">
        <f t="shared" si="18"/>
        <v>100000000</v>
      </c>
      <c r="BS111" s="59">
        <f t="shared" si="19"/>
        <v>170000000</v>
      </c>
      <c r="BT111" s="59">
        <f t="shared" si="20"/>
        <v>100000000</v>
      </c>
    </row>
    <row r="112">
      <c r="A112" s="49"/>
      <c r="B112" s="50" t="s">
        <v>37</v>
      </c>
      <c r="C112" s="6"/>
      <c r="D112" s="51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3"/>
      <c r="BA112" s="59">
        <f t="shared" si="3"/>
        <v>0</v>
      </c>
      <c r="BB112" s="28">
        <f t="shared" si="4"/>
        <v>0</v>
      </c>
      <c r="BC112" s="64"/>
      <c r="BD112" s="59">
        <f t="shared" si="5"/>
        <v>0</v>
      </c>
      <c r="BE112" s="59">
        <f t="shared" si="6"/>
        <v>0</v>
      </c>
      <c r="BF112" s="59">
        <f t="shared" si="7"/>
        <v>0</v>
      </c>
      <c r="BG112" s="59">
        <f t="shared" si="8"/>
        <v>0</v>
      </c>
      <c r="BH112" s="59">
        <f t="shared" si="9"/>
        <v>0</v>
      </c>
      <c r="BI112" s="59">
        <f t="shared" si="10"/>
        <v>0</v>
      </c>
      <c r="BJ112" s="59">
        <f t="shared" si="11"/>
        <v>0</v>
      </c>
      <c r="BK112" s="59">
        <f t="shared" si="12"/>
        <v>0</v>
      </c>
      <c r="BL112" s="59">
        <f t="shared" si="13"/>
        <v>0</v>
      </c>
      <c r="BM112" s="59">
        <f t="shared" si="14"/>
        <v>0</v>
      </c>
      <c r="BN112" s="59">
        <f t="shared" si="15"/>
        <v>0</v>
      </c>
      <c r="BO112" s="59">
        <f t="shared" si="16"/>
        <v>0</v>
      </c>
      <c r="BP112" s="64"/>
      <c r="BQ112" s="59">
        <f t="shared" si="17"/>
        <v>0</v>
      </c>
      <c r="BR112" s="59">
        <f t="shared" si="18"/>
        <v>0</v>
      </c>
      <c r="BS112" s="59">
        <f t="shared" si="19"/>
        <v>0</v>
      </c>
      <c r="BT112" s="59">
        <f t="shared" si="20"/>
        <v>0</v>
      </c>
    </row>
    <row r="113">
      <c r="A113" s="49"/>
      <c r="B113" s="52" t="s">
        <v>38</v>
      </c>
      <c r="C113" s="52" t="s">
        <v>123</v>
      </c>
      <c r="D113" s="53">
        <v>5.1E8</v>
      </c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5"/>
      <c r="BA113" s="59">
        <f t="shared" si="3"/>
        <v>0</v>
      </c>
      <c r="BB113" s="28">
        <f t="shared" si="4"/>
        <v>510000000</v>
      </c>
      <c r="BC113" s="64"/>
      <c r="BD113" s="59">
        <f t="shared" si="5"/>
        <v>0</v>
      </c>
      <c r="BE113" s="59">
        <f t="shared" si="6"/>
        <v>0</v>
      </c>
      <c r="BF113" s="59">
        <f t="shared" si="7"/>
        <v>0</v>
      </c>
      <c r="BG113" s="59">
        <f t="shared" si="8"/>
        <v>0</v>
      </c>
      <c r="BH113" s="59">
        <f t="shared" si="9"/>
        <v>0</v>
      </c>
      <c r="BI113" s="59">
        <f t="shared" si="10"/>
        <v>0</v>
      </c>
      <c r="BJ113" s="59">
        <f t="shared" si="11"/>
        <v>0</v>
      </c>
      <c r="BK113" s="59">
        <f t="shared" si="12"/>
        <v>0</v>
      </c>
      <c r="BL113" s="59">
        <f t="shared" si="13"/>
        <v>0</v>
      </c>
      <c r="BM113" s="59">
        <f t="shared" si="14"/>
        <v>0</v>
      </c>
      <c r="BN113" s="59">
        <f t="shared" si="15"/>
        <v>0</v>
      </c>
      <c r="BO113" s="59">
        <f t="shared" si="16"/>
        <v>0</v>
      </c>
      <c r="BP113" s="64"/>
      <c r="BQ113" s="59">
        <f t="shared" si="17"/>
        <v>0</v>
      </c>
      <c r="BR113" s="59">
        <f t="shared" si="18"/>
        <v>0</v>
      </c>
      <c r="BS113" s="59">
        <f t="shared" si="19"/>
        <v>0</v>
      </c>
      <c r="BT113" s="59">
        <f t="shared" si="20"/>
        <v>0</v>
      </c>
    </row>
    <row r="114">
      <c r="A114" s="17" t="s">
        <v>125</v>
      </c>
      <c r="B114" s="18" t="s">
        <v>126</v>
      </c>
      <c r="C114" s="6"/>
      <c r="D114" s="19">
        <f t="shared" ref="D114:AZ114" si="81">sum(D115)</f>
        <v>22217457000</v>
      </c>
      <c r="E114" s="19">
        <f t="shared" si="81"/>
        <v>539231733</v>
      </c>
      <c r="F114" s="19">
        <f t="shared" si="81"/>
        <v>104700000</v>
      </c>
      <c r="G114" s="19">
        <f t="shared" si="81"/>
        <v>0</v>
      </c>
      <c r="H114" s="19">
        <f t="shared" si="81"/>
        <v>0</v>
      </c>
      <c r="I114" s="19">
        <f t="shared" si="81"/>
        <v>730950733</v>
      </c>
      <c r="J114" s="19">
        <f t="shared" si="81"/>
        <v>259698730</v>
      </c>
      <c r="K114" s="19">
        <f t="shared" si="81"/>
        <v>638884000</v>
      </c>
      <c r="L114" s="19">
        <f t="shared" si="81"/>
        <v>200195547</v>
      </c>
      <c r="M114" s="19">
        <f t="shared" si="81"/>
        <v>730950733</v>
      </c>
      <c r="N114" s="19">
        <f t="shared" si="81"/>
        <v>1422599080</v>
      </c>
      <c r="O114" s="19">
        <f t="shared" si="81"/>
        <v>638884000</v>
      </c>
      <c r="P114" s="19">
        <f t="shared" si="81"/>
        <v>101375000</v>
      </c>
      <c r="Q114" s="19">
        <f t="shared" si="81"/>
        <v>730950733</v>
      </c>
      <c r="R114" s="19">
        <f t="shared" si="81"/>
        <v>198740580</v>
      </c>
      <c r="S114" s="19">
        <f t="shared" si="81"/>
        <v>690624000</v>
      </c>
      <c r="T114" s="19">
        <f t="shared" si="81"/>
        <v>36226000</v>
      </c>
      <c r="U114" s="19">
        <f t="shared" si="81"/>
        <v>730950733</v>
      </c>
      <c r="V114" s="19">
        <f t="shared" si="81"/>
        <v>198740580</v>
      </c>
      <c r="W114" s="19">
        <f t="shared" si="81"/>
        <v>638884000</v>
      </c>
      <c r="X114" s="19">
        <f t="shared" si="81"/>
        <v>23210000</v>
      </c>
      <c r="Y114" s="19">
        <f t="shared" si="81"/>
        <v>730950733</v>
      </c>
      <c r="Z114" s="19">
        <f t="shared" si="81"/>
        <v>222653080</v>
      </c>
      <c r="AA114" s="19">
        <f t="shared" si="81"/>
        <v>1199946000</v>
      </c>
      <c r="AB114" s="19">
        <f t="shared" si="81"/>
        <v>670894000</v>
      </c>
      <c r="AC114" s="19">
        <f t="shared" si="81"/>
        <v>733582733</v>
      </c>
      <c r="AD114" s="19">
        <f t="shared" si="81"/>
        <v>213740580</v>
      </c>
      <c r="AE114" s="19">
        <f t="shared" si="81"/>
        <v>638884000</v>
      </c>
      <c r="AF114" s="19">
        <f t="shared" si="81"/>
        <v>23210000</v>
      </c>
      <c r="AG114" s="19">
        <f t="shared" si="81"/>
        <v>730950733</v>
      </c>
      <c r="AH114" s="19">
        <f t="shared" si="81"/>
        <v>198740580</v>
      </c>
      <c r="AI114" s="19">
        <f t="shared" si="81"/>
        <v>656624000</v>
      </c>
      <c r="AJ114" s="19">
        <f t="shared" si="81"/>
        <v>32214000</v>
      </c>
      <c r="AK114" s="19">
        <f t="shared" si="81"/>
        <v>730950733</v>
      </c>
      <c r="AL114" s="19">
        <f t="shared" si="81"/>
        <v>240653080</v>
      </c>
      <c r="AM114" s="19">
        <f t="shared" si="81"/>
        <v>649965850</v>
      </c>
      <c r="AN114" s="19">
        <f t="shared" si="81"/>
        <v>23210000</v>
      </c>
      <c r="AO114" s="19">
        <f t="shared" si="81"/>
        <v>730950733</v>
      </c>
      <c r="AP114" s="19">
        <f t="shared" si="81"/>
        <v>198740580</v>
      </c>
      <c r="AQ114" s="19">
        <f t="shared" si="81"/>
        <v>638884000</v>
      </c>
      <c r="AR114" s="19">
        <f t="shared" si="81"/>
        <v>36022000</v>
      </c>
      <c r="AS114" s="19">
        <f t="shared" si="81"/>
        <v>730950733</v>
      </c>
      <c r="AT114" s="19">
        <f t="shared" si="81"/>
        <v>235163080</v>
      </c>
      <c r="AU114" s="19">
        <f t="shared" si="81"/>
        <v>638884000</v>
      </c>
      <c r="AV114" s="19">
        <f t="shared" si="81"/>
        <v>170691783</v>
      </c>
      <c r="AW114" s="19">
        <f t="shared" si="81"/>
        <v>817213187</v>
      </c>
      <c r="AX114" s="19">
        <f t="shared" si="81"/>
        <v>863575620</v>
      </c>
      <c r="AY114" s="19">
        <f t="shared" si="81"/>
        <v>843415000</v>
      </c>
      <c r="AZ114" s="19">
        <f t="shared" si="81"/>
        <v>0</v>
      </c>
      <c r="BA114" s="26">
        <f t="shared" si="3"/>
        <v>22217457000</v>
      </c>
      <c r="BB114" s="28">
        <f t="shared" si="4"/>
        <v>0</v>
      </c>
      <c r="BC114" s="29"/>
      <c r="BD114" s="26">
        <f t="shared" si="5"/>
        <v>643931733</v>
      </c>
      <c r="BE114" s="26">
        <f t="shared" si="6"/>
        <v>1829729010</v>
      </c>
      <c r="BF114" s="26">
        <f t="shared" si="7"/>
        <v>2893808813</v>
      </c>
      <c r="BG114" s="26">
        <f t="shared" si="8"/>
        <v>1656541313</v>
      </c>
      <c r="BH114" s="26">
        <f t="shared" si="9"/>
        <v>1591785313</v>
      </c>
      <c r="BI114" s="26">
        <f t="shared" si="10"/>
        <v>2824443813</v>
      </c>
      <c r="BJ114" s="26">
        <f t="shared" si="11"/>
        <v>1609417313</v>
      </c>
      <c r="BK114" s="26">
        <f t="shared" si="12"/>
        <v>1618529313</v>
      </c>
      <c r="BL114" s="26">
        <f t="shared" si="13"/>
        <v>1644779663</v>
      </c>
      <c r="BM114" s="26">
        <f t="shared" si="14"/>
        <v>1604597313</v>
      </c>
      <c r="BN114" s="26">
        <f t="shared" si="15"/>
        <v>1775689596</v>
      </c>
      <c r="BO114" s="26">
        <f t="shared" si="16"/>
        <v>2524203807</v>
      </c>
      <c r="BP114" s="29"/>
      <c r="BQ114" s="26">
        <f t="shared" si="17"/>
        <v>5367469556</v>
      </c>
      <c r="BR114" s="26">
        <f t="shared" si="18"/>
        <v>6072770439</v>
      </c>
      <c r="BS114" s="26">
        <f t="shared" si="19"/>
        <v>4872726289</v>
      </c>
      <c r="BT114" s="26">
        <f t="shared" si="20"/>
        <v>5904490716</v>
      </c>
    </row>
    <row r="115">
      <c r="A115" s="22">
        <v>4812.0</v>
      </c>
      <c r="B115" s="23" t="s">
        <v>127</v>
      </c>
      <c r="C115" s="6"/>
      <c r="D115" s="24">
        <f t="shared" ref="D115:AZ115" si="82">sum(D116,D334)</f>
        <v>22217457000</v>
      </c>
      <c r="E115" s="24">
        <f t="shared" si="82"/>
        <v>539231733</v>
      </c>
      <c r="F115" s="24">
        <f t="shared" si="82"/>
        <v>104700000</v>
      </c>
      <c r="G115" s="24">
        <f t="shared" si="82"/>
        <v>0</v>
      </c>
      <c r="H115" s="24">
        <f t="shared" si="82"/>
        <v>0</v>
      </c>
      <c r="I115" s="24">
        <f t="shared" si="82"/>
        <v>730950733</v>
      </c>
      <c r="J115" s="24">
        <f t="shared" si="82"/>
        <v>259698730</v>
      </c>
      <c r="K115" s="24">
        <f t="shared" si="82"/>
        <v>638884000</v>
      </c>
      <c r="L115" s="24">
        <f t="shared" si="82"/>
        <v>200195547</v>
      </c>
      <c r="M115" s="24">
        <f t="shared" si="82"/>
        <v>730950733</v>
      </c>
      <c r="N115" s="24">
        <f t="shared" si="82"/>
        <v>1422599080</v>
      </c>
      <c r="O115" s="24">
        <f t="shared" si="82"/>
        <v>638884000</v>
      </c>
      <c r="P115" s="24">
        <f t="shared" si="82"/>
        <v>101375000</v>
      </c>
      <c r="Q115" s="24">
        <f t="shared" si="82"/>
        <v>730950733</v>
      </c>
      <c r="R115" s="24">
        <f t="shared" si="82"/>
        <v>198740580</v>
      </c>
      <c r="S115" s="24">
        <f t="shared" si="82"/>
        <v>690624000</v>
      </c>
      <c r="T115" s="24">
        <f t="shared" si="82"/>
        <v>36226000</v>
      </c>
      <c r="U115" s="24">
        <f t="shared" si="82"/>
        <v>730950733</v>
      </c>
      <c r="V115" s="24">
        <f t="shared" si="82"/>
        <v>198740580</v>
      </c>
      <c r="W115" s="24">
        <f t="shared" si="82"/>
        <v>638884000</v>
      </c>
      <c r="X115" s="24">
        <f t="shared" si="82"/>
        <v>23210000</v>
      </c>
      <c r="Y115" s="24">
        <f t="shared" si="82"/>
        <v>730950733</v>
      </c>
      <c r="Z115" s="24">
        <f t="shared" si="82"/>
        <v>222653080</v>
      </c>
      <c r="AA115" s="24">
        <f t="shared" si="82"/>
        <v>1199946000</v>
      </c>
      <c r="AB115" s="24">
        <f t="shared" si="82"/>
        <v>670894000</v>
      </c>
      <c r="AC115" s="24">
        <f t="shared" si="82"/>
        <v>733582733</v>
      </c>
      <c r="AD115" s="24">
        <f t="shared" si="82"/>
        <v>213740580</v>
      </c>
      <c r="AE115" s="24">
        <f t="shared" si="82"/>
        <v>638884000</v>
      </c>
      <c r="AF115" s="24">
        <f t="shared" si="82"/>
        <v>23210000</v>
      </c>
      <c r="AG115" s="24">
        <f t="shared" si="82"/>
        <v>730950733</v>
      </c>
      <c r="AH115" s="24">
        <f t="shared" si="82"/>
        <v>198740580</v>
      </c>
      <c r="AI115" s="24">
        <f t="shared" si="82"/>
        <v>656624000</v>
      </c>
      <c r="AJ115" s="24">
        <f t="shared" si="82"/>
        <v>32214000</v>
      </c>
      <c r="AK115" s="24">
        <f t="shared" si="82"/>
        <v>730950733</v>
      </c>
      <c r="AL115" s="24">
        <f t="shared" si="82"/>
        <v>240653080</v>
      </c>
      <c r="AM115" s="24">
        <f t="shared" si="82"/>
        <v>649965850</v>
      </c>
      <c r="AN115" s="24">
        <f t="shared" si="82"/>
        <v>23210000</v>
      </c>
      <c r="AO115" s="24">
        <f t="shared" si="82"/>
        <v>730950733</v>
      </c>
      <c r="AP115" s="24">
        <f t="shared" si="82"/>
        <v>198740580</v>
      </c>
      <c r="AQ115" s="24">
        <f t="shared" si="82"/>
        <v>638884000</v>
      </c>
      <c r="AR115" s="24">
        <f t="shared" si="82"/>
        <v>36022000</v>
      </c>
      <c r="AS115" s="24">
        <f t="shared" si="82"/>
        <v>730950733</v>
      </c>
      <c r="AT115" s="24">
        <f t="shared" si="82"/>
        <v>235163080</v>
      </c>
      <c r="AU115" s="24">
        <f t="shared" si="82"/>
        <v>638884000</v>
      </c>
      <c r="AV115" s="24">
        <f t="shared" si="82"/>
        <v>170691783</v>
      </c>
      <c r="AW115" s="24">
        <f t="shared" si="82"/>
        <v>817213187</v>
      </c>
      <c r="AX115" s="24">
        <f t="shared" si="82"/>
        <v>863575620</v>
      </c>
      <c r="AY115" s="24">
        <f t="shared" si="82"/>
        <v>843415000</v>
      </c>
      <c r="AZ115" s="24">
        <f t="shared" si="82"/>
        <v>0</v>
      </c>
      <c r="BA115" s="48">
        <f t="shared" si="3"/>
        <v>22217457000</v>
      </c>
      <c r="BB115" s="28">
        <f t="shared" si="4"/>
        <v>0</v>
      </c>
      <c r="BC115" s="29"/>
      <c r="BD115" s="48">
        <f t="shared" si="5"/>
        <v>643931733</v>
      </c>
      <c r="BE115" s="48">
        <f t="shared" si="6"/>
        <v>1829729010</v>
      </c>
      <c r="BF115" s="48">
        <f t="shared" si="7"/>
        <v>2893808813</v>
      </c>
      <c r="BG115" s="48">
        <f t="shared" si="8"/>
        <v>1656541313</v>
      </c>
      <c r="BH115" s="48">
        <f t="shared" si="9"/>
        <v>1591785313</v>
      </c>
      <c r="BI115" s="48">
        <f t="shared" si="10"/>
        <v>2824443813</v>
      </c>
      <c r="BJ115" s="48">
        <f t="shared" si="11"/>
        <v>1609417313</v>
      </c>
      <c r="BK115" s="48">
        <f t="shared" si="12"/>
        <v>1618529313</v>
      </c>
      <c r="BL115" s="48">
        <f t="shared" si="13"/>
        <v>1644779663</v>
      </c>
      <c r="BM115" s="48">
        <f t="shared" si="14"/>
        <v>1604597313</v>
      </c>
      <c r="BN115" s="48">
        <f t="shared" si="15"/>
        <v>1775689596</v>
      </c>
      <c r="BO115" s="48">
        <f t="shared" si="16"/>
        <v>2524203807</v>
      </c>
      <c r="BP115" s="29"/>
      <c r="BQ115" s="48">
        <f t="shared" si="17"/>
        <v>5367469556</v>
      </c>
      <c r="BR115" s="48">
        <f t="shared" si="18"/>
        <v>6072770439</v>
      </c>
      <c r="BS115" s="48">
        <f t="shared" si="19"/>
        <v>4872726289</v>
      </c>
      <c r="BT115" s="48">
        <f t="shared" si="20"/>
        <v>5904490716</v>
      </c>
    </row>
    <row r="116">
      <c r="A116" s="27" t="s">
        <v>128</v>
      </c>
      <c r="B116" s="30" t="s">
        <v>129</v>
      </c>
      <c r="C116" s="6"/>
      <c r="D116" s="31">
        <f t="shared" ref="D116:AZ116" si="83">sum(D117,D125)</f>
        <v>22212193000</v>
      </c>
      <c r="E116" s="31">
        <f t="shared" si="83"/>
        <v>539231733</v>
      </c>
      <c r="F116" s="31">
        <f t="shared" si="83"/>
        <v>104700000</v>
      </c>
      <c r="G116" s="31">
        <f t="shared" si="83"/>
        <v>0</v>
      </c>
      <c r="H116" s="31">
        <f t="shared" si="83"/>
        <v>0</v>
      </c>
      <c r="I116" s="31">
        <f t="shared" si="83"/>
        <v>730950733</v>
      </c>
      <c r="J116" s="31">
        <f t="shared" si="83"/>
        <v>259698730</v>
      </c>
      <c r="K116" s="31">
        <f t="shared" si="83"/>
        <v>638884000</v>
      </c>
      <c r="L116" s="31">
        <f t="shared" si="83"/>
        <v>200195547</v>
      </c>
      <c r="M116" s="31">
        <f t="shared" si="83"/>
        <v>730950733</v>
      </c>
      <c r="N116" s="31">
        <f t="shared" si="83"/>
        <v>1422599080</v>
      </c>
      <c r="O116" s="31">
        <f t="shared" si="83"/>
        <v>638884000</v>
      </c>
      <c r="P116" s="31">
        <f t="shared" si="83"/>
        <v>101375000</v>
      </c>
      <c r="Q116" s="31">
        <f t="shared" si="83"/>
        <v>730950733</v>
      </c>
      <c r="R116" s="31">
        <f t="shared" si="83"/>
        <v>198740580</v>
      </c>
      <c r="S116" s="31">
        <f t="shared" si="83"/>
        <v>690624000</v>
      </c>
      <c r="T116" s="31">
        <f t="shared" si="83"/>
        <v>36226000</v>
      </c>
      <c r="U116" s="31">
        <f t="shared" si="83"/>
        <v>730950733</v>
      </c>
      <c r="V116" s="31">
        <f t="shared" si="83"/>
        <v>198740580</v>
      </c>
      <c r="W116" s="31">
        <f t="shared" si="83"/>
        <v>638884000</v>
      </c>
      <c r="X116" s="31">
        <f t="shared" si="83"/>
        <v>23210000</v>
      </c>
      <c r="Y116" s="31">
        <f t="shared" si="83"/>
        <v>730950733</v>
      </c>
      <c r="Z116" s="31">
        <f t="shared" si="83"/>
        <v>222653080</v>
      </c>
      <c r="AA116" s="31">
        <f t="shared" si="83"/>
        <v>1199946000</v>
      </c>
      <c r="AB116" s="31">
        <f t="shared" si="83"/>
        <v>670894000</v>
      </c>
      <c r="AC116" s="31">
        <f t="shared" si="83"/>
        <v>730950733</v>
      </c>
      <c r="AD116" s="31">
        <f t="shared" si="83"/>
        <v>213740580</v>
      </c>
      <c r="AE116" s="31">
        <f t="shared" si="83"/>
        <v>638884000</v>
      </c>
      <c r="AF116" s="31">
        <f t="shared" si="83"/>
        <v>23210000</v>
      </c>
      <c r="AG116" s="31">
        <f t="shared" si="83"/>
        <v>730950733</v>
      </c>
      <c r="AH116" s="31">
        <f t="shared" si="83"/>
        <v>198740580</v>
      </c>
      <c r="AI116" s="31">
        <f t="shared" si="83"/>
        <v>656624000</v>
      </c>
      <c r="AJ116" s="31">
        <f t="shared" si="83"/>
        <v>32214000</v>
      </c>
      <c r="AK116" s="31">
        <f t="shared" si="83"/>
        <v>730950733</v>
      </c>
      <c r="AL116" s="31">
        <f t="shared" si="83"/>
        <v>240653080</v>
      </c>
      <c r="AM116" s="31">
        <f t="shared" si="83"/>
        <v>649965850</v>
      </c>
      <c r="AN116" s="31">
        <f t="shared" si="83"/>
        <v>23210000</v>
      </c>
      <c r="AO116" s="31">
        <f t="shared" si="83"/>
        <v>730950733</v>
      </c>
      <c r="AP116" s="31">
        <f t="shared" si="83"/>
        <v>198740580</v>
      </c>
      <c r="AQ116" s="31">
        <f t="shared" si="83"/>
        <v>638884000</v>
      </c>
      <c r="AR116" s="31">
        <f t="shared" si="83"/>
        <v>36022000</v>
      </c>
      <c r="AS116" s="31">
        <f t="shared" si="83"/>
        <v>730950733</v>
      </c>
      <c r="AT116" s="31">
        <f t="shared" si="83"/>
        <v>235163080</v>
      </c>
      <c r="AU116" s="31">
        <f t="shared" si="83"/>
        <v>638884000</v>
      </c>
      <c r="AV116" s="31">
        <f t="shared" si="83"/>
        <v>168059783</v>
      </c>
      <c r="AW116" s="31">
        <f t="shared" si="83"/>
        <v>817213187</v>
      </c>
      <c r="AX116" s="31">
        <f t="shared" si="83"/>
        <v>863575620</v>
      </c>
      <c r="AY116" s="31">
        <f t="shared" si="83"/>
        <v>843415000</v>
      </c>
      <c r="AZ116" s="31">
        <f t="shared" si="83"/>
        <v>0</v>
      </c>
      <c r="BA116" s="55">
        <f t="shared" si="3"/>
        <v>22212193000</v>
      </c>
      <c r="BB116" s="28">
        <f t="shared" si="4"/>
        <v>0</v>
      </c>
      <c r="BC116" s="29"/>
      <c r="BD116" s="55">
        <f t="shared" si="5"/>
        <v>643931733</v>
      </c>
      <c r="BE116" s="55">
        <f t="shared" si="6"/>
        <v>1829729010</v>
      </c>
      <c r="BF116" s="55">
        <f t="shared" si="7"/>
        <v>2893808813</v>
      </c>
      <c r="BG116" s="55">
        <f t="shared" si="8"/>
        <v>1656541313</v>
      </c>
      <c r="BH116" s="55">
        <f t="shared" si="9"/>
        <v>1591785313</v>
      </c>
      <c r="BI116" s="55">
        <f t="shared" si="10"/>
        <v>2824443813</v>
      </c>
      <c r="BJ116" s="55">
        <f t="shared" si="11"/>
        <v>1606785313</v>
      </c>
      <c r="BK116" s="55">
        <f t="shared" si="12"/>
        <v>1618529313</v>
      </c>
      <c r="BL116" s="55">
        <f t="shared" si="13"/>
        <v>1644779663</v>
      </c>
      <c r="BM116" s="55">
        <f t="shared" si="14"/>
        <v>1604597313</v>
      </c>
      <c r="BN116" s="55">
        <f t="shared" si="15"/>
        <v>1773057596</v>
      </c>
      <c r="BO116" s="55">
        <f t="shared" si="16"/>
        <v>2524203807</v>
      </c>
      <c r="BP116" s="29"/>
      <c r="BQ116" s="55">
        <f t="shared" si="17"/>
        <v>5367469556</v>
      </c>
      <c r="BR116" s="55">
        <f t="shared" si="18"/>
        <v>6072770439</v>
      </c>
      <c r="BS116" s="55">
        <f t="shared" si="19"/>
        <v>4870094289</v>
      </c>
      <c r="BT116" s="55">
        <f t="shared" si="20"/>
        <v>5901858716</v>
      </c>
    </row>
    <row r="117">
      <c r="A117" s="33" t="s">
        <v>130</v>
      </c>
      <c r="B117" s="34" t="s">
        <v>131</v>
      </c>
      <c r="C117" s="6"/>
      <c r="D117" s="35">
        <f t="shared" ref="D117:AZ117" si="84">sum(D118)</f>
        <v>4736000</v>
      </c>
      <c r="E117" s="35">
        <f t="shared" si="84"/>
        <v>0</v>
      </c>
      <c r="F117" s="35">
        <f t="shared" si="84"/>
        <v>0</v>
      </c>
      <c r="G117" s="35">
        <f t="shared" si="84"/>
        <v>0</v>
      </c>
      <c r="H117" s="35">
        <f t="shared" si="84"/>
        <v>0</v>
      </c>
      <c r="I117" s="35">
        <f t="shared" si="84"/>
        <v>0</v>
      </c>
      <c r="J117" s="35">
        <f t="shared" si="84"/>
        <v>0</v>
      </c>
      <c r="K117" s="35">
        <f t="shared" si="84"/>
        <v>0</v>
      </c>
      <c r="L117" s="35">
        <f t="shared" si="84"/>
        <v>2368000</v>
      </c>
      <c r="M117" s="35">
        <f t="shared" si="84"/>
        <v>0</v>
      </c>
      <c r="N117" s="35">
        <f t="shared" si="84"/>
        <v>0</v>
      </c>
      <c r="O117" s="35">
        <f t="shared" si="84"/>
        <v>0</v>
      </c>
      <c r="P117" s="35">
        <f t="shared" si="84"/>
        <v>0</v>
      </c>
      <c r="Q117" s="35">
        <f t="shared" si="84"/>
        <v>0</v>
      </c>
      <c r="R117" s="35">
        <f t="shared" si="84"/>
        <v>0</v>
      </c>
      <c r="S117" s="35">
        <f t="shared" si="84"/>
        <v>0</v>
      </c>
      <c r="T117" s="35">
        <f t="shared" si="84"/>
        <v>0</v>
      </c>
      <c r="U117" s="35">
        <f t="shared" si="84"/>
        <v>0</v>
      </c>
      <c r="V117" s="35">
        <f t="shared" si="84"/>
        <v>0</v>
      </c>
      <c r="W117" s="35">
        <f t="shared" si="84"/>
        <v>0</v>
      </c>
      <c r="X117" s="35">
        <f t="shared" si="84"/>
        <v>0</v>
      </c>
      <c r="Y117" s="35">
        <f t="shared" si="84"/>
        <v>0</v>
      </c>
      <c r="Z117" s="35">
        <f t="shared" si="84"/>
        <v>0</v>
      </c>
      <c r="AA117" s="35">
        <f t="shared" si="84"/>
        <v>0</v>
      </c>
      <c r="AB117" s="35">
        <f t="shared" si="84"/>
        <v>0</v>
      </c>
      <c r="AC117" s="35">
        <f t="shared" si="84"/>
        <v>0</v>
      </c>
      <c r="AD117" s="35">
        <f t="shared" si="84"/>
        <v>0</v>
      </c>
      <c r="AE117" s="35">
        <f t="shared" si="84"/>
        <v>0</v>
      </c>
      <c r="AF117" s="35">
        <f t="shared" si="84"/>
        <v>0</v>
      </c>
      <c r="AG117" s="35">
        <f t="shared" si="84"/>
        <v>0</v>
      </c>
      <c r="AH117" s="35">
        <f t="shared" si="84"/>
        <v>0</v>
      </c>
      <c r="AI117" s="35">
        <f t="shared" si="84"/>
        <v>0</v>
      </c>
      <c r="AJ117" s="35">
        <f t="shared" si="84"/>
        <v>0</v>
      </c>
      <c r="AK117" s="35">
        <f t="shared" si="84"/>
        <v>0</v>
      </c>
      <c r="AL117" s="35">
        <f t="shared" si="84"/>
        <v>0</v>
      </c>
      <c r="AM117" s="35">
        <f t="shared" si="84"/>
        <v>0</v>
      </c>
      <c r="AN117" s="35">
        <f t="shared" si="84"/>
        <v>0</v>
      </c>
      <c r="AO117" s="35">
        <f t="shared" si="84"/>
        <v>0</v>
      </c>
      <c r="AP117" s="35">
        <f t="shared" si="84"/>
        <v>0</v>
      </c>
      <c r="AQ117" s="35">
        <f t="shared" si="84"/>
        <v>0</v>
      </c>
      <c r="AR117" s="35">
        <f t="shared" si="84"/>
        <v>0</v>
      </c>
      <c r="AS117" s="35">
        <f t="shared" si="84"/>
        <v>0</v>
      </c>
      <c r="AT117" s="35">
        <f t="shared" si="84"/>
        <v>0</v>
      </c>
      <c r="AU117" s="35">
        <f t="shared" si="84"/>
        <v>0</v>
      </c>
      <c r="AV117" s="35">
        <f t="shared" si="84"/>
        <v>0</v>
      </c>
      <c r="AW117" s="35">
        <f t="shared" si="84"/>
        <v>2368000</v>
      </c>
      <c r="AX117" s="35">
        <f t="shared" si="84"/>
        <v>0</v>
      </c>
      <c r="AY117" s="35">
        <f t="shared" si="84"/>
        <v>0</v>
      </c>
      <c r="AZ117" s="35">
        <f t="shared" si="84"/>
        <v>0</v>
      </c>
      <c r="BA117" s="56">
        <f t="shared" si="3"/>
        <v>4736000</v>
      </c>
      <c r="BB117" s="28">
        <f t="shared" si="4"/>
        <v>0</v>
      </c>
      <c r="BC117" s="29"/>
      <c r="BD117" s="56">
        <f t="shared" si="5"/>
        <v>0</v>
      </c>
      <c r="BE117" s="56">
        <f t="shared" si="6"/>
        <v>2368000</v>
      </c>
      <c r="BF117" s="56">
        <f t="shared" si="7"/>
        <v>0</v>
      </c>
      <c r="BG117" s="56">
        <f t="shared" si="8"/>
        <v>0</v>
      </c>
      <c r="BH117" s="56">
        <f t="shared" si="9"/>
        <v>0</v>
      </c>
      <c r="BI117" s="56">
        <f t="shared" si="10"/>
        <v>0</v>
      </c>
      <c r="BJ117" s="56">
        <f t="shared" si="11"/>
        <v>0</v>
      </c>
      <c r="BK117" s="56">
        <f t="shared" si="12"/>
        <v>0</v>
      </c>
      <c r="BL117" s="56">
        <f t="shared" si="13"/>
        <v>0</v>
      </c>
      <c r="BM117" s="56">
        <f t="shared" si="14"/>
        <v>0</v>
      </c>
      <c r="BN117" s="56">
        <f t="shared" si="15"/>
        <v>0</v>
      </c>
      <c r="BO117" s="56">
        <f t="shared" si="16"/>
        <v>2368000</v>
      </c>
      <c r="BP117" s="29"/>
      <c r="BQ117" s="56">
        <f t="shared" si="17"/>
        <v>2368000</v>
      </c>
      <c r="BR117" s="56">
        <f t="shared" si="18"/>
        <v>0</v>
      </c>
      <c r="BS117" s="56">
        <f t="shared" si="19"/>
        <v>0</v>
      </c>
      <c r="BT117" s="56">
        <f t="shared" si="20"/>
        <v>2368000</v>
      </c>
    </row>
    <row r="118">
      <c r="A118" s="37" t="s">
        <v>32</v>
      </c>
      <c r="B118" s="38" t="s">
        <v>132</v>
      </c>
      <c r="C118" s="6"/>
      <c r="D118" s="39">
        <f t="shared" ref="D118:AZ118" si="85">sum(D119)</f>
        <v>4736000</v>
      </c>
      <c r="E118" s="39">
        <f t="shared" si="85"/>
        <v>0</v>
      </c>
      <c r="F118" s="39">
        <f t="shared" si="85"/>
        <v>0</v>
      </c>
      <c r="G118" s="39">
        <f t="shared" si="85"/>
        <v>0</v>
      </c>
      <c r="H118" s="39">
        <f t="shared" si="85"/>
        <v>0</v>
      </c>
      <c r="I118" s="39">
        <f t="shared" si="85"/>
        <v>0</v>
      </c>
      <c r="J118" s="39">
        <f t="shared" si="85"/>
        <v>0</v>
      </c>
      <c r="K118" s="39">
        <f t="shared" si="85"/>
        <v>0</v>
      </c>
      <c r="L118" s="39">
        <f t="shared" si="85"/>
        <v>2368000</v>
      </c>
      <c r="M118" s="39">
        <f t="shared" si="85"/>
        <v>0</v>
      </c>
      <c r="N118" s="39">
        <f t="shared" si="85"/>
        <v>0</v>
      </c>
      <c r="O118" s="39">
        <f t="shared" si="85"/>
        <v>0</v>
      </c>
      <c r="P118" s="39">
        <f t="shared" si="85"/>
        <v>0</v>
      </c>
      <c r="Q118" s="39">
        <f t="shared" si="85"/>
        <v>0</v>
      </c>
      <c r="R118" s="39">
        <f t="shared" si="85"/>
        <v>0</v>
      </c>
      <c r="S118" s="39">
        <f t="shared" si="85"/>
        <v>0</v>
      </c>
      <c r="T118" s="39">
        <f t="shared" si="85"/>
        <v>0</v>
      </c>
      <c r="U118" s="39">
        <f t="shared" si="85"/>
        <v>0</v>
      </c>
      <c r="V118" s="39">
        <f t="shared" si="85"/>
        <v>0</v>
      </c>
      <c r="W118" s="39">
        <f t="shared" si="85"/>
        <v>0</v>
      </c>
      <c r="X118" s="39">
        <f t="shared" si="85"/>
        <v>0</v>
      </c>
      <c r="Y118" s="39">
        <f t="shared" si="85"/>
        <v>0</v>
      </c>
      <c r="Z118" s="39">
        <f t="shared" si="85"/>
        <v>0</v>
      </c>
      <c r="AA118" s="39">
        <f t="shared" si="85"/>
        <v>0</v>
      </c>
      <c r="AB118" s="39">
        <f t="shared" si="85"/>
        <v>0</v>
      </c>
      <c r="AC118" s="39">
        <f t="shared" si="85"/>
        <v>0</v>
      </c>
      <c r="AD118" s="39">
        <f t="shared" si="85"/>
        <v>0</v>
      </c>
      <c r="AE118" s="39">
        <f t="shared" si="85"/>
        <v>0</v>
      </c>
      <c r="AF118" s="39">
        <f t="shared" si="85"/>
        <v>0</v>
      </c>
      <c r="AG118" s="39">
        <f t="shared" si="85"/>
        <v>0</v>
      </c>
      <c r="AH118" s="39">
        <f t="shared" si="85"/>
        <v>0</v>
      </c>
      <c r="AI118" s="39">
        <f t="shared" si="85"/>
        <v>0</v>
      </c>
      <c r="AJ118" s="39">
        <f t="shared" si="85"/>
        <v>0</v>
      </c>
      <c r="AK118" s="39">
        <f t="shared" si="85"/>
        <v>0</v>
      </c>
      <c r="AL118" s="39">
        <f t="shared" si="85"/>
        <v>0</v>
      </c>
      <c r="AM118" s="39">
        <f t="shared" si="85"/>
        <v>0</v>
      </c>
      <c r="AN118" s="39">
        <f t="shared" si="85"/>
        <v>0</v>
      </c>
      <c r="AO118" s="39">
        <f t="shared" si="85"/>
        <v>0</v>
      </c>
      <c r="AP118" s="39">
        <f t="shared" si="85"/>
        <v>0</v>
      </c>
      <c r="AQ118" s="39">
        <f t="shared" si="85"/>
        <v>0</v>
      </c>
      <c r="AR118" s="39">
        <f t="shared" si="85"/>
        <v>0</v>
      </c>
      <c r="AS118" s="39">
        <f t="shared" si="85"/>
        <v>0</v>
      </c>
      <c r="AT118" s="39">
        <f t="shared" si="85"/>
        <v>0</v>
      </c>
      <c r="AU118" s="39">
        <f t="shared" si="85"/>
        <v>0</v>
      </c>
      <c r="AV118" s="39">
        <f t="shared" si="85"/>
        <v>0</v>
      </c>
      <c r="AW118" s="39">
        <f t="shared" si="85"/>
        <v>2368000</v>
      </c>
      <c r="AX118" s="39">
        <f t="shared" si="85"/>
        <v>0</v>
      </c>
      <c r="AY118" s="39">
        <f t="shared" si="85"/>
        <v>0</v>
      </c>
      <c r="AZ118" s="39">
        <f t="shared" si="85"/>
        <v>0</v>
      </c>
      <c r="BA118" s="57">
        <f t="shared" si="3"/>
        <v>4736000</v>
      </c>
      <c r="BB118" s="28">
        <f t="shared" si="4"/>
        <v>0</v>
      </c>
      <c r="BC118" s="29"/>
      <c r="BD118" s="57">
        <f t="shared" si="5"/>
        <v>0</v>
      </c>
      <c r="BE118" s="57">
        <f t="shared" si="6"/>
        <v>2368000</v>
      </c>
      <c r="BF118" s="57">
        <f t="shared" si="7"/>
        <v>0</v>
      </c>
      <c r="BG118" s="57">
        <f t="shared" si="8"/>
        <v>0</v>
      </c>
      <c r="BH118" s="57">
        <f t="shared" si="9"/>
        <v>0</v>
      </c>
      <c r="BI118" s="57">
        <f t="shared" si="10"/>
        <v>0</v>
      </c>
      <c r="BJ118" s="57">
        <f t="shared" si="11"/>
        <v>0</v>
      </c>
      <c r="BK118" s="57">
        <f t="shared" si="12"/>
        <v>0</v>
      </c>
      <c r="BL118" s="57">
        <f t="shared" si="13"/>
        <v>0</v>
      </c>
      <c r="BM118" s="57">
        <f t="shared" si="14"/>
        <v>0</v>
      </c>
      <c r="BN118" s="57">
        <f t="shared" si="15"/>
        <v>0</v>
      </c>
      <c r="BO118" s="57">
        <f t="shared" si="16"/>
        <v>2368000</v>
      </c>
      <c r="BP118" s="29"/>
      <c r="BQ118" s="57">
        <f t="shared" si="17"/>
        <v>2368000</v>
      </c>
      <c r="BR118" s="57">
        <f t="shared" si="18"/>
        <v>0</v>
      </c>
      <c r="BS118" s="57">
        <f t="shared" si="19"/>
        <v>0</v>
      </c>
      <c r="BT118" s="57">
        <f t="shared" si="20"/>
        <v>2368000</v>
      </c>
    </row>
    <row r="119">
      <c r="A119" s="41" t="s">
        <v>98</v>
      </c>
      <c r="B119" s="42" t="s">
        <v>133</v>
      </c>
      <c r="C119" s="6"/>
      <c r="D119" s="43">
        <f t="shared" ref="D119:AZ119" si="86">sum(D120)</f>
        <v>4736000</v>
      </c>
      <c r="E119" s="43">
        <f t="shared" si="86"/>
        <v>0</v>
      </c>
      <c r="F119" s="43">
        <f t="shared" si="86"/>
        <v>0</v>
      </c>
      <c r="G119" s="43">
        <f t="shared" si="86"/>
        <v>0</v>
      </c>
      <c r="H119" s="43">
        <f t="shared" si="86"/>
        <v>0</v>
      </c>
      <c r="I119" s="43">
        <f t="shared" si="86"/>
        <v>0</v>
      </c>
      <c r="J119" s="43">
        <f t="shared" si="86"/>
        <v>0</v>
      </c>
      <c r="K119" s="43">
        <f t="shared" si="86"/>
        <v>0</v>
      </c>
      <c r="L119" s="43">
        <f t="shared" si="86"/>
        <v>2368000</v>
      </c>
      <c r="M119" s="43">
        <f t="shared" si="86"/>
        <v>0</v>
      </c>
      <c r="N119" s="43">
        <f t="shared" si="86"/>
        <v>0</v>
      </c>
      <c r="O119" s="43">
        <f t="shared" si="86"/>
        <v>0</v>
      </c>
      <c r="P119" s="43">
        <f t="shared" si="86"/>
        <v>0</v>
      </c>
      <c r="Q119" s="43">
        <f t="shared" si="86"/>
        <v>0</v>
      </c>
      <c r="R119" s="43">
        <f t="shared" si="86"/>
        <v>0</v>
      </c>
      <c r="S119" s="43">
        <f t="shared" si="86"/>
        <v>0</v>
      </c>
      <c r="T119" s="43">
        <f t="shared" si="86"/>
        <v>0</v>
      </c>
      <c r="U119" s="43">
        <f t="shared" si="86"/>
        <v>0</v>
      </c>
      <c r="V119" s="43">
        <f t="shared" si="86"/>
        <v>0</v>
      </c>
      <c r="W119" s="43">
        <f t="shared" si="86"/>
        <v>0</v>
      </c>
      <c r="X119" s="43">
        <f t="shared" si="86"/>
        <v>0</v>
      </c>
      <c r="Y119" s="43">
        <f t="shared" si="86"/>
        <v>0</v>
      </c>
      <c r="Z119" s="43">
        <f t="shared" si="86"/>
        <v>0</v>
      </c>
      <c r="AA119" s="43">
        <f t="shared" si="86"/>
        <v>0</v>
      </c>
      <c r="AB119" s="43">
        <f t="shared" si="86"/>
        <v>0</v>
      </c>
      <c r="AC119" s="43">
        <f t="shared" si="86"/>
        <v>0</v>
      </c>
      <c r="AD119" s="43">
        <f t="shared" si="86"/>
        <v>0</v>
      </c>
      <c r="AE119" s="43">
        <f t="shared" si="86"/>
        <v>0</v>
      </c>
      <c r="AF119" s="43">
        <f t="shared" si="86"/>
        <v>0</v>
      </c>
      <c r="AG119" s="43">
        <f t="shared" si="86"/>
        <v>0</v>
      </c>
      <c r="AH119" s="43">
        <f t="shared" si="86"/>
        <v>0</v>
      </c>
      <c r="AI119" s="43">
        <f t="shared" si="86"/>
        <v>0</v>
      </c>
      <c r="AJ119" s="43">
        <f t="shared" si="86"/>
        <v>0</v>
      </c>
      <c r="AK119" s="43">
        <f t="shared" si="86"/>
        <v>0</v>
      </c>
      <c r="AL119" s="43">
        <f t="shared" si="86"/>
        <v>0</v>
      </c>
      <c r="AM119" s="43">
        <f t="shared" si="86"/>
        <v>0</v>
      </c>
      <c r="AN119" s="43">
        <f t="shared" si="86"/>
        <v>0</v>
      </c>
      <c r="AO119" s="43">
        <f t="shared" si="86"/>
        <v>0</v>
      </c>
      <c r="AP119" s="43">
        <f t="shared" si="86"/>
        <v>0</v>
      </c>
      <c r="AQ119" s="43">
        <f t="shared" si="86"/>
        <v>0</v>
      </c>
      <c r="AR119" s="43">
        <f t="shared" si="86"/>
        <v>0</v>
      </c>
      <c r="AS119" s="43">
        <f t="shared" si="86"/>
        <v>0</v>
      </c>
      <c r="AT119" s="43">
        <f t="shared" si="86"/>
        <v>0</v>
      </c>
      <c r="AU119" s="43">
        <f t="shared" si="86"/>
        <v>0</v>
      </c>
      <c r="AV119" s="43">
        <f t="shared" si="86"/>
        <v>0</v>
      </c>
      <c r="AW119" s="43">
        <f t="shared" si="86"/>
        <v>2368000</v>
      </c>
      <c r="AX119" s="43">
        <f t="shared" si="86"/>
        <v>0</v>
      </c>
      <c r="AY119" s="43">
        <f t="shared" si="86"/>
        <v>0</v>
      </c>
      <c r="AZ119" s="58">
        <f t="shared" si="86"/>
        <v>0</v>
      </c>
      <c r="BA119" s="59">
        <f t="shared" si="3"/>
        <v>4736000</v>
      </c>
      <c r="BB119" s="28">
        <f t="shared" si="4"/>
        <v>0</v>
      </c>
      <c r="BC119" s="29"/>
      <c r="BD119" s="59">
        <f t="shared" si="5"/>
        <v>0</v>
      </c>
      <c r="BE119" s="59">
        <f t="shared" si="6"/>
        <v>2368000</v>
      </c>
      <c r="BF119" s="59">
        <f t="shared" si="7"/>
        <v>0</v>
      </c>
      <c r="BG119" s="59">
        <f t="shared" si="8"/>
        <v>0</v>
      </c>
      <c r="BH119" s="59">
        <f t="shared" si="9"/>
        <v>0</v>
      </c>
      <c r="BI119" s="59">
        <f t="shared" si="10"/>
        <v>0</v>
      </c>
      <c r="BJ119" s="59">
        <f t="shared" si="11"/>
        <v>0</v>
      </c>
      <c r="BK119" s="59">
        <f t="shared" si="12"/>
        <v>0</v>
      </c>
      <c r="BL119" s="59">
        <f t="shared" si="13"/>
        <v>0</v>
      </c>
      <c r="BM119" s="59">
        <f t="shared" si="14"/>
        <v>0</v>
      </c>
      <c r="BN119" s="59">
        <f t="shared" si="15"/>
        <v>0</v>
      </c>
      <c r="BO119" s="59">
        <f t="shared" si="16"/>
        <v>2368000</v>
      </c>
      <c r="BP119" s="29"/>
      <c r="BQ119" s="59">
        <f t="shared" si="17"/>
        <v>2368000</v>
      </c>
      <c r="BR119" s="59">
        <f t="shared" si="18"/>
        <v>0</v>
      </c>
      <c r="BS119" s="59">
        <f t="shared" si="19"/>
        <v>0</v>
      </c>
      <c r="BT119" s="59">
        <f t="shared" si="20"/>
        <v>2368000</v>
      </c>
    </row>
    <row r="120">
      <c r="A120" s="45">
        <v>524111.0</v>
      </c>
      <c r="B120" s="46" t="s">
        <v>41</v>
      </c>
      <c r="C120" s="6"/>
      <c r="D120" s="47">
        <f t="shared" ref="D120:AZ120" si="87">sum(D122:D124)</f>
        <v>4736000</v>
      </c>
      <c r="E120" s="47">
        <f t="shared" si="87"/>
        <v>0</v>
      </c>
      <c r="F120" s="47">
        <f t="shared" si="87"/>
        <v>0</v>
      </c>
      <c r="G120" s="47">
        <f t="shared" si="87"/>
        <v>0</v>
      </c>
      <c r="H120" s="47">
        <f t="shared" si="87"/>
        <v>0</v>
      </c>
      <c r="I120" s="47">
        <f t="shared" si="87"/>
        <v>0</v>
      </c>
      <c r="J120" s="47">
        <f t="shared" si="87"/>
        <v>0</v>
      </c>
      <c r="K120" s="47">
        <f t="shared" si="87"/>
        <v>0</v>
      </c>
      <c r="L120" s="47">
        <f t="shared" si="87"/>
        <v>2368000</v>
      </c>
      <c r="M120" s="47">
        <f t="shared" si="87"/>
        <v>0</v>
      </c>
      <c r="N120" s="47">
        <f t="shared" si="87"/>
        <v>0</v>
      </c>
      <c r="O120" s="47">
        <f t="shared" si="87"/>
        <v>0</v>
      </c>
      <c r="P120" s="47">
        <f t="shared" si="87"/>
        <v>0</v>
      </c>
      <c r="Q120" s="47">
        <f t="shared" si="87"/>
        <v>0</v>
      </c>
      <c r="R120" s="47">
        <f t="shared" si="87"/>
        <v>0</v>
      </c>
      <c r="S120" s="47">
        <f t="shared" si="87"/>
        <v>0</v>
      </c>
      <c r="T120" s="47">
        <f t="shared" si="87"/>
        <v>0</v>
      </c>
      <c r="U120" s="47">
        <f t="shared" si="87"/>
        <v>0</v>
      </c>
      <c r="V120" s="47">
        <f t="shared" si="87"/>
        <v>0</v>
      </c>
      <c r="W120" s="47">
        <f t="shared" si="87"/>
        <v>0</v>
      </c>
      <c r="X120" s="47">
        <f t="shared" si="87"/>
        <v>0</v>
      </c>
      <c r="Y120" s="47">
        <f t="shared" si="87"/>
        <v>0</v>
      </c>
      <c r="Z120" s="47">
        <f t="shared" si="87"/>
        <v>0</v>
      </c>
      <c r="AA120" s="47">
        <f t="shared" si="87"/>
        <v>0</v>
      </c>
      <c r="AB120" s="47">
        <f t="shared" si="87"/>
        <v>0</v>
      </c>
      <c r="AC120" s="47">
        <f t="shared" si="87"/>
        <v>0</v>
      </c>
      <c r="AD120" s="47">
        <f t="shared" si="87"/>
        <v>0</v>
      </c>
      <c r="AE120" s="47">
        <f t="shared" si="87"/>
        <v>0</v>
      </c>
      <c r="AF120" s="47">
        <f t="shared" si="87"/>
        <v>0</v>
      </c>
      <c r="AG120" s="47">
        <f t="shared" si="87"/>
        <v>0</v>
      </c>
      <c r="AH120" s="47">
        <f t="shared" si="87"/>
        <v>0</v>
      </c>
      <c r="AI120" s="47">
        <f t="shared" si="87"/>
        <v>0</v>
      </c>
      <c r="AJ120" s="47">
        <f t="shared" si="87"/>
        <v>0</v>
      </c>
      <c r="AK120" s="47">
        <f t="shared" si="87"/>
        <v>0</v>
      </c>
      <c r="AL120" s="47">
        <f t="shared" si="87"/>
        <v>0</v>
      </c>
      <c r="AM120" s="47">
        <f t="shared" si="87"/>
        <v>0</v>
      </c>
      <c r="AN120" s="47">
        <f t="shared" si="87"/>
        <v>0</v>
      </c>
      <c r="AO120" s="47">
        <f t="shared" si="87"/>
        <v>0</v>
      </c>
      <c r="AP120" s="47">
        <f t="shared" si="87"/>
        <v>0</v>
      </c>
      <c r="AQ120" s="47">
        <f t="shared" si="87"/>
        <v>0</v>
      </c>
      <c r="AR120" s="47">
        <f t="shared" si="87"/>
        <v>0</v>
      </c>
      <c r="AS120" s="47">
        <f t="shared" si="87"/>
        <v>0</v>
      </c>
      <c r="AT120" s="47">
        <f t="shared" si="87"/>
        <v>0</v>
      </c>
      <c r="AU120" s="47">
        <f t="shared" si="87"/>
        <v>0</v>
      </c>
      <c r="AV120" s="47">
        <f t="shared" si="87"/>
        <v>0</v>
      </c>
      <c r="AW120" s="47">
        <f t="shared" si="87"/>
        <v>2368000</v>
      </c>
      <c r="AX120" s="47">
        <f t="shared" si="87"/>
        <v>0</v>
      </c>
      <c r="AY120" s="47">
        <f t="shared" si="87"/>
        <v>0</v>
      </c>
      <c r="AZ120" s="60">
        <f t="shared" si="87"/>
        <v>0</v>
      </c>
      <c r="BA120" s="59">
        <f t="shared" si="3"/>
        <v>4736000</v>
      </c>
      <c r="BB120" s="28">
        <f t="shared" si="4"/>
        <v>0</v>
      </c>
      <c r="BC120" s="61"/>
      <c r="BD120" s="59">
        <f t="shared" si="5"/>
        <v>0</v>
      </c>
      <c r="BE120" s="59">
        <f t="shared" si="6"/>
        <v>2368000</v>
      </c>
      <c r="BF120" s="59">
        <f t="shared" si="7"/>
        <v>0</v>
      </c>
      <c r="BG120" s="59">
        <f t="shared" si="8"/>
        <v>0</v>
      </c>
      <c r="BH120" s="59">
        <f t="shared" si="9"/>
        <v>0</v>
      </c>
      <c r="BI120" s="59">
        <f t="shared" si="10"/>
        <v>0</v>
      </c>
      <c r="BJ120" s="59">
        <f t="shared" si="11"/>
        <v>0</v>
      </c>
      <c r="BK120" s="59">
        <f t="shared" si="12"/>
        <v>0</v>
      </c>
      <c r="BL120" s="59">
        <f t="shared" si="13"/>
        <v>0</v>
      </c>
      <c r="BM120" s="59">
        <f t="shared" si="14"/>
        <v>0</v>
      </c>
      <c r="BN120" s="59">
        <f t="shared" si="15"/>
        <v>0</v>
      </c>
      <c r="BO120" s="59">
        <f t="shared" si="16"/>
        <v>2368000</v>
      </c>
      <c r="BP120" s="61"/>
      <c r="BQ120" s="59">
        <f t="shared" si="17"/>
        <v>2368000</v>
      </c>
      <c r="BR120" s="59">
        <f t="shared" si="18"/>
        <v>0</v>
      </c>
      <c r="BS120" s="59">
        <f t="shared" si="19"/>
        <v>0</v>
      </c>
      <c r="BT120" s="59">
        <f t="shared" si="20"/>
        <v>2368000</v>
      </c>
    </row>
    <row r="121">
      <c r="A121" s="49"/>
      <c r="B121" s="50" t="s">
        <v>37</v>
      </c>
      <c r="C121" s="6"/>
      <c r="D121" s="51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3"/>
      <c r="BA121" s="59">
        <f t="shared" si="3"/>
        <v>0</v>
      </c>
      <c r="BB121" s="28">
        <f t="shared" si="4"/>
        <v>0</v>
      </c>
      <c r="BC121" s="64"/>
      <c r="BD121" s="59">
        <f t="shared" si="5"/>
        <v>0</v>
      </c>
      <c r="BE121" s="59">
        <f t="shared" si="6"/>
        <v>0</v>
      </c>
      <c r="BF121" s="59">
        <f t="shared" si="7"/>
        <v>0</v>
      </c>
      <c r="BG121" s="59">
        <f t="shared" si="8"/>
        <v>0</v>
      </c>
      <c r="BH121" s="59">
        <f t="shared" si="9"/>
        <v>0</v>
      </c>
      <c r="BI121" s="59">
        <f t="shared" si="10"/>
        <v>0</v>
      </c>
      <c r="BJ121" s="59">
        <f t="shared" si="11"/>
        <v>0</v>
      </c>
      <c r="BK121" s="59">
        <f t="shared" si="12"/>
        <v>0</v>
      </c>
      <c r="BL121" s="59">
        <f t="shared" si="13"/>
        <v>0</v>
      </c>
      <c r="BM121" s="59">
        <f t="shared" si="14"/>
        <v>0</v>
      </c>
      <c r="BN121" s="59">
        <f t="shared" si="15"/>
        <v>0</v>
      </c>
      <c r="BO121" s="59">
        <f t="shared" si="16"/>
        <v>0</v>
      </c>
      <c r="BP121" s="64"/>
      <c r="BQ121" s="59">
        <f t="shared" si="17"/>
        <v>0</v>
      </c>
      <c r="BR121" s="59">
        <f t="shared" si="18"/>
        <v>0</v>
      </c>
      <c r="BS121" s="59">
        <f t="shared" si="19"/>
        <v>0</v>
      </c>
      <c r="BT121" s="59">
        <f t="shared" si="20"/>
        <v>0</v>
      </c>
    </row>
    <row r="122">
      <c r="A122" s="49"/>
      <c r="B122" s="52" t="s">
        <v>38</v>
      </c>
      <c r="C122" s="52" t="s">
        <v>134</v>
      </c>
      <c r="D122" s="53">
        <v>2064000.0</v>
      </c>
      <c r="E122" s="62"/>
      <c r="F122" s="62"/>
      <c r="G122" s="62"/>
      <c r="H122" s="62"/>
      <c r="I122" s="62"/>
      <c r="J122" s="62"/>
      <c r="K122" s="62"/>
      <c r="L122" s="62">
        <f t="shared" ref="L122:L124" si="88">D122/2</f>
        <v>1032000</v>
      </c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>
        <f t="shared" ref="AW122:AW124" si="89">D122/2</f>
        <v>1032000</v>
      </c>
      <c r="AX122" s="62"/>
      <c r="AY122" s="62"/>
      <c r="AZ122" s="63"/>
      <c r="BA122" s="59">
        <f t="shared" si="3"/>
        <v>2064000</v>
      </c>
      <c r="BB122" s="28">
        <f t="shared" si="4"/>
        <v>0</v>
      </c>
      <c r="BC122" s="64"/>
      <c r="BD122" s="59">
        <f t="shared" si="5"/>
        <v>0</v>
      </c>
      <c r="BE122" s="59">
        <f t="shared" si="6"/>
        <v>1032000</v>
      </c>
      <c r="BF122" s="59">
        <f t="shared" si="7"/>
        <v>0</v>
      </c>
      <c r="BG122" s="59">
        <f t="shared" si="8"/>
        <v>0</v>
      </c>
      <c r="BH122" s="59">
        <f t="shared" si="9"/>
        <v>0</v>
      </c>
      <c r="BI122" s="59">
        <f t="shared" si="10"/>
        <v>0</v>
      </c>
      <c r="BJ122" s="59">
        <f t="shared" si="11"/>
        <v>0</v>
      </c>
      <c r="BK122" s="59">
        <f t="shared" si="12"/>
        <v>0</v>
      </c>
      <c r="BL122" s="59">
        <f t="shared" si="13"/>
        <v>0</v>
      </c>
      <c r="BM122" s="59">
        <f t="shared" si="14"/>
        <v>0</v>
      </c>
      <c r="BN122" s="59">
        <f t="shared" si="15"/>
        <v>0</v>
      </c>
      <c r="BO122" s="59">
        <f t="shared" si="16"/>
        <v>1032000</v>
      </c>
      <c r="BP122" s="64"/>
      <c r="BQ122" s="59">
        <f t="shared" si="17"/>
        <v>1032000</v>
      </c>
      <c r="BR122" s="59">
        <f t="shared" si="18"/>
        <v>0</v>
      </c>
      <c r="BS122" s="59">
        <f t="shared" si="19"/>
        <v>0</v>
      </c>
      <c r="BT122" s="59">
        <f t="shared" si="20"/>
        <v>1032000</v>
      </c>
    </row>
    <row r="123">
      <c r="A123" s="49"/>
      <c r="B123" s="52" t="s">
        <v>38</v>
      </c>
      <c r="C123" s="52" t="s">
        <v>135</v>
      </c>
      <c r="D123" s="53">
        <v>2000000.0</v>
      </c>
      <c r="E123" s="62"/>
      <c r="F123" s="62"/>
      <c r="G123" s="62"/>
      <c r="H123" s="62"/>
      <c r="I123" s="62"/>
      <c r="J123" s="62"/>
      <c r="K123" s="62"/>
      <c r="L123" s="62">
        <f t="shared" si="88"/>
        <v>1000000</v>
      </c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  <c r="AP123" s="62"/>
      <c r="AQ123" s="62"/>
      <c r="AR123" s="62"/>
      <c r="AS123" s="62"/>
      <c r="AT123" s="62"/>
      <c r="AU123" s="62"/>
      <c r="AV123" s="62"/>
      <c r="AW123" s="62">
        <f t="shared" si="89"/>
        <v>1000000</v>
      </c>
      <c r="AX123" s="62"/>
      <c r="AY123" s="62"/>
      <c r="AZ123" s="63"/>
      <c r="BA123" s="59">
        <f t="shared" si="3"/>
        <v>2000000</v>
      </c>
      <c r="BB123" s="28">
        <f t="shared" si="4"/>
        <v>0</v>
      </c>
      <c r="BC123" s="64"/>
      <c r="BD123" s="59">
        <f t="shared" si="5"/>
        <v>0</v>
      </c>
      <c r="BE123" s="59">
        <f t="shared" si="6"/>
        <v>1000000</v>
      </c>
      <c r="BF123" s="59">
        <f t="shared" si="7"/>
        <v>0</v>
      </c>
      <c r="BG123" s="59">
        <f t="shared" si="8"/>
        <v>0</v>
      </c>
      <c r="BH123" s="59">
        <f t="shared" si="9"/>
        <v>0</v>
      </c>
      <c r="BI123" s="59">
        <f t="shared" si="10"/>
        <v>0</v>
      </c>
      <c r="BJ123" s="59">
        <f t="shared" si="11"/>
        <v>0</v>
      </c>
      <c r="BK123" s="59">
        <f t="shared" si="12"/>
        <v>0</v>
      </c>
      <c r="BL123" s="59">
        <f t="shared" si="13"/>
        <v>0</v>
      </c>
      <c r="BM123" s="59">
        <f t="shared" si="14"/>
        <v>0</v>
      </c>
      <c r="BN123" s="59">
        <f t="shared" si="15"/>
        <v>0</v>
      </c>
      <c r="BO123" s="59">
        <f t="shared" si="16"/>
        <v>1000000</v>
      </c>
      <c r="BP123" s="64"/>
      <c r="BQ123" s="59">
        <f t="shared" si="17"/>
        <v>1000000</v>
      </c>
      <c r="BR123" s="59">
        <f t="shared" si="18"/>
        <v>0</v>
      </c>
      <c r="BS123" s="59">
        <f t="shared" si="19"/>
        <v>0</v>
      </c>
      <c r="BT123" s="59">
        <f t="shared" si="20"/>
        <v>1000000</v>
      </c>
    </row>
    <row r="124">
      <c r="A124" s="49"/>
      <c r="B124" s="52" t="s">
        <v>38</v>
      </c>
      <c r="C124" s="52" t="s">
        <v>136</v>
      </c>
      <c r="D124" s="53">
        <v>672000.0</v>
      </c>
      <c r="E124" s="62"/>
      <c r="F124" s="62"/>
      <c r="G124" s="62"/>
      <c r="H124" s="62"/>
      <c r="I124" s="62"/>
      <c r="J124" s="62"/>
      <c r="K124" s="62"/>
      <c r="L124" s="62">
        <f t="shared" si="88"/>
        <v>336000</v>
      </c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>
        <f t="shared" si="89"/>
        <v>336000</v>
      </c>
      <c r="AX124" s="62"/>
      <c r="AY124" s="62"/>
      <c r="AZ124" s="63"/>
      <c r="BA124" s="59">
        <f t="shared" si="3"/>
        <v>672000</v>
      </c>
      <c r="BB124" s="28">
        <f t="shared" si="4"/>
        <v>0</v>
      </c>
      <c r="BC124" s="64"/>
      <c r="BD124" s="59">
        <f t="shared" si="5"/>
        <v>0</v>
      </c>
      <c r="BE124" s="59">
        <f t="shared" si="6"/>
        <v>336000</v>
      </c>
      <c r="BF124" s="59">
        <f t="shared" si="7"/>
        <v>0</v>
      </c>
      <c r="BG124" s="59">
        <f t="shared" si="8"/>
        <v>0</v>
      </c>
      <c r="BH124" s="59">
        <f t="shared" si="9"/>
        <v>0</v>
      </c>
      <c r="BI124" s="59">
        <f t="shared" si="10"/>
        <v>0</v>
      </c>
      <c r="BJ124" s="59">
        <f t="shared" si="11"/>
        <v>0</v>
      </c>
      <c r="BK124" s="59">
        <f t="shared" si="12"/>
        <v>0</v>
      </c>
      <c r="BL124" s="59">
        <f t="shared" si="13"/>
        <v>0</v>
      </c>
      <c r="BM124" s="59">
        <f t="shared" si="14"/>
        <v>0</v>
      </c>
      <c r="BN124" s="59">
        <f t="shared" si="15"/>
        <v>0</v>
      </c>
      <c r="BO124" s="59">
        <f t="shared" si="16"/>
        <v>336000</v>
      </c>
      <c r="BP124" s="64"/>
      <c r="BQ124" s="59">
        <f t="shared" si="17"/>
        <v>336000</v>
      </c>
      <c r="BR124" s="59">
        <f t="shared" si="18"/>
        <v>0</v>
      </c>
      <c r="BS124" s="59">
        <f t="shared" si="19"/>
        <v>0</v>
      </c>
      <c r="BT124" s="59">
        <f t="shared" si="20"/>
        <v>336000</v>
      </c>
    </row>
    <row r="125">
      <c r="A125" s="33" t="s">
        <v>137</v>
      </c>
      <c r="B125" s="34" t="s">
        <v>138</v>
      </c>
      <c r="C125" s="6"/>
      <c r="D125" s="35">
        <f t="shared" ref="D125:AZ125" si="90">sum(D126,D242)</f>
        <v>22207457000</v>
      </c>
      <c r="E125" s="35">
        <f t="shared" si="90"/>
        <v>539231733</v>
      </c>
      <c r="F125" s="35">
        <f t="shared" si="90"/>
        <v>104700000</v>
      </c>
      <c r="G125" s="35">
        <f t="shared" si="90"/>
        <v>0</v>
      </c>
      <c r="H125" s="35">
        <f t="shared" si="90"/>
        <v>0</v>
      </c>
      <c r="I125" s="35">
        <f t="shared" si="90"/>
        <v>730950733</v>
      </c>
      <c r="J125" s="35">
        <f t="shared" si="90"/>
        <v>259698730</v>
      </c>
      <c r="K125" s="35">
        <f t="shared" si="90"/>
        <v>638884000</v>
      </c>
      <c r="L125" s="35">
        <f t="shared" si="90"/>
        <v>197827547</v>
      </c>
      <c r="M125" s="35">
        <f t="shared" si="90"/>
        <v>730950733</v>
      </c>
      <c r="N125" s="35">
        <f t="shared" si="90"/>
        <v>1422599080</v>
      </c>
      <c r="O125" s="35">
        <f t="shared" si="90"/>
        <v>638884000</v>
      </c>
      <c r="P125" s="35">
        <f t="shared" si="90"/>
        <v>101375000</v>
      </c>
      <c r="Q125" s="35">
        <f t="shared" si="90"/>
        <v>730950733</v>
      </c>
      <c r="R125" s="35">
        <f t="shared" si="90"/>
        <v>198740580</v>
      </c>
      <c r="S125" s="35">
        <f t="shared" si="90"/>
        <v>690624000</v>
      </c>
      <c r="T125" s="35">
        <f t="shared" si="90"/>
        <v>36226000</v>
      </c>
      <c r="U125" s="35">
        <f t="shared" si="90"/>
        <v>730950733</v>
      </c>
      <c r="V125" s="35">
        <f t="shared" si="90"/>
        <v>198740580</v>
      </c>
      <c r="W125" s="35">
        <f t="shared" si="90"/>
        <v>638884000</v>
      </c>
      <c r="X125" s="35">
        <f t="shared" si="90"/>
        <v>23210000</v>
      </c>
      <c r="Y125" s="35">
        <f t="shared" si="90"/>
        <v>730950733</v>
      </c>
      <c r="Z125" s="35">
        <f t="shared" si="90"/>
        <v>222653080</v>
      </c>
      <c r="AA125" s="35">
        <f t="shared" si="90"/>
        <v>1199946000</v>
      </c>
      <c r="AB125" s="35">
        <f t="shared" si="90"/>
        <v>670894000</v>
      </c>
      <c r="AC125" s="35">
        <f t="shared" si="90"/>
        <v>730950733</v>
      </c>
      <c r="AD125" s="35">
        <f t="shared" si="90"/>
        <v>213740580</v>
      </c>
      <c r="AE125" s="35">
        <f t="shared" si="90"/>
        <v>638884000</v>
      </c>
      <c r="AF125" s="35">
        <f t="shared" si="90"/>
        <v>23210000</v>
      </c>
      <c r="AG125" s="35">
        <f t="shared" si="90"/>
        <v>730950733</v>
      </c>
      <c r="AH125" s="35">
        <f t="shared" si="90"/>
        <v>198740580</v>
      </c>
      <c r="AI125" s="35">
        <f t="shared" si="90"/>
        <v>656624000</v>
      </c>
      <c r="AJ125" s="35">
        <f t="shared" si="90"/>
        <v>32214000</v>
      </c>
      <c r="AK125" s="35">
        <f t="shared" si="90"/>
        <v>730950733</v>
      </c>
      <c r="AL125" s="35">
        <f t="shared" si="90"/>
        <v>240653080</v>
      </c>
      <c r="AM125" s="35">
        <f t="shared" si="90"/>
        <v>649965850</v>
      </c>
      <c r="AN125" s="35">
        <f t="shared" si="90"/>
        <v>23210000</v>
      </c>
      <c r="AO125" s="35">
        <f t="shared" si="90"/>
        <v>730950733</v>
      </c>
      <c r="AP125" s="35">
        <f t="shared" si="90"/>
        <v>198740580</v>
      </c>
      <c r="AQ125" s="35">
        <f t="shared" si="90"/>
        <v>638884000</v>
      </c>
      <c r="AR125" s="35">
        <f t="shared" si="90"/>
        <v>36022000</v>
      </c>
      <c r="AS125" s="35">
        <f t="shared" si="90"/>
        <v>730950733</v>
      </c>
      <c r="AT125" s="35">
        <f t="shared" si="90"/>
        <v>235163080</v>
      </c>
      <c r="AU125" s="35">
        <f t="shared" si="90"/>
        <v>638884000</v>
      </c>
      <c r="AV125" s="35">
        <f t="shared" si="90"/>
        <v>168059783</v>
      </c>
      <c r="AW125" s="35">
        <f t="shared" si="90"/>
        <v>814845187</v>
      </c>
      <c r="AX125" s="35">
        <f t="shared" si="90"/>
        <v>863575620</v>
      </c>
      <c r="AY125" s="35">
        <f t="shared" si="90"/>
        <v>843415000</v>
      </c>
      <c r="AZ125" s="35">
        <f t="shared" si="90"/>
        <v>0</v>
      </c>
      <c r="BA125" s="56">
        <f t="shared" si="3"/>
        <v>22207457000</v>
      </c>
      <c r="BB125" s="28">
        <f t="shared" si="4"/>
        <v>0</v>
      </c>
      <c r="BC125" s="29"/>
      <c r="BD125" s="56">
        <f t="shared" si="5"/>
        <v>643931733</v>
      </c>
      <c r="BE125" s="56">
        <f t="shared" si="6"/>
        <v>1827361010</v>
      </c>
      <c r="BF125" s="56">
        <f t="shared" si="7"/>
        <v>2893808813</v>
      </c>
      <c r="BG125" s="56">
        <f t="shared" si="8"/>
        <v>1656541313</v>
      </c>
      <c r="BH125" s="56">
        <f t="shared" si="9"/>
        <v>1591785313</v>
      </c>
      <c r="BI125" s="56">
        <f t="shared" si="10"/>
        <v>2824443813</v>
      </c>
      <c r="BJ125" s="56">
        <f t="shared" si="11"/>
        <v>1606785313</v>
      </c>
      <c r="BK125" s="56">
        <f t="shared" si="12"/>
        <v>1618529313</v>
      </c>
      <c r="BL125" s="56">
        <f t="shared" si="13"/>
        <v>1644779663</v>
      </c>
      <c r="BM125" s="56">
        <f t="shared" si="14"/>
        <v>1604597313</v>
      </c>
      <c r="BN125" s="56">
        <f t="shared" si="15"/>
        <v>1773057596</v>
      </c>
      <c r="BO125" s="56">
        <f t="shared" si="16"/>
        <v>2521835807</v>
      </c>
      <c r="BP125" s="29"/>
      <c r="BQ125" s="56">
        <f t="shared" si="17"/>
        <v>5365101556</v>
      </c>
      <c r="BR125" s="56">
        <f t="shared" si="18"/>
        <v>6072770439</v>
      </c>
      <c r="BS125" s="56">
        <f t="shared" si="19"/>
        <v>4870094289</v>
      </c>
      <c r="BT125" s="56">
        <f t="shared" si="20"/>
        <v>5899490716</v>
      </c>
    </row>
    <row r="126">
      <c r="A126" s="37" t="s">
        <v>139</v>
      </c>
      <c r="B126" s="38" t="s">
        <v>140</v>
      </c>
      <c r="C126" s="6"/>
      <c r="D126" s="39">
        <f t="shared" ref="D126:AZ126" si="91">sum(D127)</f>
        <v>17447287000</v>
      </c>
      <c r="E126" s="39">
        <f t="shared" si="91"/>
        <v>539231733</v>
      </c>
      <c r="F126" s="39">
        <f t="shared" si="91"/>
        <v>0</v>
      </c>
      <c r="G126" s="39">
        <f t="shared" si="91"/>
        <v>0</v>
      </c>
      <c r="H126" s="39">
        <f t="shared" si="91"/>
        <v>0</v>
      </c>
      <c r="I126" s="39">
        <f t="shared" si="91"/>
        <v>539231733</v>
      </c>
      <c r="J126" s="39">
        <f t="shared" si="91"/>
        <v>73564250</v>
      </c>
      <c r="K126" s="39">
        <f t="shared" si="91"/>
        <v>638884000</v>
      </c>
      <c r="L126" s="39">
        <f t="shared" si="91"/>
        <v>0</v>
      </c>
      <c r="M126" s="39">
        <f t="shared" si="91"/>
        <v>539231733</v>
      </c>
      <c r="N126" s="39">
        <f t="shared" si="91"/>
        <v>1268113250</v>
      </c>
      <c r="O126" s="39">
        <f t="shared" si="91"/>
        <v>638884000</v>
      </c>
      <c r="P126" s="39">
        <f t="shared" si="91"/>
        <v>0</v>
      </c>
      <c r="Q126" s="39">
        <f t="shared" si="91"/>
        <v>539231733</v>
      </c>
      <c r="R126" s="39">
        <f t="shared" si="91"/>
        <v>73564250</v>
      </c>
      <c r="S126" s="39">
        <f t="shared" si="91"/>
        <v>641624000</v>
      </c>
      <c r="T126" s="39">
        <f t="shared" si="91"/>
        <v>9004000</v>
      </c>
      <c r="U126" s="39">
        <f t="shared" si="91"/>
        <v>539231733</v>
      </c>
      <c r="V126" s="39">
        <f t="shared" si="91"/>
        <v>73564250</v>
      </c>
      <c r="W126" s="39">
        <f t="shared" si="91"/>
        <v>638884000</v>
      </c>
      <c r="X126" s="39">
        <f t="shared" si="91"/>
        <v>0</v>
      </c>
      <c r="Y126" s="39">
        <f t="shared" si="91"/>
        <v>539231733</v>
      </c>
      <c r="Z126" s="39">
        <f t="shared" si="91"/>
        <v>73564250</v>
      </c>
      <c r="AA126" s="39">
        <f t="shared" si="91"/>
        <v>1194549000</v>
      </c>
      <c r="AB126" s="39">
        <f t="shared" si="91"/>
        <v>638884000</v>
      </c>
      <c r="AC126" s="39">
        <f t="shared" si="91"/>
        <v>539231733</v>
      </c>
      <c r="AD126" s="39">
        <f t="shared" si="91"/>
        <v>73564250</v>
      </c>
      <c r="AE126" s="39">
        <f t="shared" si="91"/>
        <v>638884000</v>
      </c>
      <c r="AF126" s="39">
        <f t="shared" si="91"/>
        <v>0</v>
      </c>
      <c r="AG126" s="39">
        <f t="shared" si="91"/>
        <v>539231733</v>
      </c>
      <c r="AH126" s="39">
        <f t="shared" si="91"/>
        <v>73564250</v>
      </c>
      <c r="AI126" s="39">
        <f t="shared" si="91"/>
        <v>641624000</v>
      </c>
      <c r="AJ126" s="39">
        <f t="shared" si="91"/>
        <v>9004000</v>
      </c>
      <c r="AK126" s="39">
        <f t="shared" si="91"/>
        <v>539231733</v>
      </c>
      <c r="AL126" s="39">
        <f t="shared" si="91"/>
        <v>73564250</v>
      </c>
      <c r="AM126" s="39">
        <f t="shared" si="91"/>
        <v>638884000</v>
      </c>
      <c r="AN126" s="39">
        <f t="shared" si="91"/>
        <v>0</v>
      </c>
      <c r="AO126" s="39">
        <f t="shared" si="91"/>
        <v>539231733</v>
      </c>
      <c r="AP126" s="39">
        <f t="shared" si="91"/>
        <v>73564250</v>
      </c>
      <c r="AQ126" s="39">
        <f t="shared" si="91"/>
        <v>638884000</v>
      </c>
      <c r="AR126" s="39">
        <f t="shared" si="91"/>
        <v>0</v>
      </c>
      <c r="AS126" s="39">
        <f t="shared" si="91"/>
        <v>539231733</v>
      </c>
      <c r="AT126" s="39">
        <f t="shared" si="91"/>
        <v>73564250</v>
      </c>
      <c r="AU126" s="39">
        <f t="shared" si="91"/>
        <v>638884000</v>
      </c>
      <c r="AV126" s="39">
        <f t="shared" si="91"/>
        <v>2740000</v>
      </c>
      <c r="AW126" s="39">
        <f t="shared" si="91"/>
        <v>621856187</v>
      </c>
      <c r="AX126" s="39">
        <f t="shared" si="91"/>
        <v>715189250</v>
      </c>
      <c r="AY126" s="39">
        <f t="shared" si="91"/>
        <v>638884000</v>
      </c>
      <c r="AZ126" s="39">
        <f t="shared" si="91"/>
        <v>0</v>
      </c>
      <c r="BA126" s="57">
        <f t="shared" si="3"/>
        <v>17447287000</v>
      </c>
      <c r="BB126" s="28">
        <f t="shared" si="4"/>
        <v>0</v>
      </c>
      <c r="BC126" s="29"/>
      <c r="BD126" s="57">
        <f t="shared" si="5"/>
        <v>539231733</v>
      </c>
      <c r="BE126" s="57">
        <f t="shared" si="6"/>
        <v>1251679983</v>
      </c>
      <c r="BF126" s="57">
        <f t="shared" si="7"/>
        <v>2446228983</v>
      </c>
      <c r="BG126" s="57">
        <f t="shared" si="8"/>
        <v>1263423983</v>
      </c>
      <c r="BH126" s="57">
        <f t="shared" si="9"/>
        <v>1251679983</v>
      </c>
      <c r="BI126" s="57">
        <f t="shared" si="10"/>
        <v>2446228983</v>
      </c>
      <c r="BJ126" s="57">
        <f t="shared" si="11"/>
        <v>1251679983</v>
      </c>
      <c r="BK126" s="57">
        <f t="shared" si="12"/>
        <v>1263423983</v>
      </c>
      <c r="BL126" s="57">
        <f t="shared" si="13"/>
        <v>1251679983</v>
      </c>
      <c r="BM126" s="57">
        <f t="shared" si="14"/>
        <v>1251679983</v>
      </c>
      <c r="BN126" s="57">
        <f t="shared" si="15"/>
        <v>1254419983</v>
      </c>
      <c r="BO126" s="57">
        <f t="shared" si="16"/>
        <v>1975929437</v>
      </c>
      <c r="BP126" s="29"/>
      <c r="BQ126" s="57">
        <f t="shared" si="17"/>
        <v>4237140699</v>
      </c>
      <c r="BR126" s="57">
        <f t="shared" si="18"/>
        <v>4961332949</v>
      </c>
      <c r="BS126" s="57">
        <f t="shared" si="19"/>
        <v>3766783949</v>
      </c>
      <c r="BT126" s="57">
        <f t="shared" si="20"/>
        <v>4482029403</v>
      </c>
    </row>
    <row r="127">
      <c r="A127" s="41" t="s">
        <v>98</v>
      </c>
      <c r="B127" s="42" t="s">
        <v>141</v>
      </c>
      <c r="C127" s="6"/>
      <c r="D127" s="43">
        <f t="shared" ref="D127:AZ127" si="92">sum(D128,D133,D138,D143,D148,D153,D158,D163,D166,D169,D174,D179,D184,D189,D194,D199,D202,D205,D208,D218,D224,D236)</f>
        <v>17447287000</v>
      </c>
      <c r="E127" s="43">
        <f t="shared" si="92"/>
        <v>539231733</v>
      </c>
      <c r="F127" s="43">
        <f t="shared" si="92"/>
        <v>0</v>
      </c>
      <c r="G127" s="43">
        <f t="shared" si="92"/>
        <v>0</v>
      </c>
      <c r="H127" s="43">
        <f t="shared" si="92"/>
        <v>0</v>
      </c>
      <c r="I127" s="43">
        <f t="shared" si="92"/>
        <v>539231733</v>
      </c>
      <c r="J127" s="43">
        <f t="shared" si="92"/>
        <v>73564250</v>
      </c>
      <c r="K127" s="43">
        <f t="shared" si="92"/>
        <v>638884000</v>
      </c>
      <c r="L127" s="43">
        <f t="shared" si="92"/>
        <v>0</v>
      </c>
      <c r="M127" s="43">
        <f t="shared" si="92"/>
        <v>539231733</v>
      </c>
      <c r="N127" s="43">
        <f t="shared" si="92"/>
        <v>1268113250</v>
      </c>
      <c r="O127" s="43">
        <f t="shared" si="92"/>
        <v>638884000</v>
      </c>
      <c r="P127" s="43">
        <f t="shared" si="92"/>
        <v>0</v>
      </c>
      <c r="Q127" s="43">
        <f t="shared" si="92"/>
        <v>539231733</v>
      </c>
      <c r="R127" s="43">
        <f t="shared" si="92"/>
        <v>73564250</v>
      </c>
      <c r="S127" s="43">
        <f t="shared" si="92"/>
        <v>641624000</v>
      </c>
      <c r="T127" s="43">
        <f t="shared" si="92"/>
        <v>9004000</v>
      </c>
      <c r="U127" s="43">
        <f t="shared" si="92"/>
        <v>539231733</v>
      </c>
      <c r="V127" s="43">
        <f t="shared" si="92"/>
        <v>73564250</v>
      </c>
      <c r="W127" s="43">
        <f t="shared" si="92"/>
        <v>638884000</v>
      </c>
      <c r="X127" s="43">
        <f t="shared" si="92"/>
        <v>0</v>
      </c>
      <c r="Y127" s="43">
        <f t="shared" si="92"/>
        <v>539231733</v>
      </c>
      <c r="Z127" s="43">
        <f t="shared" si="92"/>
        <v>73564250</v>
      </c>
      <c r="AA127" s="43">
        <f t="shared" si="92"/>
        <v>1194549000</v>
      </c>
      <c r="AB127" s="43">
        <f t="shared" si="92"/>
        <v>638884000</v>
      </c>
      <c r="AC127" s="43">
        <f t="shared" si="92"/>
        <v>539231733</v>
      </c>
      <c r="AD127" s="43">
        <f t="shared" si="92"/>
        <v>73564250</v>
      </c>
      <c r="AE127" s="43">
        <f t="shared" si="92"/>
        <v>638884000</v>
      </c>
      <c r="AF127" s="43">
        <f t="shared" si="92"/>
        <v>0</v>
      </c>
      <c r="AG127" s="43">
        <f t="shared" si="92"/>
        <v>539231733</v>
      </c>
      <c r="AH127" s="43">
        <f t="shared" si="92"/>
        <v>73564250</v>
      </c>
      <c r="AI127" s="43">
        <f t="shared" si="92"/>
        <v>641624000</v>
      </c>
      <c r="AJ127" s="43">
        <f t="shared" si="92"/>
        <v>9004000</v>
      </c>
      <c r="AK127" s="43">
        <f t="shared" si="92"/>
        <v>539231733</v>
      </c>
      <c r="AL127" s="43">
        <f t="shared" si="92"/>
        <v>73564250</v>
      </c>
      <c r="AM127" s="43">
        <f t="shared" si="92"/>
        <v>638884000</v>
      </c>
      <c r="AN127" s="43">
        <f t="shared" si="92"/>
        <v>0</v>
      </c>
      <c r="AO127" s="43">
        <f t="shared" si="92"/>
        <v>539231733</v>
      </c>
      <c r="AP127" s="43">
        <f t="shared" si="92"/>
        <v>73564250</v>
      </c>
      <c r="AQ127" s="43">
        <f t="shared" si="92"/>
        <v>638884000</v>
      </c>
      <c r="AR127" s="43">
        <f t="shared" si="92"/>
        <v>0</v>
      </c>
      <c r="AS127" s="43">
        <f t="shared" si="92"/>
        <v>539231733</v>
      </c>
      <c r="AT127" s="43">
        <f t="shared" si="92"/>
        <v>73564250</v>
      </c>
      <c r="AU127" s="43">
        <f t="shared" si="92"/>
        <v>638884000</v>
      </c>
      <c r="AV127" s="43">
        <f t="shared" si="92"/>
        <v>2740000</v>
      </c>
      <c r="AW127" s="43">
        <f t="shared" si="92"/>
        <v>621856187</v>
      </c>
      <c r="AX127" s="43">
        <f t="shared" si="92"/>
        <v>715189250</v>
      </c>
      <c r="AY127" s="43">
        <f t="shared" si="92"/>
        <v>638884000</v>
      </c>
      <c r="AZ127" s="58">
        <f t="shared" si="92"/>
        <v>0</v>
      </c>
      <c r="BA127" s="59">
        <f t="shared" si="3"/>
        <v>17447287000</v>
      </c>
      <c r="BB127" s="28">
        <f t="shared" si="4"/>
        <v>0</v>
      </c>
      <c r="BC127" s="29"/>
      <c r="BD127" s="59">
        <f t="shared" si="5"/>
        <v>539231733</v>
      </c>
      <c r="BE127" s="59">
        <f t="shared" si="6"/>
        <v>1251679983</v>
      </c>
      <c r="BF127" s="59">
        <f t="shared" si="7"/>
        <v>2446228983</v>
      </c>
      <c r="BG127" s="59">
        <f t="shared" si="8"/>
        <v>1263423983</v>
      </c>
      <c r="BH127" s="59">
        <f t="shared" si="9"/>
        <v>1251679983</v>
      </c>
      <c r="BI127" s="59">
        <f t="shared" si="10"/>
        <v>2446228983</v>
      </c>
      <c r="BJ127" s="59">
        <f t="shared" si="11"/>
        <v>1251679983</v>
      </c>
      <c r="BK127" s="59">
        <f t="shared" si="12"/>
        <v>1263423983</v>
      </c>
      <c r="BL127" s="59">
        <f t="shared" si="13"/>
        <v>1251679983</v>
      </c>
      <c r="BM127" s="59">
        <f t="shared" si="14"/>
        <v>1251679983</v>
      </c>
      <c r="BN127" s="59">
        <f t="shared" si="15"/>
        <v>1254419983</v>
      </c>
      <c r="BO127" s="59">
        <f t="shared" si="16"/>
        <v>1975929437</v>
      </c>
      <c r="BP127" s="29"/>
      <c r="BQ127" s="59">
        <f t="shared" si="17"/>
        <v>4237140699</v>
      </c>
      <c r="BR127" s="59">
        <f t="shared" si="18"/>
        <v>4961332949</v>
      </c>
      <c r="BS127" s="59">
        <f t="shared" si="19"/>
        <v>3766783949</v>
      </c>
      <c r="BT127" s="59">
        <f t="shared" si="20"/>
        <v>4482029403</v>
      </c>
    </row>
    <row r="128">
      <c r="A128" s="45">
        <v>511111.0</v>
      </c>
      <c r="B128" s="46" t="s">
        <v>142</v>
      </c>
      <c r="C128" s="6"/>
      <c r="D128" s="47">
        <f t="shared" ref="D128:AZ128" si="93">sum(D130:D132)</f>
        <v>5309582000</v>
      </c>
      <c r="E128" s="47">
        <f t="shared" si="93"/>
        <v>380798500</v>
      </c>
      <c r="F128" s="47">
        <f t="shared" si="93"/>
        <v>0</v>
      </c>
      <c r="G128" s="47">
        <f t="shared" si="93"/>
        <v>0</v>
      </c>
      <c r="H128" s="47">
        <f t="shared" si="93"/>
        <v>0</v>
      </c>
      <c r="I128" s="47">
        <f t="shared" si="93"/>
        <v>380798500</v>
      </c>
      <c r="J128" s="47">
        <f t="shared" si="93"/>
        <v>0</v>
      </c>
      <c r="K128" s="47">
        <f t="shared" si="93"/>
        <v>0</v>
      </c>
      <c r="L128" s="47">
        <f t="shared" si="93"/>
        <v>0</v>
      </c>
      <c r="M128" s="47">
        <f t="shared" si="93"/>
        <v>380798500</v>
      </c>
      <c r="N128" s="47">
        <f t="shared" si="93"/>
        <v>370000000</v>
      </c>
      <c r="O128" s="47">
        <f t="shared" si="93"/>
        <v>0</v>
      </c>
      <c r="P128" s="47">
        <f t="shared" si="93"/>
        <v>0</v>
      </c>
      <c r="Q128" s="47">
        <f t="shared" si="93"/>
        <v>380798500</v>
      </c>
      <c r="R128" s="47">
        <f t="shared" si="93"/>
        <v>0</v>
      </c>
      <c r="S128" s="47">
        <f t="shared" si="93"/>
        <v>0</v>
      </c>
      <c r="T128" s="47">
        <f t="shared" si="93"/>
        <v>0</v>
      </c>
      <c r="U128" s="47">
        <f t="shared" si="93"/>
        <v>380798500</v>
      </c>
      <c r="V128" s="47">
        <f t="shared" si="93"/>
        <v>0</v>
      </c>
      <c r="W128" s="47">
        <f t="shared" si="93"/>
        <v>0</v>
      </c>
      <c r="X128" s="47">
        <f t="shared" si="93"/>
        <v>0</v>
      </c>
      <c r="Y128" s="47">
        <f t="shared" si="93"/>
        <v>380798500</v>
      </c>
      <c r="Z128" s="47">
        <f t="shared" si="93"/>
        <v>0</v>
      </c>
      <c r="AA128" s="47">
        <f t="shared" si="93"/>
        <v>370000000</v>
      </c>
      <c r="AB128" s="47">
        <f t="shared" si="93"/>
        <v>0</v>
      </c>
      <c r="AC128" s="47">
        <f t="shared" si="93"/>
        <v>380798500</v>
      </c>
      <c r="AD128" s="47">
        <f t="shared" si="93"/>
        <v>0</v>
      </c>
      <c r="AE128" s="47">
        <f t="shared" si="93"/>
        <v>0</v>
      </c>
      <c r="AF128" s="47">
        <f t="shared" si="93"/>
        <v>0</v>
      </c>
      <c r="AG128" s="47">
        <f t="shared" si="93"/>
        <v>380798500</v>
      </c>
      <c r="AH128" s="47">
        <f t="shared" si="93"/>
        <v>0</v>
      </c>
      <c r="AI128" s="47">
        <f t="shared" si="93"/>
        <v>0</v>
      </c>
      <c r="AJ128" s="47">
        <f t="shared" si="93"/>
        <v>0</v>
      </c>
      <c r="AK128" s="47">
        <f t="shared" si="93"/>
        <v>380798500</v>
      </c>
      <c r="AL128" s="47">
        <f t="shared" si="93"/>
        <v>0</v>
      </c>
      <c r="AM128" s="47">
        <f t="shared" si="93"/>
        <v>0</v>
      </c>
      <c r="AN128" s="47">
        <f t="shared" si="93"/>
        <v>0</v>
      </c>
      <c r="AO128" s="47">
        <f t="shared" si="93"/>
        <v>380798500</v>
      </c>
      <c r="AP128" s="47">
        <f t="shared" si="93"/>
        <v>0</v>
      </c>
      <c r="AQ128" s="47">
        <f t="shared" si="93"/>
        <v>0</v>
      </c>
      <c r="AR128" s="47">
        <f t="shared" si="93"/>
        <v>0</v>
      </c>
      <c r="AS128" s="47">
        <f t="shared" si="93"/>
        <v>380798500</v>
      </c>
      <c r="AT128" s="47">
        <f t="shared" si="93"/>
        <v>0</v>
      </c>
      <c r="AU128" s="47">
        <f t="shared" si="93"/>
        <v>0</v>
      </c>
      <c r="AV128" s="47">
        <f t="shared" si="93"/>
        <v>0</v>
      </c>
      <c r="AW128" s="47">
        <f t="shared" si="93"/>
        <v>380798500</v>
      </c>
      <c r="AX128" s="47">
        <f t="shared" si="93"/>
        <v>0</v>
      </c>
      <c r="AY128" s="47">
        <f t="shared" si="93"/>
        <v>0</v>
      </c>
      <c r="AZ128" s="60">
        <f t="shared" si="93"/>
        <v>0</v>
      </c>
      <c r="BA128" s="59">
        <f t="shared" si="3"/>
        <v>5309582000</v>
      </c>
      <c r="BB128" s="28">
        <f t="shared" si="4"/>
        <v>0</v>
      </c>
      <c r="BC128" s="61"/>
      <c r="BD128" s="59">
        <f t="shared" si="5"/>
        <v>380798500</v>
      </c>
      <c r="BE128" s="59">
        <f t="shared" si="6"/>
        <v>380798500</v>
      </c>
      <c r="BF128" s="59">
        <f t="shared" si="7"/>
        <v>750798500</v>
      </c>
      <c r="BG128" s="59">
        <f t="shared" si="8"/>
        <v>380798500</v>
      </c>
      <c r="BH128" s="59">
        <f t="shared" si="9"/>
        <v>380798500</v>
      </c>
      <c r="BI128" s="59">
        <f t="shared" si="10"/>
        <v>750798500</v>
      </c>
      <c r="BJ128" s="59">
        <f t="shared" si="11"/>
        <v>380798500</v>
      </c>
      <c r="BK128" s="59">
        <f t="shared" si="12"/>
        <v>380798500</v>
      </c>
      <c r="BL128" s="59">
        <f t="shared" si="13"/>
        <v>380798500</v>
      </c>
      <c r="BM128" s="59">
        <f t="shared" si="14"/>
        <v>380798500</v>
      </c>
      <c r="BN128" s="59">
        <f t="shared" si="15"/>
        <v>380798500</v>
      </c>
      <c r="BO128" s="59">
        <f t="shared" si="16"/>
        <v>380798500</v>
      </c>
      <c r="BP128" s="61"/>
      <c r="BQ128" s="59">
        <f t="shared" si="17"/>
        <v>1512395500</v>
      </c>
      <c r="BR128" s="59">
        <f t="shared" si="18"/>
        <v>1512395500</v>
      </c>
      <c r="BS128" s="59">
        <f t="shared" si="19"/>
        <v>1142395500</v>
      </c>
      <c r="BT128" s="59">
        <f t="shared" si="20"/>
        <v>1142395500</v>
      </c>
    </row>
    <row r="129">
      <c r="A129" s="49"/>
      <c r="B129" s="50" t="s">
        <v>37</v>
      </c>
      <c r="C129" s="6"/>
      <c r="D129" s="51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3"/>
      <c r="BA129" s="59">
        <f t="shared" si="3"/>
        <v>0</v>
      </c>
      <c r="BB129" s="28">
        <f t="shared" si="4"/>
        <v>0</v>
      </c>
      <c r="BC129" s="64"/>
      <c r="BD129" s="59">
        <f t="shared" si="5"/>
        <v>0</v>
      </c>
      <c r="BE129" s="59">
        <f t="shared" si="6"/>
        <v>0</v>
      </c>
      <c r="BF129" s="59">
        <f t="shared" si="7"/>
        <v>0</v>
      </c>
      <c r="BG129" s="59">
        <f t="shared" si="8"/>
        <v>0</v>
      </c>
      <c r="BH129" s="59">
        <f t="shared" si="9"/>
        <v>0</v>
      </c>
      <c r="BI129" s="59">
        <f t="shared" si="10"/>
        <v>0</v>
      </c>
      <c r="BJ129" s="59">
        <f t="shared" si="11"/>
        <v>0</v>
      </c>
      <c r="BK129" s="59">
        <f t="shared" si="12"/>
        <v>0</v>
      </c>
      <c r="BL129" s="59">
        <f t="shared" si="13"/>
        <v>0</v>
      </c>
      <c r="BM129" s="59">
        <f t="shared" si="14"/>
        <v>0</v>
      </c>
      <c r="BN129" s="59">
        <f t="shared" si="15"/>
        <v>0</v>
      </c>
      <c r="BO129" s="59">
        <f t="shared" si="16"/>
        <v>0</v>
      </c>
      <c r="BP129" s="64"/>
      <c r="BQ129" s="59">
        <f t="shared" si="17"/>
        <v>0</v>
      </c>
      <c r="BR129" s="59">
        <f t="shared" si="18"/>
        <v>0</v>
      </c>
      <c r="BS129" s="59">
        <f t="shared" si="19"/>
        <v>0</v>
      </c>
      <c r="BT129" s="59">
        <f t="shared" si="20"/>
        <v>0</v>
      </c>
    </row>
    <row r="130">
      <c r="A130" s="49"/>
      <c r="B130" s="52" t="s">
        <v>38</v>
      </c>
      <c r="C130" s="52" t="s">
        <v>142</v>
      </c>
      <c r="D130" s="53">
        <v>4.569582E9</v>
      </c>
      <c r="E130" s="62">
        <f>D130/12</f>
        <v>380798500</v>
      </c>
      <c r="F130" s="62"/>
      <c r="G130" s="62"/>
      <c r="H130" s="62"/>
      <c r="I130" s="62">
        <v>3.807985E8</v>
      </c>
      <c r="J130" s="62"/>
      <c r="K130" s="62"/>
      <c r="L130" s="62"/>
      <c r="M130" s="62">
        <v>3.807985E8</v>
      </c>
      <c r="N130" s="62"/>
      <c r="O130" s="62"/>
      <c r="P130" s="62"/>
      <c r="Q130" s="62">
        <v>3.807985E8</v>
      </c>
      <c r="R130" s="62"/>
      <c r="S130" s="62"/>
      <c r="T130" s="62"/>
      <c r="U130" s="62">
        <v>3.807985E8</v>
      </c>
      <c r="V130" s="62"/>
      <c r="W130" s="62"/>
      <c r="X130" s="62"/>
      <c r="Y130" s="62">
        <v>3.807985E8</v>
      </c>
      <c r="Z130" s="62"/>
      <c r="AA130" s="62"/>
      <c r="AB130" s="62"/>
      <c r="AC130" s="62">
        <v>3.807985E8</v>
      </c>
      <c r="AD130" s="62"/>
      <c r="AE130" s="62"/>
      <c r="AF130" s="62"/>
      <c r="AG130" s="62">
        <v>3.807985E8</v>
      </c>
      <c r="AH130" s="62"/>
      <c r="AI130" s="62"/>
      <c r="AJ130" s="62"/>
      <c r="AK130" s="62">
        <v>3.807985E8</v>
      </c>
      <c r="AL130" s="62"/>
      <c r="AM130" s="62"/>
      <c r="AN130" s="62"/>
      <c r="AO130" s="62">
        <v>3.807985E8</v>
      </c>
      <c r="AP130" s="62"/>
      <c r="AQ130" s="62"/>
      <c r="AR130" s="62"/>
      <c r="AS130" s="62">
        <v>3.807985E8</v>
      </c>
      <c r="AT130" s="62"/>
      <c r="AU130" s="62"/>
      <c r="AV130" s="62"/>
      <c r="AW130" s="62">
        <v>3.807985E8</v>
      </c>
      <c r="AX130" s="62"/>
      <c r="AY130" s="62"/>
      <c r="AZ130" s="63"/>
      <c r="BA130" s="59">
        <f t="shared" si="3"/>
        <v>4569582000</v>
      </c>
      <c r="BB130" s="28">
        <f t="shared" si="4"/>
        <v>0</v>
      </c>
      <c r="BC130" s="64"/>
      <c r="BD130" s="59">
        <f t="shared" si="5"/>
        <v>380798500</v>
      </c>
      <c r="BE130" s="59">
        <f t="shared" si="6"/>
        <v>380798500</v>
      </c>
      <c r="BF130" s="59">
        <f t="shared" si="7"/>
        <v>380798500</v>
      </c>
      <c r="BG130" s="59">
        <f t="shared" si="8"/>
        <v>380798500</v>
      </c>
      <c r="BH130" s="59">
        <f t="shared" si="9"/>
        <v>380798500</v>
      </c>
      <c r="BI130" s="59">
        <f t="shared" si="10"/>
        <v>380798500</v>
      </c>
      <c r="BJ130" s="59">
        <f t="shared" si="11"/>
        <v>380798500</v>
      </c>
      <c r="BK130" s="59">
        <f t="shared" si="12"/>
        <v>380798500</v>
      </c>
      <c r="BL130" s="59">
        <f t="shared" si="13"/>
        <v>380798500</v>
      </c>
      <c r="BM130" s="59">
        <f t="shared" si="14"/>
        <v>380798500</v>
      </c>
      <c r="BN130" s="59">
        <f t="shared" si="15"/>
        <v>380798500</v>
      </c>
      <c r="BO130" s="59">
        <f t="shared" si="16"/>
        <v>380798500</v>
      </c>
      <c r="BP130" s="64"/>
      <c r="BQ130" s="59">
        <f t="shared" si="17"/>
        <v>1142395500</v>
      </c>
      <c r="BR130" s="59">
        <f t="shared" si="18"/>
        <v>1142395500</v>
      </c>
      <c r="BS130" s="59">
        <f t="shared" si="19"/>
        <v>1142395500</v>
      </c>
      <c r="BT130" s="59">
        <f t="shared" si="20"/>
        <v>1142395500</v>
      </c>
    </row>
    <row r="131">
      <c r="A131" s="49"/>
      <c r="B131" s="52" t="s">
        <v>38</v>
      </c>
      <c r="C131" s="52" t="s">
        <v>143</v>
      </c>
      <c r="D131" s="53">
        <v>3.7E8</v>
      </c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53">
        <v>3.7E8</v>
      </c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62"/>
      <c r="AW131" s="62"/>
      <c r="AX131" s="62"/>
      <c r="AY131" s="62"/>
      <c r="AZ131" s="63"/>
      <c r="BA131" s="59">
        <f t="shared" si="3"/>
        <v>370000000</v>
      </c>
      <c r="BB131" s="28">
        <f t="shared" si="4"/>
        <v>0</v>
      </c>
      <c r="BC131" s="64"/>
      <c r="BD131" s="59">
        <f t="shared" si="5"/>
        <v>0</v>
      </c>
      <c r="BE131" s="59">
        <f t="shared" si="6"/>
        <v>0</v>
      </c>
      <c r="BF131" s="59">
        <f t="shared" si="7"/>
        <v>0</v>
      </c>
      <c r="BG131" s="59">
        <f t="shared" si="8"/>
        <v>0</v>
      </c>
      <c r="BH131" s="59">
        <f t="shared" si="9"/>
        <v>0</v>
      </c>
      <c r="BI131" s="59">
        <f t="shared" si="10"/>
        <v>370000000</v>
      </c>
      <c r="BJ131" s="59">
        <f t="shared" si="11"/>
        <v>0</v>
      </c>
      <c r="BK131" s="59">
        <f t="shared" si="12"/>
        <v>0</v>
      </c>
      <c r="BL131" s="59">
        <f t="shared" si="13"/>
        <v>0</v>
      </c>
      <c r="BM131" s="59">
        <f t="shared" si="14"/>
        <v>0</v>
      </c>
      <c r="BN131" s="59">
        <f t="shared" si="15"/>
        <v>0</v>
      </c>
      <c r="BO131" s="59">
        <f t="shared" si="16"/>
        <v>0</v>
      </c>
      <c r="BP131" s="64"/>
      <c r="BQ131" s="59">
        <f t="shared" si="17"/>
        <v>0</v>
      </c>
      <c r="BR131" s="59">
        <f t="shared" si="18"/>
        <v>370000000</v>
      </c>
      <c r="BS131" s="59">
        <f t="shared" si="19"/>
        <v>0</v>
      </c>
      <c r="BT131" s="59">
        <f t="shared" si="20"/>
        <v>0</v>
      </c>
    </row>
    <row r="132">
      <c r="A132" s="49"/>
      <c r="B132" s="52" t="s">
        <v>38</v>
      </c>
      <c r="C132" s="52" t="s">
        <v>144</v>
      </c>
      <c r="D132" s="53">
        <v>3.7E8</v>
      </c>
      <c r="E132" s="62"/>
      <c r="F132" s="62"/>
      <c r="G132" s="62"/>
      <c r="H132" s="62"/>
      <c r="I132" s="62"/>
      <c r="J132" s="62"/>
      <c r="K132" s="62"/>
      <c r="L132" s="62"/>
      <c r="M132" s="62"/>
      <c r="N132" s="53">
        <v>3.7E8</v>
      </c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3"/>
      <c r="BA132" s="59">
        <f t="shared" si="3"/>
        <v>370000000</v>
      </c>
      <c r="BB132" s="28">
        <f t="shared" si="4"/>
        <v>0</v>
      </c>
      <c r="BC132" s="64"/>
      <c r="BD132" s="59">
        <f t="shared" si="5"/>
        <v>0</v>
      </c>
      <c r="BE132" s="59">
        <f t="shared" si="6"/>
        <v>0</v>
      </c>
      <c r="BF132" s="59">
        <f t="shared" si="7"/>
        <v>370000000</v>
      </c>
      <c r="BG132" s="59">
        <f t="shared" si="8"/>
        <v>0</v>
      </c>
      <c r="BH132" s="59">
        <f t="shared" si="9"/>
        <v>0</v>
      </c>
      <c r="BI132" s="59">
        <f t="shared" si="10"/>
        <v>0</v>
      </c>
      <c r="BJ132" s="59">
        <f t="shared" si="11"/>
        <v>0</v>
      </c>
      <c r="BK132" s="59">
        <f t="shared" si="12"/>
        <v>0</v>
      </c>
      <c r="BL132" s="59">
        <f t="shared" si="13"/>
        <v>0</v>
      </c>
      <c r="BM132" s="59">
        <f t="shared" si="14"/>
        <v>0</v>
      </c>
      <c r="BN132" s="59">
        <f t="shared" si="15"/>
        <v>0</v>
      </c>
      <c r="BO132" s="59">
        <f t="shared" si="16"/>
        <v>0</v>
      </c>
      <c r="BP132" s="64"/>
      <c r="BQ132" s="59">
        <f t="shared" si="17"/>
        <v>370000000</v>
      </c>
      <c r="BR132" s="59">
        <f t="shared" si="18"/>
        <v>0</v>
      </c>
      <c r="BS132" s="59">
        <f t="shared" si="19"/>
        <v>0</v>
      </c>
      <c r="BT132" s="59">
        <f t="shared" si="20"/>
        <v>0</v>
      </c>
    </row>
    <row r="133">
      <c r="A133" s="45">
        <v>511119.0</v>
      </c>
      <c r="B133" s="46" t="s">
        <v>145</v>
      </c>
      <c r="C133" s="6"/>
      <c r="D133" s="47">
        <f t="shared" ref="D133:AZ133" si="94">sum(D135:D137)</f>
        <v>85000</v>
      </c>
      <c r="E133" s="47">
        <f t="shared" si="94"/>
        <v>5900</v>
      </c>
      <c r="F133" s="47">
        <f t="shared" si="94"/>
        <v>0</v>
      </c>
      <c r="G133" s="47">
        <f t="shared" si="94"/>
        <v>0</v>
      </c>
      <c r="H133" s="47">
        <f t="shared" si="94"/>
        <v>0</v>
      </c>
      <c r="I133" s="47">
        <f t="shared" si="94"/>
        <v>5900</v>
      </c>
      <c r="J133" s="47">
        <f t="shared" si="94"/>
        <v>0</v>
      </c>
      <c r="K133" s="47">
        <f t="shared" si="94"/>
        <v>0</v>
      </c>
      <c r="L133" s="47">
        <f t="shared" si="94"/>
        <v>0</v>
      </c>
      <c r="M133" s="47">
        <f t="shared" si="94"/>
        <v>5900</v>
      </c>
      <c r="N133" s="47">
        <f t="shared" si="94"/>
        <v>7000</v>
      </c>
      <c r="O133" s="47">
        <f t="shared" si="94"/>
        <v>0</v>
      </c>
      <c r="P133" s="47">
        <f t="shared" si="94"/>
        <v>0</v>
      </c>
      <c r="Q133" s="47">
        <f t="shared" si="94"/>
        <v>5900</v>
      </c>
      <c r="R133" s="47">
        <f t="shared" si="94"/>
        <v>0</v>
      </c>
      <c r="S133" s="47">
        <f t="shared" si="94"/>
        <v>0</v>
      </c>
      <c r="T133" s="47">
        <f t="shared" si="94"/>
        <v>0</v>
      </c>
      <c r="U133" s="47">
        <f t="shared" si="94"/>
        <v>5900</v>
      </c>
      <c r="V133" s="47">
        <f t="shared" si="94"/>
        <v>0</v>
      </c>
      <c r="W133" s="47">
        <f t="shared" si="94"/>
        <v>0</v>
      </c>
      <c r="X133" s="47">
        <f t="shared" si="94"/>
        <v>0</v>
      </c>
      <c r="Y133" s="47">
        <f t="shared" si="94"/>
        <v>5900</v>
      </c>
      <c r="Z133" s="47">
        <f t="shared" si="94"/>
        <v>0</v>
      </c>
      <c r="AA133" s="47">
        <f t="shared" si="94"/>
        <v>7000</v>
      </c>
      <c r="AB133" s="47">
        <f t="shared" si="94"/>
        <v>0</v>
      </c>
      <c r="AC133" s="47">
        <f t="shared" si="94"/>
        <v>5900</v>
      </c>
      <c r="AD133" s="47">
        <f t="shared" si="94"/>
        <v>0</v>
      </c>
      <c r="AE133" s="47">
        <f t="shared" si="94"/>
        <v>0</v>
      </c>
      <c r="AF133" s="47">
        <f t="shared" si="94"/>
        <v>0</v>
      </c>
      <c r="AG133" s="47">
        <f t="shared" si="94"/>
        <v>5900</v>
      </c>
      <c r="AH133" s="47">
        <f t="shared" si="94"/>
        <v>0</v>
      </c>
      <c r="AI133" s="47">
        <f t="shared" si="94"/>
        <v>0</v>
      </c>
      <c r="AJ133" s="47">
        <f t="shared" si="94"/>
        <v>0</v>
      </c>
      <c r="AK133" s="47">
        <f t="shared" si="94"/>
        <v>5900</v>
      </c>
      <c r="AL133" s="47">
        <f t="shared" si="94"/>
        <v>0</v>
      </c>
      <c r="AM133" s="47">
        <f t="shared" si="94"/>
        <v>0</v>
      </c>
      <c r="AN133" s="47">
        <f t="shared" si="94"/>
        <v>0</v>
      </c>
      <c r="AO133" s="47">
        <f t="shared" si="94"/>
        <v>5900</v>
      </c>
      <c r="AP133" s="47">
        <f t="shared" si="94"/>
        <v>0</v>
      </c>
      <c r="AQ133" s="47">
        <f t="shared" si="94"/>
        <v>0</v>
      </c>
      <c r="AR133" s="47">
        <f t="shared" si="94"/>
        <v>0</v>
      </c>
      <c r="AS133" s="47">
        <f t="shared" si="94"/>
        <v>5900</v>
      </c>
      <c r="AT133" s="47">
        <f t="shared" si="94"/>
        <v>0</v>
      </c>
      <c r="AU133" s="47">
        <f t="shared" si="94"/>
        <v>0</v>
      </c>
      <c r="AV133" s="47">
        <f t="shared" si="94"/>
        <v>0</v>
      </c>
      <c r="AW133" s="47">
        <f t="shared" si="94"/>
        <v>6100</v>
      </c>
      <c r="AX133" s="47">
        <f t="shared" si="94"/>
        <v>0</v>
      </c>
      <c r="AY133" s="47">
        <f t="shared" si="94"/>
        <v>0</v>
      </c>
      <c r="AZ133" s="60">
        <f t="shared" si="94"/>
        <v>0</v>
      </c>
      <c r="BA133" s="59">
        <f t="shared" si="3"/>
        <v>85000</v>
      </c>
      <c r="BB133" s="28">
        <f t="shared" si="4"/>
        <v>0</v>
      </c>
      <c r="BC133" s="61"/>
      <c r="BD133" s="59">
        <f t="shared" si="5"/>
        <v>5900</v>
      </c>
      <c r="BE133" s="59">
        <f t="shared" si="6"/>
        <v>5900</v>
      </c>
      <c r="BF133" s="59">
        <f t="shared" si="7"/>
        <v>12900</v>
      </c>
      <c r="BG133" s="59">
        <f t="shared" si="8"/>
        <v>5900</v>
      </c>
      <c r="BH133" s="59">
        <f t="shared" si="9"/>
        <v>5900</v>
      </c>
      <c r="BI133" s="59">
        <f t="shared" si="10"/>
        <v>12900</v>
      </c>
      <c r="BJ133" s="59">
        <f t="shared" si="11"/>
        <v>5900</v>
      </c>
      <c r="BK133" s="59">
        <f t="shared" si="12"/>
        <v>5900</v>
      </c>
      <c r="BL133" s="59">
        <f t="shared" si="13"/>
        <v>5900</v>
      </c>
      <c r="BM133" s="59">
        <f t="shared" si="14"/>
        <v>5900</v>
      </c>
      <c r="BN133" s="59">
        <f t="shared" si="15"/>
        <v>5900</v>
      </c>
      <c r="BO133" s="59">
        <f t="shared" si="16"/>
        <v>6100</v>
      </c>
      <c r="BP133" s="61"/>
      <c r="BQ133" s="59">
        <f t="shared" si="17"/>
        <v>24700</v>
      </c>
      <c r="BR133" s="59">
        <f t="shared" si="18"/>
        <v>24700</v>
      </c>
      <c r="BS133" s="59">
        <f t="shared" si="19"/>
        <v>17700</v>
      </c>
      <c r="BT133" s="59">
        <f t="shared" si="20"/>
        <v>17900</v>
      </c>
    </row>
    <row r="134">
      <c r="A134" s="49"/>
      <c r="B134" s="50" t="s">
        <v>37</v>
      </c>
      <c r="C134" s="6"/>
      <c r="D134" s="51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3"/>
      <c r="BA134" s="59">
        <f t="shared" si="3"/>
        <v>0</v>
      </c>
      <c r="BB134" s="28">
        <f t="shared" si="4"/>
        <v>0</v>
      </c>
      <c r="BC134" s="64"/>
      <c r="BD134" s="59">
        <f t="shared" si="5"/>
        <v>0</v>
      </c>
      <c r="BE134" s="59">
        <f t="shared" si="6"/>
        <v>0</v>
      </c>
      <c r="BF134" s="59">
        <f t="shared" si="7"/>
        <v>0</v>
      </c>
      <c r="BG134" s="59">
        <f t="shared" si="8"/>
        <v>0</v>
      </c>
      <c r="BH134" s="59">
        <f t="shared" si="9"/>
        <v>0</v>
      </c>
      <c r="BI134" s="59">
        <f t="shared" si="10"/>
        <v>0</v>
      </c>
      <c r="BJ134" s="59">
        <f t="shared" si="11"/>
        <v>0</v>
      </c>
      <c r="BK134" s="59">
        <f t="shared" si="12"/>
        <v>0</v>
      </c>
      <c r="BL134" s="59">
        <f t="shared" si="13"/>
        <v>0</v>
      </c>
      <c r="BM134" s="59">
        <f t="shared" si="14"/>
        <v>0</v>
      </c>
      <c r="BN134" s="59">
        <f t="shared" si="15"/>
        <v>0</v>
      </c>
      <c r="BO134" s="59">
        <f t="shared" si="16"/>
        <v>0</v>
      </c>
      <c r="BP134" s="64"/>
      <c r="BQ134" s="59">
        <f t="shared" si="17"/>
        <v>0</v>
      </c>
      <c r="BR134" s="59">
        <f t="shared" si="18"/>
        <v>0</v>
      </c>
      <c r="BS134" s="59">
        <f t="shared" si="19"/>
        <v>0</v>
      </c>
      <c r="BT134" s="59">
        <f t="shared" si="20"/>
        <v>0</v>
      </c>
    </row>
    <row r="135">
      <c r="A135" s="49"/>
      <c r="B135" s="52" t="s">
        <v>38</v>
      </c>
      <c r="C135" s="52" t="s">
        <v>145</v>
      </c>
      <c r="D135" s="53">
        <v>71000.0</v>
      </c>
      <c r="E135" s="53">
        <v>5900.0</v>
      </c>
      <c r="F135" s="62"/>
      <c r="G135" s="62"/>
      <c r="H135" s="62"/>
      <c r="I135" s="53">
        <v>5900.0</v>
      </c>
      <c r="J135" s="62"/>
      <c r="K135" s="62"/>
      <c r="L135" s="62"/>
      <c r="M135" s="53">
        <v>5900.0</v>
      </c>
      <c r="N135" s="62"/>
      <c r="O135" s="62"/>
      <c r="P135" s="62"/>
      <c r="Q135" s="53">
        <v>5900.0</v>
      </c>
      <c r="R135" s="62"/>
      <c r="S135" s="62"/>
      <c r="T135" s="62"/>
      <c r="U135" s="53">
        <v>5900.0</v>
      </c>
      <c r="V135" s="62"/>
      <c r="W135" s="62"/>
      <c r="X135" s="62"/>
      <c r="Y135" s="53">
        <v>5900.0</v>
      </c>
      <c r="Z135" s="62"/>
      <c r="AA135" s="62"/>
      <c r="AB135" s="62"/>
      <c r="AC135" s="53">
        <v>5900.0</v>
      </c>
      <c r="AD135" s="62"/>
      <c r="AE135" s="62"/>
      <c r="AF135" s="62"/>
      <c r="AG135" s="53">
        <v>5900.0</v>
      </c>
      <c r="AH135" s="62"/>
      <c r="AI135" s="62"/>
      <c r="AJ135" s="62"/>
      <c r="AK135" s="53">
        <v>5900.0</v>
      </c>
      <c r="AL135" s="62"/>
      <c r="AM135" s="62"/>
      <c r="AN135" s="62"/>
      <c r="AO135" s="53">
        <v>5900.0</v>
      </c>
      <c r="AP135" s="62"/>
      <c r="AQ135" s="62"/>
      <c r="AR135" s="62"/>
      <c r="AS135" s="53">
        <v>5900.0</v>
      </c>
      <c r="AT135" s="62"/>
      <c r="AU135" s="62"/>
      <c r="AV135" s="62"/>
      <c r="AW135" s="53">
        <v>6100.0</v>
      </c>
      <c r="AX135" s="62"/>
      <c r="AY135" s="62"/>
      <c r="AZ135" s="63"/>
      <c r="BA135" s="59">
        <f t="shared" si="3"/>
        <v>71000</v>
      </c>
      <c r="BB135" s="28">
        <f t="shared" si="4"/>
        <v>0</v>
      </c>
      <c r="BC135" s="64"/>
      <c r="BD135" s="59">
        <f t="shared" si="5"/>
        <v>5900</v>
      </c>
      <c r="BE135" s="59">
        <f t="shared" si="6"/>
        <v>5900</v>
      </c>
      <c r="BF135" s="59">
        <f t="shared" si="7"/>
        <v>5900</v>
      </c>
      <c r="BG135" s="59">
        <f t="shared" si="8"/>
        <v>5900</v>
      </c>
      <c r="BH135" s="59">
        <f t="shared" si="9"/>
        <v>5900</v>
      </c>
      <c r="BI135" s="59">
        <f t="shared" si="10"/>
        <v>5900</v>
      </c>
      <c r="BJ135" s="59">
        <f t="shared" si="11"/>
        <v>5900</v>
      </c>
      <c r="BK135" s="59">
        <f t="shared" si="12"/>
        <v>5900</v>
      </c>
      <c r="BL135" s="59">
        <f t="shared" si="13"/>
        <v>5900</v>
      </c>
      <c r="BM135" s="59">
        <f t="shared" si="14"/>
        <v>5900</v>
      </c>
      <c r="BN135" s="59">
        <f t="shared" si="15"/>
        <v>5900</v>
      </c>
      <c r="BO135" s="59">
        <f t="shared" si="16"/>
        <v>6100</v>
      </c>
      <c r="BP135" s="64"/>
      <c r="BQ135" s="59">
        <f t="shared" si="17"/>
        <v>17700</v>
      </c>
      <c r="BR135" s="59">
        <f t="shared" si="18"/>
        <v>17700</v>
      </c>
      <c r="BS135" s="59">
        <f t="shared" si="19"/>
        <v>17700</v>
      </c>
      <c r="BT135" s="59">
        <f t="shared" si="20"/>
        <v>17900</v>
      </c>
    </row>
    <row r="136">
      <c r="A136" s="49"/>
      <c r="B136" s="52" t="s">
        <v>38</v>
      </c>
      <c r="C136" s="52" t="s">
        <v>146</v>
      </c>
      <c r="D136" s="53">
        <v>7000.0</v>
      </c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53">
        <v>7000.0</v>
      </c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3"/>
      <c r="BA136" s="59">
        <f t="shared" si="3"/>
        <v>7000</v>
      </c>
      <c r="BB136" s="28">
        <f t="shared" si="4"/>
        <v>0</v>
      </c>
      <c r="BC136" s="64"/>
      <c r="BD136" s="59">
        <f t="shared" si="5"/>
        <v>0</v>
      </c>
      <c r="BE136" s="59">
        <f t="shared" si="6"/>
        <v>0</v>
      </c>
      <c r="BF136" s="59">
        <f t="shared" si="7"/>
        <v>0</v>
      </c>
      <c r="BG136" s="59">
        <f t="shared" si="8"/>
        <v>0</v>
      </c>
      <c r="BH136" s="59">
        <f t="shared" si="9"/>
        <v>0</v>
      </c>
      <c r="BI136" s="59">
        <f t="shared" si="10"/>
        <v>7000</v>
      </c>
      <c r="BJ136" s="59">
        <f t="shared" si="11"/>
        <v>0</v>
      </c>
      <c r="BK136" s="59">
        <f t="shared" si="12"/>
        <v>0</v>
      </c>
      <c r="BL136" s="59">
        <f t="shared" si="13"/>
        <v>0</v>
      </c>
      <c r="BM136" s="59">
        <f t="shared" si="14"/>
        <v>0</v>
      </c>
      <c r="BN136" s="59">
        <f t="shared" si="15"/>
        <v>0</v>
      </c>
      <c r="BO136" s="59">
        <f t="shared" si="16"/>
        <v>0</v>
      </c>
      <c r="BP136" s="64"/>
      <c r="BQ136" s="59">
        <f t="shared" si="17"/>
        <v>0</v>
      </c>
      <c r="BR136" s="59">
        <f t="shared" si="18"/>
        <v>7000</v>
      </c>
      <c r="BS136" s="59">
        <f t="shared" si="19"/>
        <v>0</v>
      </c>
      <c r="BT136" s="59">
        <f t="shared" si="20"/>
        <v>0</v>
      </c>
    </row>
    <row r="137">
      <c r="A137" s="49"/>
      <c r="B137" s="52" t="s">
        <v>38</v>
      </c>
      <c r="C137" s="52" t="s">
        <v>147</v>
      </c>
      <c r="D137" s="53">
        <v>7000.0</v>
      </c>
      <c r="E137" s="62"/>
      <c r="F137" s="62"/>
      <c r="G137" s="62"/>
      <c r="H137" s="62"/>
      <c r="I137" s="62"/>
      <c r="J137" s="62"/>
      <c r="K137" s="62"/>
      <c r="L137" s="62"/>
      <c r="M137" s="62"/>
      <c r="N137" s="53">
        <v>7000.0</v>
      </c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62"/>
      <c r="AU137" s="62"/>
      <c r="AV137" s="62"/>
      <c r="AW137" s="62"/>
      <c r="AX137" s="62"/>
      <c r="AY137" s="62"/>
      <c r="AZ137" s="63"/>
      <c r="BA137" s="59">
        <f t="shared" si="3"/>
        <v>7000</v>
      </c>
      <c r="BB137" s="28">
        <f t="shared" si="4"/>
        <v>0</v>
      </c>
      <c r="BC137" s="64"/>
      <c r="BD137" s="59">
        <f t="shared" si="5"/>
        <v>0</v>
      </c>
      <c r="BE137" s="59">
        <f t="shared" si="6"/>
        <v>0</v>
      </c>
      <c r="BF137" s="59">
        <f t="shared" si="7"/>
        <v>7000</v>
      </c>
      <c r="BG137" s="59">
        <f t="shared" si="8"/>
        <v>0</v>
      </c>
      <c r="BH137" s="59">
        <f t="shared" si="9"/>
        <v>0</v>
      </c>
      <c r="BI137" s="59">
        <f t="shared" si="10"/>
        <v>0</v>
      </c>
      <c r="BJ137" s="59">
        <f t="shared" si="11"/>
        <v>0</v>
      </c>
      <c r="BK137" s="59">
        <f t="shared" si="12"/>
        <v>0</v>
      </c>
      <c r="BL137" s="59">
        <f t="shared" si="13"/>
        <v>0</v>
      </c>
      <c r="BM137" s="59">
        <f t="shared" si="14"/>
        <v>0</v>
      </c>
      <c r="BN137" s="59">
        <f t="shared" si="15"/>
        <v>0</v>
      </c>
      <c r="BO137" s="59">
        <f t="shared" si="16"/>
        <v>0</v>
      </c>
      <c r="BP137" s="64"/>
      <c r="BQ137" s="59">
        <f t="shared" si="17"/>
        <v>7000</v>
      </c>
      <c r="BR137" s="59">
        <f t="shared" si="18"/>
        <v>0</v>
      </c>
      <c r="BS137" s="59">
        <f t="shared" si="19"/>
        <v>0</v>
      </c>
      <c r="BT137" s="59">
        <f t="shared" si="20"/>
        <v>0</v>
      </c>
    </row>
    <row r="138">
      <c r="A138" s="45">
        <v>511121.0</v>
      </c>
      <c r="B138" s="46" t="s">
        <v>148</v>
      </c>
      <c r="C138" s="6"/>
      <c r="D138" s="47">
        <f t="shared" ref="D138:AZ138" si="95">sum(D140:D142)</f>
        <v>368299000</v>
      </c>
      <c r="E138" s="47">
        <f t="shared" si="95"/>
        <v>26191000</v>
      </c>
      <c r="F138" s="47">
        <f t="shared" si="95"/>
        <v>0</v>
      </c>
      <c r="G138" s="47">
        <f t="shared" si="95"/>
        <v>0</v>
      </c>
      <c r="H138" s="47">
        <f t="shared" si="95"/>
        <v>0</v>
      </c>
      <c r="I138" s="47">
        <f t="shared" si="95"/>
        <v>26191000</v>
      </c>
      <c r="J138" s="47">
        <f t="shared" si="95"/>
        <v>0</v>
      </c>
      <c r="K138" s="47">
        <f t="shared" si="95"/>
        <v>0</v>
      </c>
      <c r="L138" s="47">
        <f t="shared" si="95"/>
        <v>0</v>
      </c>
      <c r="M138" s="47">
        <f t="shared" si="95"/>
        <v>26191000</v>
      </c>
      <c r="N138" s="47">
        <f t="shared" si="95"/>
        <v>27000000</v>
      </c>
      <c r="O138" s="47">
        <f t="shared" si="95"/>
        <v>0</v>
      </c>
      <c r="P138" s="47">
        <f t="shared" si="95"/>
        <v>0</v>
      </c>
      <c r="Q138" s="47">
        <f t="shared" si="95"/>
        <v>26191000</v>
      </c>
      <c r="R138" s="47">
        <f t="shared" si="95"/>
        <v>0</v>
      </c>
      <c r="S138" s="47">
        <f t="shared" si="95"/>
        <v>0</v>
      </c>
      <c r="T138" s="47">
        <f t="shared" si="95"/>
        <v>0</v>
      </c>
      <c r="U138" s="47">
        <f t="shared" si="95"/>
        <v>26191000</v>
      </c>
      <c r="V138" s="47">
        <f t="shared" si="95"/>
        <v>0</v>
      </c>
      <c r="W138" s="47">
        <f t="shared" si="95"/>
        <v>0</v>
      </c>
      <c r="X138" s="47">
        <f t="shared" si="95"/>
        <v>0</v>
      </c>
      <c r="Y138" s="47">
        <f t="shared" si="95"/>
        <v>26191000</v>
      </c>
      <c r="Z138" s="47">
        <f t="shared" si="95"/>
        <v>0</v>
      </c>
      <c r="AA138" s="47">
        <f t="shared" si="95"/>
        <v>27000000</v>
      </c>
      <c r="AB138" s="47">
        <f t="shared" si="95"/>
        <v>0</v>
      </c>
      <c r="AC138" s="47">
        <f t="shared" si="95"/>
        <v>26191000</v>
      </c>
      <c r="AD138" s="47">
        <f t="shared" si="95"/>
        <v>0</v>
      </c>
      <c r="AE138" s="47">
        <f t="shared" si="95"/>
        <v>0</v>
      </c>
      <c r="AF138" s="47">
        <f t="shared" si="95"/>
        <v>0</v>
      </c>
      <c r="AG138" s="47">
        <f t="shared" si="95"/>
        <v>26191000</v>
      </c>
      <c r="AH138" s="47">
        <f t="shared" si="95"/>
        <v>0</v>
      </c>
      <c r="AI138" s="47">
        <f t="shared" si="95"/>
        <v>0</v>
      </c>
      <c r="AJ138" s="47">
        <f t="shared" si="95"/>
        <v>0</v>
      </c>
      <c r="AK138" s="47">
        <f t="shared" si="95"/>
        <v>26191000</v>
      </c>
      <c r="AL138" s="47">
        <f t="shared" si="95"/>
        <v>0</v>
      </c>
      <c r="AM138" s="47">
        <f t="shared" si="95"/>
        <v>0</v>
      </c>
      <c r="AN138" s="47">
        <f t="shared" si="95"/>
        <v>0</v>
      </c>
      <c r="AO138" s="47">
        <f t="shared" si="95"/>
        <v>26191000</v>
      </c>
      <c r="AP138" s="47">
        <f t="shared" si="95"/>
        <v>0</v>
      </c>
      <c r="AQ138" s="47">
        <f t="shared" si="95"/>
        <v>0</v>
      </c>
      <c r="AR138" s="47">
        <f t="shared" si="95"/>
        <v>0</v>
      </c>
      <c r="AS138" s="47">
        <f t="shared" si="95"/>
        <v>26191000</v>
      </c>
      <c r="AT138" s="47">
        <f t="shared" si="95"/>
        <v>0</v>
      </c>
      <c r="AU138" s="47">
        <f t="shared" si="95"/>
        <v>0</v>
      </c>
      <c r="AV138" s="47">
        <f t="shared" si="95"/>
        <v>0</v>
      </c>
      <c r="AW138" s="47">
        <f t="shared" si="95"/>
        <v>26198000</v>
      </c>
      <c r="AX138" s="47">
        <f t="shared" si="95"/>
        <v>0</v>
      </c>
      <c r="AY138" s="47">
        <f t="shared" si="95"/>
        <v>0</v>
      </c>
      <c r="AZ138" s="60">
        <f t="shared" si="95"/>
        <v>0</v>
      </c>
      <c r="BA138" s="59">
        <f t="shared" si="3"/>
        <v>368299000</v>
      </c>
      <c r="BB138" s="28">
        <f t="shared" si="4"/>
        <v>0</v>
      </c>
      <c r="BC138" s="61"/>
      <c r="BD138" s="59">
        <f t="shared" si="5"/>
        <v>26191000</v>
      </c>
      <c r="BE138" s="59">
        <f t="shared" si="6"/>
        <v>26191000</v>
      </c>
      <c r="BF138" s="59">
        <f t="shared" si="7"/>
        <v>53191000</v>
      </c>
      <c r="BG138" s="59">
        <f t="shared" si="8"/>
        <v>26191000</v>
      </c>
      <c r="BH138" s="59">
        <f t="shared" si="9"/>
        <v>26191000</v>
      </c>
      <c r="BI138" s="59">
        <f t="shared" si="10"/>
        <v>53191000</v>
      </c>
      <c r="BJ138" s="59">
        <f t="shared" si="11"/>
        <v>26191000</v>
      </c>
      <c r="BK138" s="59">
        <f t="shared" si="12"/>
        <v>26191000</v>
      </c>
      <c r="BL138" s="59">
        <f t="shared" si="13"/>
        <v>26191000</v>
      </c>
      <c r="BM138" s="59">
        <f t="shared" si="14"/>
        <v>26191000</v>
      </c>
      <c r="BN138" s="59">
        <f t="shared" si="15"/>
        <v>26191000</v>
      </c>
      <c r="BO138" s="59">
        <f t="shared" si="16"/>
        <v>26198000</v>
      </c>
      <c r="BP138" s="61"/>
      <c r="BQ138" s="59">
        <f t="shared" si="17"/>
        <v>105573000</v>
      </c>
      <c r="BR138" s="59">
        <f t="shared" si="18"/>
        <v>105573000</v>
      </c>
      <c r="BS138" s="59">
        <f t="shared" si="19"/>
        <v>78573000</v>
      </c>
      <c r="BT138" s="59">
        <f t="shared" si="20"/>
        <v>78580000</v>
      </c>
    </row>
    <row r="139">
      <c r="A139" s="49"/>
      <c r="B139" s="50" t="s">
        <v>37</v>
      </c>
      <c r="C139" s="6"/>
      <c r="D139" s="51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3"/>
      <c r="BA139" s="59">
        <f t="shared" si="3"/>
        <v>0</v>
      </c>
      <c r="BB139" s="28">
        <f t="shared" si="4"/>
        <v>0</v>
      </c>
      <c r="BC139" s="64"/>
      <c r="BD139" s="59">
        <f t="shared" si="5"/>
        <v>0</v>
      </c>
      <c r="BE139" s="59">
        <f t="shared" si="6"/>
        <v>0</v>
      </c>
      <c r="BF139" s="59">
        <f t="shared" si="7"/>
        <v>0</v>
      </c>
      <c r="BG139" s="59">
        <f t="shared" si="8"/>
        <v>0</v>
      </c>
      <c r="BH139" s="59">
        <f t="shared" si="9"/>
        <v>0</v>
      </c>
      <c r="BI139" s="59">
        <f t="shared" si="10"/>
        <v>0</v>
      </c>
      <c r="BJ139" s="59">
        <f t="shared" si="11"/>
        <v>0</v>
      </c>
      <c r="BK139" s="59">
        <f t="shared" si="12"/>
        <v>0</v>
      </c>
      <c r="BL139" s="59">
        <f t="shared" si="13"/>
        <v>0</v>
      </c>
      <c r="BM139" s="59">
        <f t="shared" si="14"/>
        <v>0</v>
      </c>
      <c r="BN139" s="59">
        <f t="shared" si="15"/>
        <v>0</v>
      </c>
      <c r="BO139" s="59">
        <f t="shared" si="16"/>
        <v>0</v>
      </c>
      <c r="BP139" s="64"/>
      <c r="BQ139" s="59">
        <f t="shared" si="17"/>
        <v>0</v>
      </c>
      <c r="BR139" s="59">
        <f t="shared" si="18"/>
        <v>0</v>
      </c>
      <c r="BS139" s="59">
        <f t="shared" si="19"/>
        <v>0</v>
      </c>
      <c r="BT139" s="59">
        <f t="shared" si="20"/>
        <v>0</v>
      </c>
    </row>
    <row r="140">
      <c r="A140" s="49"/>
      <c r="B140" s="52" t="s">
        <v>38</v>
      </c>
      <c r="C140" s="52" t="s">
        <v>148</v>
      </c>
      <c r="D140" s="53">
        <v>3.14299E8</v>
      </c>
      <c r="E140" s="53">
        <v>2.6191E7</v>
      </c>
      <c r="F140" s="62"/>
      <c r="G140" s="62"/>
      <c r="H140" s="62"/>
      <c r="I140" s="53">
        <v>2.6191E7</v>
      </c>
      <c r="J140" s="62"/>
      <c r="K140" s="62"/>
      <c r="L140" s="62"/>
      <c r="M140" s="53">
        <v>2.6191E7</v>
      </c>
      <c r="N140" s="62"/>
      <c r="O140" s="62"/>
      <c r="P140" s="62"/>
      <c r="Q140" s="53">
        <v>2.6191E7</v>
      </c>
      <c r="R140" s="62"/>
      <c r="S140" s="62"/>
      <c r="T140" s="62"/>
      <c r="U140" s="53">
        <v>2.6191E7</v>
      </c>
      <c r="V140" s="62"/>
      <c r="W140" s="62"/>
      <c r="X140" s="62"/>
      <c r="Y140" s="53">
        <v>2.6191E7</v>
      </c>
      <c r="Z140" s="62"/>
      <c r="AA140" s="62"/>
      <c r="AB140" s="62"/>
      <c r="AC140" s="53">
        <v>2.6191E7</v>
      </c>
      <c r="AD140" s="62"/>
      <c r="AE140" s="62"/>
      <c r="AF140" s="62"/>
      <c r="AG140" s="53">
        <v>2.6191E7</v>
      </c>
      <c r="AH140" s="62"/>
      <c r="AI140" s="62"/>
      <c r="AJ140" s="62"/>
      <c r="AK140" s="53">
        <v>2.6191E7</v>
      </c>
      <c r="AL140" s="62"/>
      <c r="AM140" s="62"/>
      <c r="AN140" s="62"/>
      <c r="AO140" s="53">
        <v>2.6191E7</v>
      </c>
      <c r="AP140" s="62"/>
      <c r="AQ140" s="62"/>
      <c r="AR140" s="62"/>
      <c r="AS140" s="53">
        <v>2.6191E7</v>
      </c>
      <c r="AT140" s="62"/>
      <c r="AU140" s="62"/>
      <c r="AV140" s="62"/>
      <c r="AW140" s="53">
        <v>2.6198E7</v>
      </c>
      <c r="AX140" s="62"/>
      <c r="AY140" s="62"/>
      <c r="AZ140" s="63"/>
      <c r="BA140" s="59">
        <f t="shared" si="3"/>
        <v>314299000</v>
      </c>
      <c r="BB140" s="28">
        <f t="shared" si="4"/>
        <v>0</v>
      </c>
      <c r="BC140" s="64"/>
      <c r="BD140" s="59">
        <f t="shared" si="5"/>
        <v>26191000</v>
      </c>
      <c r="BE140" s="59">
        <f t="shared" si="6"/>
        <v>26191000</v>
      </c>
      <c r="BF140" s="59">
        <f t="shared" si="7"/>
        <v>26191000</v>
      </c>
      <c r="BG140" s="59">
        <f t="shared" si="8"/>
        <v>26191000</v>
      </c>
      <c r="BH140" s="59">
        <f t="shared" si="9"/>
        <v>26191000</v>
      </c>
      <c r="BI140" s="59">
        <f t="shared" si="10"/>
        <v>26191000</v>
      </c>
      <c r="BJ140" s="59">
        <f t="shared" si="11"/>
        <v>26191000</v>
      </c>
      <c r="BK140" s="59">
        <f t="shared" si="12"/>
        <v>26191000</v>
      </c>
      <c r="BL140" s="59">
        <f t="shared" si="13"/>
        <v>26191000</v>
      </c>
      <c r="BM140" s="59">
        <f t="shared" si="14"/>
        <v>26191000</v>
      </c>
      <c r="BN140" s="59">
        <f t="shared" si="15"/>
        <v>26191000</v>
      </c>
      <c r="BO140" s="59">
        <f t="shared" si="16"/>
        <v>26198000</v>
      </c>
      <c r="BP140" s="64"/>
      <c r="BQ140" s="59">
        <f t="shared" si="17"/>
        <v>78573000</v>
      </c>
      <c r="BR140" s="59">
        <f t="shared" si="18"/>
        <v>78573000</v>
      </c>
      <c r="BS140" s="59">
        <f t="shared" si="19"/>
        <v>78573000</v>
      </c>
      <c r="BT140" s="59">
        <f t="shared" si="20"/>
        <v>78580000</v>
      </c>
    </row>
    <row r="141">
      <c r="A141" s="49"/>
      <c r="B141" s="52" t="s">
        <v>38</v>
      </c>
      <c r="C141" s="52" t="s">
        <v>149</v>
      </c>
      <c r="D141" s="53">
        <v>2.7E7</v>
      </c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53">
        <v>2.7E7</v>
      </c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3"/>
      <c r="BA141" s="59">
        <f t="shared" si="3"/>
        <v>27000000</v>
      </c>
      <c r="BB141" s="28">
        <f t="shared" si="4"/>
        <v>0</v>
      </c>
      <c r="BC141" s="64"/>
      <c r="BD141" s="59">
        <f t="shared" si="5"/>
        <v>0</v>
      </c>
      <c r="BE141" s="59">
        <f t="shared" si="6"/>
        <v>0</v>
      </c>
      <c r="BF141" s="59">
        <f t="shared" si="7"/>
        <v>0</v>
      </c>
      <c r="BG141" s="59">
        <f t="shared" si="8"/>
        <v>0</v>
      </c>
      <c r="BH141" s="59">
        <f t="shared" si="9"/>
        <v>0</v>
      </c>
      <c r="BI141" s="59">
        <f t="shared" si="10"/>
        <v>27000000</v>
      </c>
      <c r="BJ141" s="59">
        <f t="shared" si="11"/>
        <v>0</v>
      </c>
      <c r="BK141" s="59">
        <f t="shared" si="12"/>
        <v>0</v>
      </c>
      <c r="BL141" s="59">
        <f t="shared" si="13"/>
        <v>0</v>
      </c>
      <c r="BM141" s="59">
        <f t="shared" si="14"/>
        <v>0</v>
      </c>
      <c r="BN141" s="59">
        <f t="shared" si="15"/>
        <v>0</v>
      </c>
      <c r="BO141" s="59">
        <f t="shared" si="16"/>
        <v>0</v>
      </c>
      <c r="BP141" s="64"/>
      <c r="BQ141" s="59">
        <f t="shared" si="17"/>
        <v>0</v>
      </c>
      <c r="BR141" s="59">
        <f t="shared" si="18"/>
        <v>27000000</v>
      </c>
      <c r="BS141" s="59">
        <f t="shared" si="19"/>
        <v>0</v>
      </c>
      <c r="BT141" s="59">
        <f t="shared" si="20"/>
        <v>0</v>
      </c>
    </row>
    <row r="142">
      <c r="A142" s="49"/>
      <c r="B142" s="52" t="s">
        <v>38</v>
      </c>
      <c r="C142" s="52" t="s">
        <v>150</v>
      </c>
      <c r="D142" s="53">
        <v>2.7E7</v>
      </c>
      <c r="E142" s="62"/>
      <c r="F142" s="62"/>
      <c r="G142" s="62"/>
      <c r="H142" s="62"/>
      <c r="I142" s="62"/>
      <c r="J142" s="62"/>
      <c r="K142" s="62"/>
      <c r="L142" s="62"/>
      <c r="M142" s="62"/>
      <c r="N142" s="53">
        <v>2.7E7</v>
      </c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62"/>
      <c r="AT142" s="62"/>
      <c r="AU142" s="62"/>
      <c r="AV142" s="62"/>
      <c r="AW142" s="62"/>
      <c r="AX142" s="62"/>
      <c r="AY142" s="62"/>
      <c r="AZ142" s="63"/>
      <c r="BA142" s="59">
        <f t="shared" si="3"/>
        <v>27000000</v>
      </c>
      <c r="BB142" s="28">
        <f t="shared" si="4"/>
        <v>0</v>
      </c>
      <c r="BC142" s="64"/>
      <c r="BD142" s="59">
        <f t="shared" si="5"/>
        <v>0</v>
      </c>
      <c r="BE142" s="59">
        <f t="shared" si="6"/>
        <v>0</v>
      </c>
      <c r="BF142" s="59">
        <f t="shared" si="7"/>
        <v>27000000</v>
      </c>
      <c r="BG142" s="59">
        <f t="shared" si="8"/>
        <v>0</v>
      </c>
      <c r="BH142" s="59">
        <f t="shared" si="9"/>
        <v>0</v>
      </c>
      <c r="BI142" s="59">
        <f t="shared" si="10"/>
        <v>0</v>
      </c>
      <c r="BJ142" s="59">
        <f t="shared" si="11"/>
        <v>0</v>
      </c>
      <c r="BK142" s="59">
        <f t="shared" si="12"/>
        <v>0</v>
      </c>
      <c r="BL142" s="59">
        <f t="shared" si="13"/>
        <v>0</v>
      </c>
      <c r="BM142" s="59">
        <f t="shared" si="14"/>
        <v>0</v>
      </c>
      <c r="BN142" s="59">
        <f t="shared" si="15"/>
        <v>0</v>
      </c>
      <c r="BO142" s="59">
        <f t="shared" si="16"/>
        <v>0</v>
      </c>
      <c r="BP142" s="64"/>
      <c r="BQ142" s="59">
        <f t="shared" si="17"/>
        <v>27000000</v>
      </c>
      <c r="BR142" s="59">
        <f t="shared" si="18"/>
        <v>0</v>
      </c>
      <c r="BS142" s="59">
        <f t="shared" si="19"/>
        <v>0</v>
      </c>
      <c r="BT142" s="59">
        <f t="shared" si="20"/>
        <v>0</v>
      </c>
    </row>
    <row r="143">
      <c r="A143" s="45">
        <v>511122.0</v>
      </c>
      <c r="B143" s="46" t="s">
        <v>151</v>
      </c>
      <c r="C143" s="6"/>
      <c r="D143" s="47">
        <f t="shared" ref="D143:AZ143" si="96">sum(D145:D147)</f>
        <v>104241000</v>
      </c>
      <c r="E143" s="47">
        <f t="shared" si="96"/>
        <v>7486750</v>
      </c>
      <c r="F143" s="47">
        <f t="shared" si="96"/>
        <v>0</v>
      </c>
      <c r="G143" s="47">
        <f t="shared" si="96"/>
        <v>0</v>
      </c>
      <c r="H143" s="47">
        <f t="shared" si="96"/>
        <v>0</v>
      </c>
      <c r="I143" s="47">
        <f t="shared" si="96"/>
        <v>7486750</v>
      </c>
      <c r="J143" s="47">
        <f t="shared" si="96"/>
        <v>0</v>
      </c>
      <c r="K143" s="47">
        <f t="shared" si="96"/>
        <v>0</v>
      </c>
      <c r="L143" s="47">
        <f t="shared" si="96"/>
        <v>0</v>
      </c>
      <c r="M143" s="47">
        <f t="shared" si="96"/>
        <v>7486750</v>
      </c>
      <c r="N143" s="47">
        <f t="shared" si="96"/>
        <v>7200000</v>
      </c>
      <c r="O143" s="47">
        <f t="shared" si="96"/>
        <v>0</v>
      </c>
      <c r="P143" s="47">
        <f t="shared" si="96"/>
        <v>0</v>
      </c>
      <c r="Q143" s="47">
        <f t="shared" si="96"/>
        <v>7486750</v>
      </c>
      <c r="R143" s="47">
        <f t="shared" si="96"/>
        <v>0</v>
      </c>
      <c r="S143" s="47">
        <f t="shared" si="96"/>
        <v>0</v>
      </c>
      <c r="T143" s="47">
        <f t="shared" si="96"/>
        <v>0</v>
      </c>
      <c r="U143" s="47">
        <f t="shared" si="96"/>
        <v>7486750</v>
      </c>
      <c r="V143" s="47">
        <f t="shared" si="96"/>
        <v>0</v>
      </c>
      <c r="W143" s="47">
        <f t="shared" si="96"/>
        <v>0</v>
      </c>
      <c r="X143" s="47">
        <f t="shared" si="96"/>
        <v>0</v>
      </c>
      <c r="Y143" s="47">
        <f t="shared" si="96"/>
        <v>7486750</v>
      </c>
      <c r="Z143" s="47">
        <f t="shared" si="96"/>
        <v>0</v>
      </c>
      <c r="AA143" s="47">
        <f t="shared" si="96"/>
        <v>7200000</v>
      </c>
      <c r="AB143" s="47">
        <f t="shared" si="96"/>
        <v>0</v>
      </c>
      <c r="AC143" s="47">
        <f t="shared" si="96"/>
        <v>7486750</v>
      </c>
      <c r="AD143" s="47">
        <f t="shared" si="96"/>
        <v>0</v>
      </c>
      <c r="AE143" s="47">
        <f t="shared" si="96"/>
        <v>0</v>
      </c>
      <c r="AF143" s="47">
        <f t="shared" si="96"/>
        <v>0</v>
      </c>
      <c r="AG143" s="47">
        <f t="shared" si="96"/>
        <v>7486750</v>
      </c>
      <c r="AH143" s="47">
        <f t="shared" si="96"/>
        <v>0</v>
      </c>
      <c r="AI143" s="47">
        <f t="shared" si="96"/>
        <v>0</v>
      </c>
      <c r="AJ143" s="47">
        <f t="shared" si="96"/>
        <v>0</v>
      </c>
      <c r="AK143" s="47">
        <f t="shared" si="96"/>
        <v>7486750</v>
      </c>
      <c r="AL143" s="47">
        <f t="shared" si="96"/>
        <v>0</v>
      </c>
      <c r="AM143" s="47">
        <f t="shared" si="96"/>
        <v>0</v>
      </c>
      <c r="AN143" s="47">
        <f t="shared" si="96"/>
        <v>0</v>
      </c>
      <c r="AO143" s="47">
        <f t="shared" si="96"/>
        <v>7486750</v>
      </c>
      <c r="AP143" s="47">
        <f t="shared" si="96"/>
        <v>0</v>
      </c>
      <c r="AQ143" s="47">
        <f t="shared" si="96"/>
        <v>0</v>
      </c>
      <c r="AR143" s="47">
        <f t="shared" si="96"/>
        <v>0</v>
      </c>
      <c r="AS143" s="47">
        <f t="shared" si="96"/>
        <v>7486750</v>
      </c>
      <c r="AT143" s="47">
        <f t="shared" si="96"/>
        <v>0</v>
      </c>
      <c r="AU143" s="47">
        <f t="shared" si="96"/>
        <v>0</v>
      </c>
      <c r="AV143" s="47">
        <f t="shared" si="96"/>
        <v>0</v>
      </c>
      <c r="AW143" s="47">
        <f t="shared" si="96"/>
        <v>7486750</v>
      </c>
      <c r="AX143" s="47">
        <f t="shared" si="96"/>
        <v>0</v>
      </c>
      <c r="AY143" s="47">
        <f t="shared" si="96"/>
        <v>0</v>
      </c>
      <c r="AZ143" s="60">
        <f t="shared" si="96"/>
        <v>0</v>
      </c>
      <c r="BA143" s="59">
        <f t="shared" si="3"/>
        <v>104241000</v>
      </c>
      <c r="BB143" s="28">
        <f t="shared" si="4"/>
        <v>0</v>
      </c>
      <c r="BC143" s="61"/>
      <c r="BD143" s="59">
        <f t="shared" si="5"/>
        <v>7486750</v>
      </c>
      <c r="BE143" s="59">
        <f t="shared" si="6"/>
        <v>7486750</v>
      </c>
      <c r="BF143" s="59">
        <f t="shared" si="7"/>
        <v>14686750</v>
      </c>
      <c r="BG143" s="59">
        <f t="shared" si="8"/>
        <v>7486750</v>
      </c>
      <c r="BH143" s="59">
        <f t="shared" si="9"/>
        <v>7486750</v>
      </c>
      <c r="BI143" s="59">
        <f t="shared" si="10"/>
        <v>14686750</v>
      </c>
      <c r="BJ143" s="59">
        <f t="shared" si="11"/>
        <v>7486750</v>
      </c>
      <c r="BK143" s="59">
        <f t="shared" si="12"/>
        <v>7486750</v>
      </c>
      <c r="BL143" s="59">
        <f t="shared" si="13"/>
        <v>7486750</v>
      </c>
      <c r="BM143" s="59">
        <f t="shared" si="14"/>
        <v>7486750</v>
      </c>
      <c r="BN143" s="59">
        <f t="shared" si="15"/>
        <v>7486750</v>
      </c>
      <c r="BO143" s="59">
        <f t="shared" si="16"/>
        <v>7486750</v>
      </c>
      <c r="BP143" s="61"/>
      <c r="BQ143" s="59">
        <f t="shared" si="17"/>
        <v>29660250</v>
      </c>
      <c r="BR143" s="59">
        <f t="shared" si="18"/>
        <v>29660250</v>
      </c>
      <c r="BS143" s="59">
        <f t="shared" si="19"/>
        <v>22460250</v>
      </c>
      <c r="BT143" s="59">
        <f t="shared" si="20"/>
        <v>22460250</v>
      </c>
    </row>
    <row r="144">
      <c r="A144" s="49"/>
      <c r="B144" s="50" t="s">
        <v>37</v>
      </c>
      <c r="C144" s="6"/>
      <c r="D144" s="51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3"/>
      <c r="BA144" s="59">
        <f t="shared" si="3"/>
        <v>0</v>
      </c>
      <c r="BB144" s="28">
        <f t="shared" si="4"/>
        <v>0</v>
      </c>
      <c r="BC144" s="64"/>
      <c r="BD144" s="59">
        <f t="shared" si="5"/>
        <v>0</v>
      </c>
      <c r="BE144" s="59">
        <f t="shared" si="6"/>
        <v>0</v>
      </c>
      <c r="BF144" s="59">
        <f t="shared" si="7"/>
        <v>0</v>
      </c>
      <c r="BG144" s="59">
        <f t="shared" si="8"/>
        <v>0</v>
      </c>
      <c r="BH144" s="59">
        <f t="shared" si="9"/>
        <v>0</v>
      </c>
      <c r="BI144" s="59">
        <f t="shared" si="10"/>
        <v>0</v>
      </c>
      <c r="BJ144" s="59">
        <f t="shared" si="11"/>
        <v>0</v>
      </c>
      <c r="BK144" s="59">
        <f t="shared" si="12"/>
        <v>0</v>
      </c>
      <c r="BL144" s="59">
        <f t="shared" si="13"/>
        <v>0</v>
      </c>
      <c r="BM144" s="59">
        <f t="shared" si="14"/>
        <v>0</v>
      </c>
      <c r="BN144" s="59">
        <f t="shared" si="15"/>
        <v>0</v>
      </c>
      <c r="BO144" s="59">
        <f t="shared" si="16"/>
        <v>0</v>
      </c>
      <c r="BP144" s="64"/>
      <c r="BQ144" s="59">
        <f t="shared" si="17"/>
        <v>0</v>
      </c>
      <c r="BR144" s="59">
        <f t="shared" si="18"/>
        <v>0</v>
      </c>
      <c r="BS144" s="59">
        <f t="shared" si="19"/>
        <v>0</v>
      </c>
      <c r="BT144" s="59">
        <f t="shared" si="20"/>
        <v>0</v>
      </c>
    </row>
    <row r="145">
      <c r="A145" s="49"/>
      <c r="B145" s="52" t="s">
        <v>38</v>
      </c>
      <c r="C145" s="52" t="s">
        <v>152</v>
      </c>
      <c r="D145" s="53">
        <v>8.9841E7</v>
      </c>
      <c r="E145" s="62">
        <f>D145/12</f>
        <v>7486750</v>
      </c>
      <c r="F145" s="62"/>
      <c r="G145" s="62"/>
      <c r="H145" s="62"/>
      <c r="I145" s="62">
        <v>7486750.0</v>
      </c>
      <c r="J145" s="62"/>
      <c r="K145" s="62"/>
      <c r="L145" s="62"/>
      <c r="M145" s="62">
        <v>7486750.0</v>
      </c>
      <c r="N145" s="62"/>
      <c r="O145" s="62"/>
      <c r="P145" s="62"/>
      <c r="Q145" s="62">
        <v>7486750.0</v>
      </c>
      <c r="R145" s="62"/>
      <c r="S145" s="62"/>
      <c r="T145" s="62"/>
      <c r="U145" s="62">
        <v>7486750.0</v>
      </c>
      <c r="V145" s="62"/>
      <c r="W145" s="62"/>
      <c r="X145" s="62"/>
      <c r="Y145" s="62">
        <v>7486750.0</v>
      </c>
      <c r="Z145" s="62"/>
      <c r="AA145" s="62"/>
      <c r="AB145" s="62"/>
      <c r="AC145" s="62">
        <v>7486750.0</v>
      </c>
      <c r="AD145" s="62"/>
      <c r="AE145" s="62"/>
      <c r="AF145" s="62"/>
      <c r="AG145" s="62">
        <v>7486750.0</v>
      </c>
      <c r="AH145" s="62"/>
      <c r="AI145" s="62"/>
      <c r="AJ145" s="62"/>
      <c r="AK145" s="62">
        <v>7486750.0</v>
      </c>
      <c r="AL145" s="62"/>
      <c r="AM145" s="62"/>
      <c r="AN145" s="62"/>
      <c r="AO145" s="62">
        <v>7486750.0</v>
      </c>
      <c r="AP145" s="62"/>
      <c r="AQ145" s="62"/>
      <c r="AR145" s="62"/>
      <c r="AS145" s="62">
        <v>7486750.0</v>
      </c>
      <c r="AT145" s="62"/>
      <c r="AU145" s="62"/>
      <c r="AV145" s="62"/>
      <c r="AW145" s="62">
        <v>7486750.0</v>
      </c>
      <c r="AX145" s="62"/>
      <c r="AY145" s="62"/>
      <c r="AZ145" s="63"/>
      <c r="BA145" s="59">
        <f t="shared" si="3"/>
        <v>89841000</v>
      </c>
      <c r="BB145" s="28">
        <f t="shared" si="4"/>
        <v>0</v>
      </c>
      <c r="BC145" s="64"/>
      <c r="BD145" s="59">
        <f t="shared" si="5"/>
        <v>7486750</v>
      </c>
      <c r="BE145" s="59">
        <f t="shared" si="6"/>
        <v>7486750</v>
      </c>
      <c r="BF145" s="59">
        <f t="shared" si="7"/>
        <v>7486750</v>
      </c>
      <c r="BG145" s="59">
        <f t="shared" si="8"/>
        <v>7486750</v>
      </c>
      <c r="BH145" s="59">
        <f t="shared" si="9"/>
        <v>7486750</v>
      </c>
      <c r="BI145" s="59">
        <f t="shared" si="10"/>
        <v>7486750</v>
      </c>
      <c r="BJ145" s="59">
        <f t="shared" si="11"/>
        <v>7486750</v>
      </c>
      <c r="BK145" s="59">
        <f t="shared" si="12"/>
        <v>7486750</v>
      </c>
      <c r="BL145" s="59">
        <f t="shared" si="13"/>
        <v>7486750</v>
      </c>
      <c r="BM145" s="59">
        <f t="shared" si="14"/>
        <v>7486750</v>
      </c>
      <c r="BN145" s="59">
        <f t="shared" si="15"/>
        <v>7486750</v>
      </c>
      <c r="BO145" s="59">
        <f t="shared" si="16"/>
        <v>7486750</v>
      </c>
      <c r="BP145" s="64"/>
      <c r="BQ145" s="59">
        <f t="shared" si="17"/>
        <v>22460250</v>
      </c>
      <c r="BR145" s="59">
        <f t="shared" si="18"/>
        <v>22460250</v>
      </c>
      <c r="BS145" s="59">
        <f t="shared" si="19"/>
        <v>22460250</v>
      </c>
      <c r="BT145" s="59">
        <f t="shared" si="20"/>
        <v>22460250</v>
      </c>
    </row>
    <row r="146">
      <c r="A146" s="49"/>
      <c r="B146" s="52" t="s">
        <v>38</v>
      </c>
      <c r="C146" s="52" t="s">
        <v>153</v>
      </c>
      <c r="D146" s="53">
        <v>7200000.0</v>
      </c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53">
        <v>7200000.0</v>
      </c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3"/>
      <c r="BA146" s="59">
        <f t="shared" si="3"/>
        <v>7200000</v>
      </c>
      <c r="BB146" s="28">
        <f t="shared" si="4"/>
        <v>0</v>
      </c>
      <c r="BC146" s="64"/>
      <c r="BD146" s="59">
        <f t="shared" si="5"/>
        <v>0</v>
      </c>
      <c r="BE146" s="59">
        <f t="shared" si="6"/>
        <v>0</v>
      </c>
      <c r="BF146" s="59">
        <f t="shared" si="7"/>
        <v>0</v>
      </c>
      <c r="BG146" s="59">
        <f t="shared" si="8"/>
        <v>0</v>
      </c>
      <c r="BH146" s="59">
        <f t="shared" si="9"/>
        <v>0</v>
      </c>
      <c r="BI146" s="59">
        <f t="shared" si="10"/>
        <v>7200000</v>
      </c>
      <c r="BJ146" s="59">
        <f t="shared" si="11"/>
        <v>0</v>
      </c>
      <c r="BK146" s="59">
        <f t="shared" si="12"/>
        <v>0</v>
      </c>
      <c r="BL146" s="59">
        <f t="shared" si="13"/>
        <v>0</v>
      </c>
      <c r="BM146" s="59">
        <f t="shared" si="14"/>
        <v>0</v>
      </c>
      <c r="BN146" s="59">
        <f t="shared" si="15"/>
        <v>0</v>
      </c>
      <c r="BO146" s="59">
        <f t="shared" si="16"/>
        <v>0</v>
      </c>
      <c r="BP146" s="64"/>
      <c r="BQ146" s="59">
        <f t="shared" si="17"/>
        <v>0</v>
      </c>
      <c r="BR146" s="59">
        <f t="shared" si="18"/>
        <v>7200000</v>
      </c>
      <c r="BS146" s="59">
        <f t="shared" si="19"/>
        <v>0</v>
      </c>
      <c r="BT146" s="59">
        <f t="shared" si="20"/>
        <v>0</v>
      </c>
    </row>
    <row r="147">
      <c r="A147" s="49"/>
      <c r="B147" s="52" t="s">
        <v>38</v>
      </c>
      <c r="C147" s="52" t="s">
        <v>154</v>
      </c>
      <c r="D147" s="53">
        <v>7200000.0</v>
      </c>
      <c r="E147" s="62"/>
      <c r="F147" s="62"/>
      <c r="G147" s="62"/>
      <c r="H147" s="62"/>
      <c r="I147" s="62"/>
      <c r="J147" s="62"/>
      <c r="K147" s="62"/>
      <c r="L147" s="62"/>
      <c r="M147" s="62"/>
      <c r="N147" s="53">
        <v>7200000.0</v>
      </c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3"/>
      <c r="BA147" s="59">
        <f t="shared" si="3"/>
        <v>7200000</v>
      </c>
      <c r="BB147" s="28">
        <f t="shared" si="4"/>
        <v>0</v>
      </c>
      <c r="BC147" s="64"/>
      <c r="BD147" s="59">
        <f t="shared" si="5"/>
        <v>0</v>
      </c>
      <c r="BE147" s="59">
        <f t="shared" si="6"/>
        <v>0</v>
      </c>
      <c r="BF147" s="59">
        <f t="shared" si="7"/>
        <v>7200000</v>
      </c>
      <c r="BG147" s="59">
        <f t="shared" si="8"/>
        <v>0</v>
      </c>
      <c r="BH147" s="59">
        <f t="shared" si="9"/>
        <v>0</v>
      </c>
      <c r="BI147" s="59">
        <f t="shared" si="10"/>
        <v>0</v>
      </c>
      <c r="BJ147" s="59">
        <f t="shared" si="11"/>
        <v>0</v>
      </c>
      <c r="BK147" s="59">
        <f t="shared" si="12"/>
        <v>0</v>
      </c>
      <c r="BL147" s="59">
        <f t="shared" si="13"/>
        <v>0</v>
      </c>
      <c r="BM147" s="59">
        <f t="shared" si="14"/>
        <v>0</v>
      </c>
      <c r="BN147" s="59">
        <f t="shared" si="15"/>
        <v>0</v>
      </c>
      <c r="BO147" s="59">
        <f t="shared" si="16"/>
        <v>0</v>
      </c>
      <c r="BP147" s="64"/>
      <c r="BQ147" s="59">
        <f t="shared" si="17"/>
        <v>7200000</v>
      </c>
      <c r="BR147" s="59">
        <f t="shared" si="18"/>
        <v>0</v>
      </c>
      <c r="BS147" s="59">
        <f t="shared" si="19"/>
        <v>0</v>
      </c>
      <c r="BT147" s="59">
        <f t="shared" si="20"/>
        <v>0</v>
      </c>
    </row>
    <row r="148">
      <c r="A148" s="45">
        <v>511123.0</v>
      </c>
      <c r="B148" s="46" t="s">
        <v>155</v>
      </c>
      <c r="C148" s="6"/>
      <c r="D148" s="47">
        <f t="shared" ref="D148:AZ148" si="97">sum(D150:D152)</f>
        <v>35910000</v>
      </c>
      <c r="E148" s="47">
        <f t="shared" si="97"/>
        <v>2565000</v>
      </c>
      <c r="F148" s="47">
        <f t="shared" si="97"/>
        <v>0</v>
      </c>
      <c r="G148" s="47">
        <f t="shared" si="97"/>
        <v>0</v>
      </c>
      <c r="H148" s="47">
        <f t="shared" si="97"/>
        <v>0</v>
      </c>
      <c r="I148" s="47">
        <f t="shared" si="97"/>
        <v>2565000</v>
      </c>
      <c r="J148" s="47">
        <f t="shared" si="97"/>
        <v>0</v>
      </c>
      <c r="K148" s="47">
        <f t="shared" si="97"/>
        <v>0</v>
      </c>
      <c r="L148" s="47">
        <f t="shared" si="97"/>
        <v>0</v>
      </c>
      <c r="M148" s="47">
        <f t="shared" si="97"/>
        <v>2565000</v>
      </c>
      <c r="N148" s="47">
        <f t="shared" si="97"/>
        <v>2565000</v>
      </c>
      <c r="O148" s="47">
        <f t="shared" si="97"/>
        <v>0</v>
      </c>
      <c r="P148" s="47">
        <f t="shared" si="97"/>
        <v>0</v>
      </c>
      <c r="Q148" s="47">
        <f t="shared" si="97"/>
        <v>2565000</v>
      </c>
      <c r="R148" s="47">
        <f t="shared" si="97"/>
        <v>0</v>
      </c>
      <c r="S148" s="47">
        <f t="shared" si="97"/>
        <v>0</v>
      </c>
      <c r="T148" s="47">
        <f t="shared" si="97"/>
        <v>0</v>
      </c>
      <c r="U148" s="47">
        <f t="shared" si="97"/>
        <v>2565000</v>
      </c>
      <c r="V148" s="47">
        <f t="shared" si="97"/>
        <v>0</v>
      </c>
      <c r="W148" s="47">
        <f t="shared" si="97"/>
        <v>0</v>
      </c>
      <c r="X148" s="47">
        <f t="shared" si="97"/>
        <v>0</v>
      </c>
      <c r="Y148" s="47">
        <f t="shared" si="97"/>
        <v>2565000</v>
      </c>
      <c r="Z148" s="47">
        <f t="shared" si="97"/>
        <v>0</v>
      </c>
      <c r="AA148" s="47">
        <f t="shared" si="97"/>
        <v>2565000</v>
      </c>
      <c r="AB148" s="47">
        <f t="shared" si="97"/>
        <v>0</v>
      </c>
      <c r="AC148" s="47">
        <f t="shared" si="97"/>
        <v>2565000</v>
      </c>
      <c r="AD148" s="47">
        <f t="shared" si="97"/>
        <v>0</v>
      </c>
      <c r="AE148" s="47">
        <f t="shared" si="97"/>
        <v>0</v>
      </c>
      <c r="AF148" s="47">
        <f t="shared" si="97"/>
        <v>0</v>
      </c>
      <c r="AG148" s="47">
        <f t="shared" si="97"/>
        <v>2565000</v>
      </c>
      <c r="AH148" s="47">
        <f t="shared" si="97"/>
        <v>0</v>
      </c>
      <c r="AI148" s="47">
        <f t="shared" si="97"/>
        <v>0</v>
      </c>
      <c r="AJ148" s="47">
        <f t="shared" si="97"/>
        <v>0</v>
      </c>
      <c r="AK148" s="47">
        <f t="shared" si="97"/>
        <v>2565000</v>
      </c>
      <c r="AL148" s="47">
        <f t="shared" si="97"/>
        <v>0</v>
      </c>
      <c r="AM148" s="47">
        <f t="shared" si="97"/>
        <v>0</v>
      </c>
      <c r="AN148" s="47">
        <f t="shared" si="97"/>
        <v>0</v>
      </c>
      <c r="AO148" s="47">
        <f t="shared" si="97"/>
        <v>2565000</v>
      </c>
      <c r="AP148" s="47">
        <f t="shared" si="97"/>
        <v>0</v>
      </c>
      <c r="AQ148" s="47">
        <f t="shared" si="97"/>
        <v>0</v>
      </c>
      <c r="AR148" s="47">
        <f t="shared" si="97"/>
        <v>0</v>
      </c>
      <c r="AS148" s="47">
        <f t="shared" si="97"/>
        <v>2565000</v>
      </c>
      <c r="AT148" s="47">
        <f t="shared" si="97"/>
        <v>0</v>
      </c>
      <c r="AU148" s="47">
        <f t="shared" si="97"/>
        <v>0</v>
      </c>
      <c r="AV148" s="47">
        <f t="shared" si="97"/>
        <v>0</v>
      </c>
      <c r="AW148" s="47">
        <f t="shared" si="97"/>
        <v>2565000</v>
      </c>
      <c r="AX148" s="47">
        <f t="shared" si="97"/>
        <v>0</v>
      </c>
      <c r="AY148" s="47">
        <f t="shared" si="97"/>
        <v>0</v>
      </c>
      <c r="AZ148" s="60">
        <f t="shared" si="97"/>
        <v>0</v>
      </c>
      <c r="BA148" s="59">
        <f t="shared" si="3"/>
        <v>35910000</v>
      </c>
      <c r="BB148" s="28">
        <f t="shared" si="4"/>
        <v>0</v>
      </c>
      <c r="BC148" s="61"/>
      <c r="BD148" s="59">
        <f t="shared" si="5"/>
        <v>2565000</v>
      </c>
      <c r="BE148" s="59">
        <f t="shared" si="6"/>
        <v>2565000</v>
      </c>
      <c r="BF148" s="59">
        <f t="shared" si="7"/>
        <v>5130000</v>
      </c>
      <c r="BG148" s="59">
        <f t="shared" si="8"/>
        <v>2565000</v>
      </c>
      <c r="BH148" s="59">
        <f t="shared" si="9"/>
        <v>2565000</v>
      </c>
      <c r="BI148" s="59">
        <f t="shared" si="10"/>
        <v>5130000</v>
      </c>
      <c r="BJ148" s="59">
        <f t="shared" si="11"/>
        <v>2565000</v>
      </c>
      <c r="BK148" s="59">
        <f t="shared" si="12"/>
        <v>2565000</v>
      </c>
      <c r="BL148" s="59">
        <f t="shared" si="13"/>
        <v>2565000</v>
      </c>
      <c r="BM148" s="59">
        <f t="shared" si="14"/>
        <v>2565000</v>
      </c>
      <c r="BN148" s="59">
        <f t="shared" si="15"/>
        <v>2565000</v>
      </c>
      <c r="BO148" s="59">
        <f t="shared" si="16"/>
        <v>2565000</v>
      </c>
      <c r="BP148" s="61"/>
      <c r="BQ148" s="59">
        <f t="shared" si="17"/>
        <v>10260000</v>
      </c>
      <c r="BR148" s="59">
        <f t="shared" si="18"/>
        <v>10260000</v>
      </c>
      <c r="BS148" s="59">
        <f t="shared" si="19"/>
        <v>7695000</v>
      </c>
      <c r="BT148" s="59">
        <f t="shared" si="20"/>
        <v>7695000</v>
      </c>
    </row>
    <row r="149">
      <c r="A149" s="49"/>
      <c r="B149" s="50" t="s">
        <v>37</v>
      </c>
      <c r="C149" s="6"/>
      <c r="D149" s="51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3"/>
      <c r="BA149" s="59">
        <f t="shared" si="3"/>
        <v>0</v>
      </c>
      <c r="BB149" s="28">
        <f t="shared" si="4"/>
        <v>0</v>
      </c>
      <c r="BC149" s="64"/>
      <c r="BD149" s="59">
        <f t="shared" si="5"/>
        <v>0</v>
      </c>
      <c r="BE149" s="59">
        <f t="shared" si="6"/>
        <v>0</v>
      </c>
      <c r="BF149" s="59">
        <f t="shared" si="7"/>
        <v>0</v>
      </c>
      <c r="BG149" s="59">
        <f t="shared" si="8"/>
        <v>0</v>
      </c>
      <c r="BH149" s="59">
        <f t="shared" si="9"/>
        <v>0</v>
      </c>
      <c r="BI149" s="59">
        <f t="shared" si="10"/>
        <v>0</v>
      </c>
      <c r="BJ149" s="59">
        <f t="shared" si="11"/>
        <v>0</v>
      </c>
      <c r="BK149" s="59">
        <f t="shared" si="12"/>
        <v>0</v>
      </c>
      <c r="BL149" s="59">
        <f t="shared" si="13"/>
        <v>0</v>
      </c>
      <c r="BM149" s="59">
        <f t="shared" si="14"/>
        <v>0</v>
      </c>
      <c r="BN149" s="59">
        <f t="shared" si="15"/>
        <v>0</v>
      </c>
      <c r="BO149" s="59">
        <f t="shared" si="16"/>
        <v>0</v>
      </c>
      <c r="BP149" s="64"/>
      <c r="BQ149" s="59">
        <f t="shared" si="17"/>
        <v>0</v>
      </c>
      <c r="BR149" s="59">
        <f t="shared" si="18"/>
        <v>0</v>
      </c>
      <c r="BS149" s="59">
        <f t="shared" si="19"/>
        <v>0</v>
      </c>
      <c r="BT149" s="59">
        <f t="shared" si="20"/>
        <v>0</v>
      </c>
    </row>
    <row r="150">
      <c r="A150" s="49"/>
      <c r="B150" s="52" t="s">
        <v>38</v>
      </c>
      <c r="C150" s="52" t="s">
        <v>156</v>
      </c>
      <c r="D150" s="53">
        <v>3.078E7</v>
      </c>
      <c r="E150" s="62">
        <f>D150/12</f>
        <v>2565000</v>
      </c>
      <c r="F150" s="62"/>
      <c r="G150" s="62"/>
      <c r="H150" s="62"/>
      <c r="I150" s="62">
        <v>2565000.0</v>
      </c>
      <c r="J150" s="62"/>
      <c r="K150" s="62"/>
      <c r="L150" s="62"/>
      <c r="M150" s="62">
        <v>2565000.0</v>
      </c>
      <c r="N150" s="62"/>
      <c r="O150" s="62"/>
      <c r="P150" s="62"/>
      <c r="Q150" s="62">
        <v>2565000.0</v>
      </c>
      <c r="R150" s="62"/>
      <c r="S150" s="62"/>
      <c r="T150" s="62"/>
      <c r="U150" s="62">
        <v>2565000.0</v>
      </c>
      <c r="V150" s="62"/>
      <c r="W150" s="62"/>
      <c r="X150" s="62"/>
      <c r="Y150" s="62">
        <v>2565000.0</v>
      </c>
      <c r="Z150" s="62"/>
      <c r="AA150" s="62"/>
      <c r="AB150" s="62"/>
      <c r="AC150" s="62">
        <v>2565000.0</v>
      </c>
      <c r="AD150" s="62"/>
      <c r="AE150" s="62"/>
      <c r="AF150" s="62"/>
      <c r="AG150" s="62">
        <v>2565000.0</v>
      </c>
      <c r="AH150" s="62"/>
      <c r="AI150" s="62"/>
      <c r="AJ150" s="62"/>
      <c r="AK150" s="62">
        <v>2565000.0</v>
      </c>
      <c r="AL150" s="62"/>
      <c r="AM150" s="62"/>
      <c r="AN150" s="62"/>
      <c r="AO150" s="62">
        <v>2565000.0</v>
      </c>
      <c r="AP150" s="62"/>
      <c r="AQ150" s="62"/>
      <c r="AR150" s="62"/>
      <c r="AS150" s="62">
        <v>2565000.0</v>
      </c>
      <c r="AT150" s="62"/>
      <c r="AU150" s="62"/>
      <c r="AV150" s="62"/>
      <c r="AW150" s="62">
        <v>2565000.0</v>
      </c>
      <c r="AX150" s="62"/>
      <c r="AY150" s="62"/>
      <c r="AZ150" s="63"/>
      <c r="BA150" s="59">
        <f t="shared" si="3"/>
        <v>30780000</v>
      </c>
      <c r="BB150" s="28">
        <f t="shared" si="4"/>
        <v>0</v>
      </c>
      <c r="BC150" s="64"/>
      <c r="BD150" s="59">
        <f t="shared" si="5"/>
        <v>2565000</v>
      </c>
      <c r="BE150" s="59">
        <f t="shared" si="6"/>
        <v>2565000</v>
      </c>
      <c r="BF150" s="59">
        <f t="shared" si="7"/>
        <v>2565000</v>
      </c>
      <c r="BG150" s="59">
        <f t="shared" si="8"/>
        <v>2565000</v>
      </c>
      <c r="BH150" s="59">
        <f t="shared" si="9"/>
        <v>2565000</v>
      </c>
      <c r="BI150" s="59">
        <f t="shared" si="10"/>
        <v>2565000</v>
      </c>
      <c r="BJ150" s="59">
        <f t="shared" si="11"/>
        <v>2565000</v>
      </c>
      <c r="BK150" s="59">
        <f t="shared" si="12"/>
        <v>2565000</v>
      </c>
      <c r="BL150" s="59">
        <f t="shared" si="13"/>
        <v>2565000</v>
      </c>
      <c r="BM150" s="59">
        <f t="shared" si="14"/>
        <v>2565000</v>
      </c>
      <c r="BN150" s="59">
        <f t="shared" si="15"/>
        <v>2565000</v>
      </c>
      <c r="BO150" s="59">
        <f t="shared" si="16"/>
        <v>2565000</v>
      </c>
      <c r="BP150" s="64"/>
      <c r="BQ150" s="59">
        <f t="shared" si="17"/>
        <v>7695000</v>
      </c>
      <c r="BR150" s="59">
        <f t="shared" si="18"/>
        <v>7695000</v>
      </c>
      <c r="BS150" s="59">
        <f t="shared" si="19"/>
        <v>7695000</v>
      </c>
      <c r="BT150" s="59">
        <f t="shared" si="20"/>
        <v>7695000</v>
      </c>
    </row>
    <row r="151">
      <c r="A151" s="49"/>
      <c r="B151" s="52" t="s">
        <v>38</v>
      </c>
      <c r="C151" s="52" t="s">
        <v>157</v>
      </c>
      <c r="D151" s="53">
        <v>2565000.0</v>
      </c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>
        <v>2565000.0</v>
      </c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3"/>
      <c r="BA151" s="59">
        <f t="shared" si="3"/>
        <v>2565000</v>
      </c>
      <c r="BB151" s="28">
        <f t="shared" si="4"/>
        <v>0</v>
      </c>
      <c r="BC151" s="64"/>
      <c r="BD151" s="59">
        <f t="shared" si="5"/>
        <v>0</v>
      </c>
      <c r="BE151" s="59">
        <f t="shared" si="6"/>
        <v>0</v>
      </c>
      <c r="BF151" s="59">
        <f t="shared" si="7"/>
        <v>0</v>
      </c>
      <c r="BG151" s="59">
        <f t="shared" si="8"/>
        <v>0</v>
      </c>
      <c r="BH151" s="59">
        <f t="shared" si="9"/>
        <v>0</v>
      </c>
      <c r="BI151" s="59">
        <f t="shared" si="10"/>
        <v>2565000</v>
      </c>
      <c r="BJ151" s="59">
        <f t="shared" si="11"/>
        <v>0</v>
      </c>
      <c r="BK151" s="59">
        <f t="shared" si="12"/>
        <v>0</v>
      </c>
      <c r="BL151" s="59">
        <f t="shared" si="13"/>
        <v>0</v>
      </c>
      <c r="BM151" s="59">
        <f t="shared" si="14"/>
        <v>0</v>
      </c>
      <c r="BN151" s="59">
        <f t="shared" si="15"/>
        <v>0</v>
      </c>
      <c r="BO151" s="59">
        <f t="shared" si="16"/>
        <v>0</v>
      </c>
      <c r="BP151" s="64"/>
      <c r="BQ151" s="59">
        <f t="shared" si="17"/>
        <v>0</v>
      </c>
      <c r="BR151" s="59">
        <f t="shared" si="18"/>
        <v>2565000</v>
      </c>
      <c r="BS151" s="59">
        <f t="shared" si="19"/>
        <v>0</v>
      </c>
      <c r="BT151" s="59">
        <f t="shared" si="20"/>
        <v>0</v>
      </c>
    </row>
    <row r="152">
      <c r="A152" s="49"/>
      <c r="B152" s="52" t="s">
        <v>38</v>
      </c>
      <c r="C152" s="52" t="s">
        <v>158</v>
      </c>
      <c r="D152" s="53">
        <v>2565000.0</v>
      </c>
      <c r="E152" s="62"/>
      <c r="F152" s="62"/>
      <c r="G152" s="62"/>
      <c r="H152" s="62"/>
      <c r="I152" s="62"/>
      <c r="J152" s="62"/>
      <c r="K152" s="62"/>
      <c r="L152" s="62"/>
      <c r="M152" s="62"/>
      <c r="N152" s="62">
        <v>2565000.0</v>
      </c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3"/>
      <c r="BA152" s="59">
        <f t="shared" si="3"/>
        <v>2565000</v>
      </c>
      <c r="BB152" s="28">
        <f t="shared" si="4"/>
        <v>0</v>
      </c>
      <c r="BC152" s="64"/>
      <c r="BD152" s="59">
        <f t="shared" si="5"/>
        <v>0</v>
      </c>
      <c r="BE152" s="59">
        <f t="shared" si="6"/>
        <v>0</v>
      </c>
      <c r="BF152" s="59">
        <f t="shared" si="7"/>
        <v>2565000</v>
      </c>
      <c r="BG152" s="59">
        <f t="shared" si="8"/>
        <v>0</v>
      </c>
      <c r="BH152" s="59">
        <f t="shared" si="9"/>
        <v>0</v>
      </c>
      <c r="BI152" s="59">
        <f t="shared" si="10"/>
        <v>0</v>
      </c>
      <c r="BJ152" s="59">
        <f t="shared" si="11"/>
        <v>0</v>
      </c>
      <c r="BK152" s="59">
        <f t="shared" si="12"/>
        <v>0</v>
      </c>
      <c r="BL152" s="59">
        <f t="shared" si="13"/>
        <v>0</v>
      </c>
      <c r="BM152" s="59">
        <f t="shared" si="14"/>
        <v>0</v>
      </c>
      <c r="BN152" s="59">
        <f t="shared" si="15"/>
        <v>0</v>
      </c>
      <c r="BO152" s="59">
        <f t="shared" si="16"/>
        <v>0</v>
      </c>
      <c r="BP152" s="64"/>
      <c r="BQ152" s="59">
        <f t="shared" si="17"/>
        <v>2565000</v>
      </c>
      <c r="BR152" s="59">
        <f t="shared" si="18"/>
        <v>0</v>
      </c>
      <c r="BS152" s="59">
        <f t="shared" si="19"/>
        <v>0</v>
      </c>
      <c r="BT152" s="59">
        <f t="shared" si="20"/>
        <v>0</v>
      </c>
    </row>
    <row r="153">
      <c r="A153" s="45">
        <v>511124.0</v>
      </c>
      <c r="B153" s="46" t="s">
        <v>159</v>
      </c>
      <c r="C153" s="6"/>
      <c r="D153" s="47">
        <f t="shared" ref="D153:AZ153" si="98">sum(D155:D157)</f>
        <v>619262000</v>
      </c>
      <c r="E153" s="47">
        <f t="shared" si="98"/>
        <v>43271000</v>
      </c>
      <c r="F153" s="47">
        <f t="shared" si="98"/>
        <v>0</v>
      </c>
      <c r="G153" s="47">
        <f t="shared" si="98"/>
        <v>0</v>
      </c>
      <c r="H153" s="47">
        <f t="shared" si="98"/>
        <v>0</v>
      </c>
      <c r="I153" s="47">
        <f t="shared" si="98"/>
        <v>43271000</v>
      </c>
      <c r="J153" s="47">
        <f t="shared" si="98"/>
        <v>0</v>
      </c>
      <c r="K153" s="47">
        <f t="shared" si="98"/>
        <v>0</v>
      </c>
      <c r="L153" s="47">
        <f t="shared" si="98"/>
        <v>0</v>
      </c>
      <c r="M153" s="47">
        <f t="shared" si="98"/>
        <v>43271000</v>
      </c>
      <c r="N153" s="47">
        <f t="shared" si="98"/>
        <v>50000000</v>
      </c>
      <c r="O153" s="47">
        <f t="shared" si="98"/>
        <v>0</v>
      </c>
      <c r="P153" s="47">
        <f t="shared" si="98"/>
        <v>0</v>
      </c>
      <c r="Q153" s="47">
        <f t="shared" si="98"/>
        <v>43271000</v>
      </c>
      <c r="R153" s="47">
        <f t="shared" si="98"/>
        <v>0</v>
      </c>
      <c r="S153" s="47">
        <f t="shared" si="98"/>
        <v>0</v>
      </c>
      <c r="T153" s="47">
        <f t="shared" si="98"/>
        <v>0</v>
      </c>
      <c r="U153" s="47">
        <f t="shared" si="98"/>
        <v>43271000</v>
      </c>
      <c r="V153" s="47">
        <f t="shared" si="98"/>
        <v>0</v>
      </c>
      <c r="W153" s="47">
        <f t="shared" si="98"/>
        <v>0</v>
      </c>
      <c r="X153" s="47">
        <f t="shared" si="98"/>
        <v>0</v>
      </c>
      <c r="Y153" s="47">
        <f t="shared" si="98"/>
        <v>43271000</v>
      </c>
      <c r="Z153" s="47">
        <f t="shared" si="98"/>
        <v>0</v>
      </c>
      <c r="AA153" s="47">
        <f t="shared" si="98"/>
        <v>50000000</v>
      </c>
      <c r="AB153" s="47">
        <f t="shared" si="98"/>
        <v>0</v>
      </c>
      <c r="AC153" s="47">
        <f t="shared" si="98"/>
        <v>43271000</v>
      </c>
      <c r="AD153" s="47">
        <f t="shared" si="98"/>
        <v>0</v>
      </c>
      <c r="AE153" s="47">
        <f t="shared" si="98"/>
        <v>0</v>
      </c>
      <c r="AF153" s="47">
        <f t="shared" si="98"/>
        <v>0</v>
      </c>
      <c r="AG153" s="47">
        <f t="shared" si="98"/>
        <v>43271000</v>
      </c>
      <c r="AH153" s="47">
        <f t="shared" si="98"/>
        <v>0</v>
      </c>
      <c r="AI153" s="47">
        <f t="shared" si="98"/>
        <v>0</v>
      </c>
      <c r="AJ153" s="47">
        <f t="shared" si="98"/>
        <v>0</v>
      </c>
      <c r="AK153" s="47">
        <f t="shared" si="98"/>
        <v>43271000</v>
      </c>
      <c r="AL153" s="47">
        <f t="shared" si="98"/>
        <v>0</v>
      </c>
      <c r="AM153" s="47">
        <f t="shared" si="98"/>
        <v>0</v>
      </c>
      <c r="AN153" s="47">
        <f t="shared" si="98"/>
        <v>0</v>
      </c>
      <c r="AO153" s="47">
        <f t="shared" si="98"/>
        <v>43271000</v>
      </c>
      <c r="AP153" s="47">
        <f t="shared" si="98"/>
        <v>0</v>
      </c>
      <c r="AQ153" s="47">
        <f t="shared" si="98"/>
        <v>0</v>
      </c>
      <c r="AR153" s="47">
        <f t="shared" si="98"/>
        <v>0</v>
      </c>
      <c r="AS153" s="47">
        <f t="shared" si="98"/>
        <v>43271000</v>
      </c>
      <c r="AT153" s="47">
        <f t="shared" si="98"/>
        <v>0</v>
      </c>
      <c r="AU153" s="47">
        <f t="shared" si="98"/>
        <v>0</v>
      </c>
      <c r="AV153" s="47">
        <f t="shared" si="98"/>
        <v>0</v>
      </c>
      <c r="AW153" s="47">
        <f t="shared" si="98"/>
        <v>43281000</v>
      </c>
      <c r="AX153" s="47">
        <f t="shared" si="98"/>
        <v>0</v>
      </c>
      <c r="AY153" s="47">
        <f t="shared" si="98"/>
        <v>0</v>
      </c>
      <c r="AZ153" s="60">
        <f t="shared" si="98"/>
        <v>0</v>
      </c>
      <c r="BA153" s="59">
        <f t="shared" si="3"/>
        <v>619262000</v>
      </c>
      <c r="BB153" s="28">
        <f t="shared" si="4"/>
        <v>0</v>
      </c>
      <c r="BC153" s="61"/>
      <c r="BD153" s="59">
        <f t="shared" si="5"/>
        <v>43271000</v>
      </c>
      <c r="BE153" s="59">
        <f t="shared" si="6"/>
        <v>43271000</v>
      </c>
      <c r="BF153" s="59">
        <f t="shared" si="7"/>
        <v>93271000</v>
      </c>
      <c r="BG153" s="59">
        <f t="shared" si="8"/>
        <v>43271000</v>
      </c>
      <c r="BH153" s="59">
        <f t="shared" si="9"/>
        <v>43271000</v>
      </c>
      <c r="BI153" s="59">
        <f t="shared" si="10"/>
        <v>93271000</v>
      </c>
      <c r="BJ153" s="59">
        <f t="shared" si="11"/>
        <v>43271000</v>
      </c>
      <c r="BK153" s="59">
        <f t="shared" si="12"/>
        <v>43271000</v>
      </c>
      <c r="BL153" s="59">
        <f t="shared" si="13"/>
        <v>43271000</v>
      </c>
      <c r="BM153" s="59">
        <f t="shared" si="14"/>
        <v>43271000</v>
      </c>
      <c r="BN153" s="59">
        <f t="shared" si="15"/>
        <v>43271000</v>
      </c>
      <c r="BO153" s="59">
        <f t="shared" si="16"/>
        <v>43281000</v>
      </c>
      <c r="BP153" s="61"/>
      <c r="BQ153" s="59">
        <f t="shared" si="17"/>
        <v>179813000</v>
      </c>
      <c r="BR153" s="59">
        <f t="shared" si="18"/>
        <v>179813000</v>
      </c>
      <c r="BS153" s="59">
        <f t="shared" si="19"/>
        <v>129813000</v>
      </c>
      <c r="BT153" s="59">
        <f t="shared" si="20"/>
        <v>129823000</v>
      </c>
    </row>
    <row r="154">
      <c r="A154" s="49"/>
      <c r="B154" s="50" t="s">
        <v>37</v>
      </c>
      <c r="C154" s="6"/>
      <c r="D154" s="51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3"/>
      <c r="BA154" s="59">
        <f t="shared" si="3"/>
        <v>0</v>
      </c>
      <c r="BB154" s="28">
        <f t="shared" si="4"/>
        <v>0</v>
      </c>
      <c r="BC154" s="64"/>
      <c r="BD154" s="59">
        <f t="shared" si="5"/>
        <v>0</v>
      </c>
      <c r="BE154" s="59">
        <f t="shared" si="6"/>
        <v>0</v>
      </c>
      <c r="BF154" s="59">
        <f t="shared" si="7"/>
        <v>0</v>
      </c>
      <c r="BG154" s="59">
        <f t="shared" si="8"/>
        <v>0</v>
      </c>
      <c r="BH154" s="59">
        <f t="shared" si="9"/>
        <v>0</v>
      </c>
      <c r="BI154" s="59">
        <f t="shared" si="10"/>
        <v>0</v>
      </c>
      <c r="BJ154" s="59">
        <f t="shared" si="11"/>
        <v>0</v>
      </c>
      <c r="BK154" s="59">
        <f t="shared" si="12"/>
        <v>0</v>
      </c>
      <c r="BL154" s="59">
        <f t="shared" si="13"/>
        <v>0</v>
      </c>
      <c r="BM154" s="59">
        <f t="shared" si="14"/>
        <v>0</v>
      </c>
      <c r="BN154" s="59">
        <f t="shared" si="15"/>
        <v>0</v>
      </c>
      <c r="BO154" s="59">
        <f t="shared" si="16"/>
        <v>0</v>
      </c>
      <c r="BP154" s="64"/>
      <c r="BQ154" s="59">
        <f t="shared" si="17"/>
        <v>0</v>
      </c>
      <c r="BR154" s="59">
        <f t="shared" si="18"/>
        <v>0</v>
      </c>
      <c r="BS154" s="59">
        <f t="shared" si="19"/>
        <v>0</v>
      </c>
      <c r="BT154" s="59">
        <f t="shared" si="20"/>
        <v>0</v>
      </c>
    </row>
    <row r="155">
      <c r="A155" s="49"/>
      <c r="B155" s="52" t="s">
        <v>38</v>
      </c>
      <c r="C155" s="52" t="s">
        <v>160</v>
      </c>
      <c r="D155" s="53">
        <v>5.19262E8</v>
      </c>
      <c r="E155" s="53">
        <v>4.3271E7</v>
      </c>
      <c r="F155" s="62"/>
      <c r="G155" s="62"/>
      <c r="H155" s="62"/>
      <c r="I155" s="53">
        <v>4.3271E7</v>
      </c>
      <c r="J155" s="62"/>
      <c r="K155" s="62"/>
      <c r="L155" s="62"/>
      <c r="M155" s="53">
        <v>4.3271E7</v>
      </c>
      <c r="N155" s="62"/>
      <c r="O155" s="62"/>
      <c r="P155" s="62"/>
      <c r="Q155" s="53">
        <v>4.3271E7</v>
      </c>
      <c r="R155" s="62"/>
      <c r="S155" s="62"/>
      <c r="T155" s="62"/>
      <c r="U155" s="53">
        <v>4.3271E7</v>
      </c>
      <c r="V155" s="62"/>
      <c r="W155" s="62"/>
      <c r="X155" s="62"/>
      <c r="Y155" s="53">
        <v>4.3271E7</v>
      </c>
      <c r="Z155" s="62"/>
      <c r="AA155" s="62"/>
      <c r="AB155" s="62"/>
      <c r="AC155" s="53">
        <v>4.3271E7</v>
      </c>
      <c r="AD155" s="62"/>
      <c r="AE155" s="62"/>
      <c r="AF155" s="62"/>
      <c r="AG155" s="53">
        <v>4.3271E7</v>
      </c>
      <c r="AH155" s="62"/>
      <c r="AI155" s="62"/>
      <c r="AJ155" s="62"/>
      <c r="AK155" s="53">
        <v>4.3271E7</v>
      </c>
      <c r="AL155" s="62"/>
      <c r="AM155" s="62"/>
      <c r="AN155" s="62"/>
      <c r="AO155" s="53">
        <v>4.3271E7</v>
      </c>
      <c r="AP155" s="62"/>
      <c r="AQ155" s="62"/>
      <c r="AR155" s="62"/>
      <c r="AS155" s="53">
        <v>4.3271E7</v>
      </c>
      <c r="AT155" s="62"/>
      <c r="AU155" s="62"/>
      <c r="AV155" s="62"/>
      <c r="AW155" s="53">
        <v>4.3281E7</v>
      </c>
      <c r="AX155" s="62"/>
      <c r="AY155" s="62"/>
      <c r="AZ155" s="63"/>
      <c r="BA155" s="59">
        <f t="shared" si="3"/>
        <v>519262000</v>
      </c>
      <c r="BB155" s="28">
        <f t="shared" si="4"/>
        <v>0</v>
      </c>
      <c r="BC155" s="64"/>
      <c r="BD155" s="59">
        <f t="shared" si="5"/>
        <v>43271000</v>
      </c>
      <c r="BE155" s="59">
        <f t="shared" si="6"/>
        <v>43271000</v>
      </c>
      <c r="BF155" s="59">
        <f t="shared" si="7"/>
        <v>43271000</v>
      </c>
      <c r="BG155" s="59">
        <f t="shared" si="8"/>
        <v>43271000</v>
      </c>
      <c r="BH155" s="59">
        <f t="shared" si="9"/>
        <v>43271000</v>
      </c>
      <c r="BI155" s="59">
        <f t="shared" si="10"/>
        <v>43271000</v>
      </c>
      <c r="BJ155" s="59">
        <f t="shared" si="11"/>
        <v>43271000</v>
      </c>
      <c r="BK155" s="59">
        <f t="shared" si="12"/>
        <v>43271000</v>
      </c>
      <c r="BL155" s="59">
        <f t="shared" si="13"/>
        <v>43271000</v>
      </c>
      <c r="BM155" s="59">
        <f t="shared" si="14"/>
        <v>43271000</v>
      </c>
      <c r="BN155" s="59">
        <f t="shared" si="15"/>
        <v>43271000</v>
      </c>
      <c r="BO155" s="59">
        <f t="shared" si="16"/>
        <v>43281000</v>
      </c>
      <c r="BP155" s="64"/>
      <c r="BQ155" s="59">
        <f t="shared" si="17"/>
        <v>129813000</v>
      </c>
      <c r="BR155" s="59">
        <f t="shared" si="18"/>
        <v>129813000</v>
      </c>
      <c r="BS155" s="59">
        <f t="shared" si="19"/>
        <v>129813000</v>
      </c>
      <c r="BT155" s="59">
        <f t="shared" si="20"/>
        <v>129823000</v>
      </c>
    </row>
    <row r="156">
      <c r="A156" s="49"/>
      <c r="B156" s="52" t="s">
        <v>38</v>
      </c>
      <c r="C156" s="52" t="s">
        <v>161</v>
      </c>
      <c r="D156" s="53">
        <v>5.0E7</v>
      </c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53">
        <v>5.0E7</v>
      </c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3"/>
      <c r="BA156" s="59">
        <f t="shared" si="3"/>
        <v>50000000</v>
      </c>
      <c r="BB156" s="28">
        <f t="shared" si="4"/>
        <v>0</v>
      </c>
      <c r="BC156" s="64"/>
      <c r="BD156" s="59">
        <f t="shared" si="5"/>
        <v>0</v>
      </c>
      <c r="BE156" s="59">
        <f t="shared" si="6"/>
        <v>0</v>
      </c>
      <c r="BF156" s="59">
        <f t="shared" si="7"/>
        <v>0</v>
      </c>
      <c r="BG156" s="59">
        <f t="shared" si="8"/>
        <v>0</v>
      </c>
      <c r="BH156" s="59">
        <f t="shared" si="9"/>
        <v>0</v>
      </c>
      <c r="BI156" s="59">
        <f t="shared" si="10"/>
        <v>50000000</v>
      </c>
      <c r="BJ156" s="59">
        <f t="shared" si="11"/>
        <v>0</v>
      </c>
      <c r="BK156" s="59">
        <f t="shared" si="12"/>
        <v>0</v>
      </c>
      <c r="BL156" s="59">
        <f t="shared" si="13"/>
        <v>0</v>
      </c>
      <c r="BM156" s="59">
        <f t="shared" si="14"/>
        <v>0</v>
      </c>
      <c r="BN156" s="59">
        <f t="shared" si="15"/>
        <v>0</v>
      </c>
      <c r="BO156" s="59">
        <f t="shared" si="16"/>
        <v>0</v>
      </c>
      <c r="BP156" s="64"/>
      <c r="BQ156" s="59">
        <f t="shared" si="17"/>
        <v>0</v>
      </c>
      <c r="BR156" s="59">
        <f t="shared" si="18"/>
        <v>50000000</v>
      </c>
      <c r="BS156" s="59">
        <f t="shared" si="19"/>
        <v>0</v>
      </c>
      <c r="BT156" s="59">
        <f t="shared" si="20"/>
        <v>0</v>
      </c>
    </row>
    <row r="157">
      <c r="A157" s="49"/>
      <c r="B157" s="52" t="s">
        <v>38</v>
      </c>
      <c r="C157" s="52" t="s">
        <v>162</v>
      </c>
      <c r="D157" s="53">
        <v>5.0E7</v>
      </c>
      <c r="E157" s="62"/>
      <c r="F157" s="62"/>
      <c r="G157" s="62"/>
      <c r="H157" s="62"/>
      <c r="I157" s="62"/>
      <c r="J157" s="62"/>
      <c r="K157" s="62"/>
      <c r="L157" s="62"/>
      <c r="M157" s="62"/>
      <c r="N157" s="53">
        <v>5.0E7</v>
      </c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3"/>
      <c r="BA157" s="59">
        <f t="shared" si="3"/>
        <v>50000000</v>
      </c>
      <c r="BB157" s="28">
        <f t="shared" si="4"/>
        <v>0</v>
      </c>
      <c r="BC157" s="64"/>
      <c r="BD157" s="59">
        <f t="shared" si="5"/>
        <v>0</v>
      </c>
      <c r="BE157" s="59">
        <f t="shared" si="6"/>
        <v>0</v>
      </c>
      <c r="BF157" s="59">
        <f t="shared" si="7"/>
        <v>50000000</v>
      </c>
      <c r="BG157" s="59">
        <f t="shared" si="8"/>
        <v>0</v>
      </c>
      <c r="BH157" s="59">
        <f t="shared" si="9"/>
        <v>0</v>
      </c>
      <c r="BI157" s="59">
        <f t="shared" si="10"/>
        <v>0</v>
      </c>
      <c r="BJ157" s="59">
        <f t="shared" si="11"/>
        <v>0</v>
      </c>
      <c r="BK157" s="59">
        <f t="shared" si="12"/>
        <v>0</v>
      </c>
      <c r="BL157" s="59">
        <f t="shared" si="13"/>
        <v>0</v>
      </c>
      <c r="BM157" s="59">
        <f t="shared" si="14"/>
        <v>0</v>
      </c>
      <c r="BN157" s="59">
        <f t="shared" si="15"/>
        <v>0</v>
      </c>
      <c r="BO157" s="59">
        <f t="shared" si="16"/>
        <v>0</v>
      </c>
      <c r="BP157" s="64"/>
      <c r="BQ157" s="59">
        <f t="shared" si="17"/>
        <v>50000000</v>
      </c>
      <c r="BR157" s="59">
        <f t="shared" si="18"/>
        <v>0</v>
      </c>
      <c r="BS157" s="59">
        <f t="shared" si="19"/>
        <v>0</v>
      </c>
      <c r="BT157" s="59">
        <f t="shared" si="20"/>
        <v>0</v>
      </c>
    </row>
    <row r="158">
      <c r="A158" s="45">
        <v>511125.0</v>
      </c>
      <c r="B158" s="46" t="s">
        <v>163</v>
      </c>
      <c r="C158" s="6"/>
      <c r="D158" s="47">
        <f t="shared" ref="D158:AZ158" si="99">sum(D160:D162)</f>
        <v>75000000</v>
      </c>
      <c r="E158" s="47">
        <f t="shared" si="99"/>
        <v>2083000</v>
      </c>
      <c r="F158" s="47">
        <f t="shared" si="99"/>
        <v>0</v>
      </c>
      <c r="G158" s="47">
        <f t="shared" si="99"/>
        <v>0</v>
      </c>
      <c r="H158" s="47">
        <f t="shared" si="99"/>
        <v>0</v>
      </c>
      <c r="I158" s="47">
        <f t="shared" si="99"/>
        <v>2083000</v>
      </c>
      <c r="J158" s="47">
        <f t="shared" si="99"/>
        <v>0</v>
      </c>
      <c r="K158" s="47">
        <f t="shared" si="99"/>
        <v>0</v>
      </c>
      <c r="L158" s="47">
        <f t="shared" si="99"/>
        <v>0</v>
      </c>
      <c r="M158" s="47">
        <f t="shared" si="99"/>
        <v>2083000</v>
      </c>
      <c r="N158" s="47">
        <f t="shared" si="99"/>
        <v>25000000</v>
      </c>
      <c r="O158" s="47">
        <f t="shared" si="99"/>
        <v>0</v>
      </c>
      <c r="P158" s="47">
        <f t="shared" si="99"/>
        <v>0</v>
      </c>
      <c r="Q158" s="47">
        <f t="shared" si="99"/>
        <v>2083000</v>
      </c>
      <c r="R158" s="47">
        <f t="shared" si="99"/>
        <v>0</v>
      </c>
      <c r="S158" s="47">
        <f t="shared" si="99"/>
        <v>0</v>
      </c>
      <c r="T158" s="47">
        <f t="shared" si="99"/>
        <v>0</v>
      </c>
      <c r="U158" s="47">
        <f t="shared" si="99"/>
        <v>2083000</v>
      </c>
      <c r="V158" s="47">
        <f t="shared" si="99"/>
        <v>0</v>
      </c>
      <c r="W158" s="47">
        <f t="shared" si="99"/>
        <v>0</v>
      </c>
      <c r="X158" s="47">
        <f t="shared" si="99"/>
        <v>0</v>
      </c>
      <c r="Y158" s="47">
        <f t="shared" si="99"/>
        <v>2083000</v>
      </c>
      <c r="Z158" s="47">
        <f t="shared" si="99"/>
        <v>0</v>
      </c>
      <c r="AA158" s="47">
        <f t="shared" si="99"/>
        <v>25000000</v>
      </c>
      <c r="AB158" s="47">
        <f t="shared" si="99"/>
        <v>0</v>
      </c>
      <c r="AC158" s="47">
        <f t="shared" si="99"/>
        <v>2083000</v>
      </c>
      <c r="AD158" s="47">
        <f t="shared" si="99"/>
        <v>0</v>
      </c>
      <c r="AE158" s="47">
        <f t="shared" si="99"/>
        <v>0</v>
      </c>
      <c r="AF158" s="47">
        <f t="shared" si="99"/>
        <v>0</v>
      </c>
      <c r="AG158" s="47">
        <f t="shared" si="99"/>
        <v>2083000</v>
      </c>
      <c r="AH158" s="47">
        <f t="shared" si="99"/>
        <v>0</v>
      </c>
      <c r="AI158" s="47">
        <f t="shared" si="99"/>
        <v>0</v>
      </c>
      <c r="AJ158" s="47">
        <f t="shared" si="99"/>
        <v>0</v>
      </c>
      <c r="AK158" s="47">
        <f t="shared" si="99"/>
        <v>2083000</v>
      </c>
      <c r="AL158" s="47">
        <f t="shared" si="99"/>
        <v>0</v>
      </c>
      <c r="AM158" s="47">
        <f t="shared" si="99"/>
        <v>0</v>
      </c>
      <c r="AN158" s="47">
        <f t="shared" si="99"/>
        <v>0</v>
      </c>
      <c r="AO158" s="47">
        <f t="shared" si="99"/>
        <v>2083000</v>
      </c>
      <c r="AP158" s="47">
        <f t="shared" si="99"/>
        <v>0</v>
      </c>
      <c r="AQ158" s="47">
        <f t="shared" si="99"/>
        <v>0</v>
      </c>
      <c r="AR158" s="47">
        <f t="shared" si="99"/>
        <v>0</v>
      </c>
      <c r="AS158" s="47">
        <f t="shared" si="99"/>
        <v>2083000</v>
      </c>
      <c r="AT158" s="47">
        <f t="shared" si="99"/>
        <v>0</v>
      </c>
      <c r="AU158" s="47">
        <f t="shared" si="99"/>
        <v>0</v>
      </c>
      <c r="AV158" s="47">
        <f t="shared" si="99"/>
        <v>0</v>
      </c>
      <c r="AW158" s="47">
        <f t="shared" si="99"/>
        <v>2087000</v>
      </c>
      <c r="AX158" s="47">
        <f t="shared" si="99"/>
        <v>0</v>
      </c>
      <c r="AY158" s="47">
        <f t="shared" si="99"/>
        <v>0</v>
      </c>
      <c r="AZ158" s="60">
        <f t="shared" si="99"/>
        <v>0</v>
      </c>
      <c r="BA158" s="59">
        <f t="shared" si="3"/>
        <v>75000000</v>
      </c>
      <c r="BB158" s="28">
        <f t="shared" si="4"/>
        <v>0</v>
      </c>
      <c r="BC158" s="61"/>
      <c r="BD158" s="59">
        <f t="shared" si="5"/>
        <v>2083000</v>
      </c>
      <c r="BE158" s="59">
        <f t="shared" si="6"/>
        <v>2083000</v>
      </c>
      <c r="BF158" s="59">
        <f t="shared" si="7"/>
        <v>27083000</v>
      </c>
      <c r="BG158" s="59">
        <f t="shared" si="8"/>
        <v>2083000</v>
      </c>
      <c r="BH158" s="59">
        <f t="shared" si="9"/>
        <v>2083000</v>
      </c>
      <c r="BI158" s="59">
        <f t="shared" si="10"/>
        <v>27083000</v>
      </c>
      <c r="BJ158" s="59">
        <f t="shared" si="11"/>
        <v>2083000</v>
      </c>
      <c r="BK158" s="59">
        <f t="shared" si="12"/>
        <v>2083000</v>
      </c>
      <c r="BL158" s="59">
        <f t="shared" si="13"/>
        <v>2083000</v>
      </c>
      <c r="BM158" s="59">
        <f t="shared" si="14"/>
        <v>2083000</v>
      </c>
      <c r="BN158" s="59">
        <f t="shared" si="15"/>
        <v>2083000</v>
      </c>
      <c r="BO158" s="59">
        <f t="shared" si="16"/>
        <v>2087000</v>
      </c>
      <c r="BP158" s="61"/>
      <c r="BQ158" s="59">
        <f t="shared" si="17"/>
        <v>31249000</v>
      </c>
      <c r="BR158" s="59">
        <f t="shared" si="18"/>
        <v>31249000</v>
      </c>
      <c r="BS158" s="59">
        <f t="shared" si="19"/>
        <v>6249000</v>
      </c>
      <c r="BT158" s="59">
        <f t="shared" si="20"/>
        <v>6253000</v>
      </c>
    </row>
    <row r="159">
      <c r="A159" s="49"/>
      <c r="B159" s="50" t="s">
        <v>37</v>
      </c>
      <c r="C159" s="6"/>
      <c r="D159" s="51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3"/>
      <c r="BA159" s="59">
        <f t="shared" si="3"/>
        <v>0</v>
      </c>
      <c r="BB159" s="28">
        <f t="shared" si="4"/>
        <v>0</v>
      </c>
      <c r="BC159" s="64"/>
      <c r="BD159" s="59">
        <f t="shared" si="5"/>
        <v>0</v>
      </c>
      <c r="BE159" s="59">
        <f t="shared" si="6"/>
        <v>0</v>
      </c>
      <c r="BF159" s="59">
        <f t="shared" si="7"/>
        <v>0</v>
      </c>
      <c r="BG159" s="59">
        <f t="shared" si="8"/>
        <v>0</v>
      </c>
      <c r="BH159" s="59">
        <f t="shared" si="9"/>
        <v>0</v>
      </c>
      <c r="BI159" s="59">
        <f t="shared" si="10"/>
        <v>0</v>
      </c>
      <c r="BJ159" s="59">
        <f t="shared" si="11"/>
        <v>0</v>
      </c>
      <c r="BK159" s="59">
        <f t="shared" si="12"/>
        <v>0</v>
      </c>
      <c r="BL159" s="59">
        <f t="shared" si="13"/>
        <v>0</v>
      </c>
      <c r="BM159" s="59">
        <f t="shared" si="14"/>
        <v>0</v>
      </c>
      <c r="BN159" s="59">
        <f t="shared" si="15"/>
        <v>0</v>
      </c>
      <c r="BO159" s="59">
        <f t="shared" si="16"/>
        <v>0</v>
      </c>
      <c r="BP159" s="64"/>
      <c r="BQ159" s="59">
        <f t="shared" si="17"/>
        <v>0</v>
      </c>
      <c r="BR159" s="59">
        <f t="shared" si="18"/>
        <v>0</v>
      </c>
      <c r="BS159" s="59">
        <f t="shared" si="19"/>
        <v>0</v>
      </c>
      <c r="BT159" s="59">
        <f t="shared" si="20"/>
        <v>0</v>
      </c>
    </row>
    <row r="160">
      <c r="A160" s="49"/>
      <c r="B160" s="52" t="s">
        <v>38</v>
      </c>
      <c r="C160" s="52" t="s">
        <v>164</v>
      </c>
      <c r="D160" s="53">
        <v>2.5E7</v>
      </c>
      <c r="E160" s="53">
        <v>2083000.0</v>
      </c>
      <c r="F160" s="62"/>
      <c r="G160" s="62"/>
      <c r="H160" s="62"/>
      <c r="I160" s="53">
        <v>2083000.0</v>
      </c>
      <c r="J160" s="62"/>
      <c r="K160" s="62"/>
      <c r="L160" s="62"/>
      <c r="M160" s="53">
        <v>2083000.0</v>
      </c>
      <c r="N160" s="62"/>
      <c r="O160" s="62"/>
      <c r="P160" s="62"/>
      <c r="Q160" s="53">
        <v>2083000.0</v>
      </c>
      <c r="R160" s="62"/>
      <c r="S160" s="62"/>
      <c r="T160" s="62"/>
      <c r="U160" s="53">
        <v>2083000.0</v>
      </c>
      <c r="V160" s="62"/>
      <c r="W160" s="62"/>
      <c r="X160" s="62"/>
      <c r="Y160" s="53">
        <v>2083000.0</v>
      </c>
      <c r="Z160" s="62"/>
      <c r="AA160" s="62"/>
      <c r="AB160" s="62"/>
      <c r="AC160" s="53">
        <v>2083000.0</v>
      </c>
      <c r="AD160" s="62"/>
      <c r="AE160" s="62"/>
      <c r="AF160" s="62"/>
      <c r="AG160" s="53">
        <v>2083000.0</v>
      </c>
      <c r="AH160" s="62"/>
      <c r="AI160" s="62"/>
      <c r="AJ160" s="62"/>
      <c r="AK160" s="53">
        <v>2083000.0</v>
      </c>
      <c r="AL160" s="62"/>
      <c r="AM160" s="62"/>
      <c r="AN160" s="62"/>
      <c r="AO160" s="53">
        <v>2083000.0</v>
      </c>
      <c r="AP160" s="62"/>
      <c r="AQ160" s="62"/>
      <c r="AR160" s="62"/>
      <c r="AS160" s="53">
        <v>2083000.0</v>
      </c>
      <c r="AT160" s="62"/>
      <c r="AU160" s="62"/>
      <c r="AV160" s="62"/>
      <c r="AW160" s="53">
        <v>2087000.0</v>
      </c>
      <c r="AX160" s="62"/>
      <c r="AY160" s="62"/>
      <c r="AZ160" s="63"/>
      <c r="BA160" s="59">
        <f t="shared" si="3"/>
        <v>25000000</v>
      </c>
      <c r="BB160" s="28">
        <f t="shared" si="4"/>
        <v>0</v>
      </c>
      <c r="BC160" s="64"/>
      <c r="BD160" s="59">
        <f t="shared" si="5"/>
        <v>2083000</v>
      </c>
      <c r="BE160" s="59">
        <f t="shared" si="6"/>
        <v>2083000</v>
      </c>
      <c r="BF160" s="59">
        <f t="shared" si="7"/>
        <v>2083000</v>
      </c>
      <c r="BG160" s="59">
        <f t="shared" si="8"/>
        <v>2083000</v>
      </c>
      <c r="BH160" s="59">
        <f t="shared" si="9"/>
        <v>2083000</v>
      </c>
      <c r="BI160" s="59">
        <f t="shared" si="10"/>
        <v>2083000</v>
      </c>
      <c r="BJ160" s="59">
        <f t="shared" si="11"/>
        <v>2083000</v>
      </c>
      <c r="BK160" s="59">
        <f t="shared" si="12"/>
        <v>2083000</v>
      </c>
      <c r="BL160" s="59">
        <f t="shared" si="13"/>
        <v>2083000</v>
      </c>
      <c r="BM160" s="59">
        <f t="shared" si="14"/>
        <v>2083000</v>
      </c>
      <c r="BN160" s="59">
        <f t="shared" si="15"/>
        <v>2083000</v>
      </c>
      <c r="BO160" s="59">
        <f t="shared" si="16"/>
        <v>2087000</v>
      </c>
      <c r="BP160" s="64"/>
      <c r="BQ160" s="59">
        <f t="shared" si="17"/>
        <v>6249000</v>
      </c>
      <c r="BR160" s="59">
        <f t="shared" si="18"/>
        <v>6249000</v>
      </c>
      <c r="BS160" s="59">
        <f t="shared" si="19"/>
        <v>6249000</v>
      </c>
      <c r="BT160" s="59">
        <f t="shared" si="20"/>
        <v>6253000</v>
      </c>
    </row>
    <row r="161">
      <c r="A161" s="49"/>
      <c r="B161" s="52" t="s">
        <v>38</v>
      </c>
      <c r="C161" s="52" t="s">
        <v>165</v>
      </c>
      <c r="D161" s="53">
        <v>2.5E7</v>
      </c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53">
        <v>2.5E7</v>
      </c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3"/>
      <c r="BA161" s="59">
        <f t="shared" si="3"/>
        <v>25000000</v>
      </c>
      <c r="BB161" s="28">
        <f t="shared" si="4"/>
        <v>0</v>
      </c>
      <c r="BC161" s="64"/>
      <c r="BD161" s="59">
        <f t="shared" si="5"/>
        <v>0</v>
      </c>
      <c r="BE161" s="59">
        <f t="shared" si="6"/>
        <v>0</v>
      </c>
      <c r="BF161" s="59">
        <f t="shared" si="7"/>
        <v>0</v>
      </c>
      <c r="BG161" s="59">
        <f t="shared" si="8"/>
        <v>0</v>
      </c>
      <c r="BH161" s="59">
        <f t="shared" si="9"/>
        <v>0</v>
      </c>
      <c r="BI161" s="59">
        <f t="shared" si="10"/>
        <v>25000000</v>
      </c>
      <c r="BJ161" s="59">
        <f t="shared" si="11"/>
        <v>0</v>
      </c>
      <c r="BK161" s="59">
        <f t="shared" si="12"/>
        <v>0</v>
      </c>
      <c r="BL161" s="59">
        <f t="shared" si="13"/>
        <v>0</v>
      </c>
      <c r="BM161" s="59">
        <f t="shared" si="14"/>
        <v>0</v>
      </c>
      <c r="BN161" s="59">
        <f t="shared" si="15"/>
        <v>0</v>
      </c>
      <c r="BO161" s="59">
        <f t="shared" si="16"/>
        <v>0</v>
      </c>
      <c r="BP161" s="64"/>
      <c r="BQ161" s="59">
        <f t="shared" si="17"/>
        <v>0</v>
      </c>
      <c r="BR161" s="59">
        <f t="shared" si="18"/>
        <v>25000000</v>
      </c>
      <c r="BS161" s="59">
        <f t="shared" si="19"/>
        <v>0</v>
      </c>
      <c r="BT161" s="59">
        <f t="shared" si="20"/>
        <v>0</v>
      </c>
    </row>
    <row r="162">
      <c r="A162" s="49"/>
      <c r="B162" s="52" t="s">
        <v>38</v>
      </c>
      <c r="C162" s="52" t="s">
        <v>166</v>
      </c>
      <c r="D162" s="53">
        <v>2.5E7</v>
      </c>
      <c r="E162" s="62"/>
      <c r="F162" s="62"/>
      <c r="G162" s="62"/>
      <c r="H162" s="62"/>
      <c r="I162" s="62"/>
      <c r="J162" s="62"/>
      <c r="K162" s="62"/>
      <c r="L162" s="62"/>
      <c r="M162" s="62"/>
      <c r="N162" s="53">
        <v>2.5E7</v>
      </c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  <c r="AP162" s="62"/>
      <c r="AQ162" s="62"/>
      <c r="AR162" s="62"/>
      <c r="AS162" s="62"/>
      <c r="AT162" s="62"/>
      <c r="AU162" s="62"/>
      <c r="AV162" s="62"/>
      <c r="AW162" s="62"/>
      <c r="AX162" s="62"/>
      <c r="AY162" s="62"/>
      <c r="AZ162" s="63"/>
      <c r="BA162" s="59">
        <f t="shared" si="3"/>
        <v>25000000</v>
      </c>
      <c r="BB162" s="28">
        <f t="shared" si="4"/>
        <v>0</v>
      </c>
      <c r="BC162" s="64"/>
      <c r="BD162" s="59">
        <f t="shared" si="5"/>
        <v>0</v>
      </c>
      <c r="BE162" s="59">
        <f t="shared" si="6"/>
        <v>0</v>
      </c>
      <c r="BF162" s="59">
        <f t="shared" si="7"/>
        <v>25000000</v>
      </c>
      <c r="BG162" s="59">
        <f t="shared" si="8"/>
        <v>0</v>
      </c>
      <c r="BH162" s="59">
        <f t="shared" si="9"/>
        <v>0</v>
      </c>
      <c r="BI162" s="59">
        <f t="shared" si="10"/>
        <v>0</v>
      </c>
      <c r="BJ162" s="59">
        <f t="shared" si="11"/>
        <v>0</v>
      </c>
      <c r="BK162" s="59">
        <f t="shared" si="12"/>
        <v>0</v>
      </c>
      <c r="BL162" s="59">
        <f t="shared" si="13"/>
        <v>0</v>
      </c>
      <c r="BM162" s="59">
        <f t="shared" si="14"/>
        <v>0</v>
      </c>
      <c r="BN162" s="59">
        <f t="shared" si="15"/>
        <v>0</v>
      </c>
      <c r="BO162" s="59">
        <f t="shared" si="16"/>
        <v>0</v>
      </c>
      <c r="BP162" s="64"/>
      <c r="BQ162" s="59">
        <f t="shared" si="17"/>
        <v>25000000</v>
      </c>
      <c r="BR162" s="59">
        <f t="shared" si="18"/>
        <v>0</v>
      </c>
      <c r="BS162" s="59">
        <f t="shared" si="19"/>
        <v>0</v>
      </c>
      <c r="BT162" s="59">
        <f t="shared" si="20"/>
        <v>0</v>
      </c>
    </row>
    <row r="163">
      <c r="A163" s="45">
        <v>511126.0</v>
      </c>
      <c r="B163" s="46" t="s">
        <v>167</v>
      </c>
      <c r="C163" s="6"/>
      <c r="D163" s="47">
        <f t="shared" ref="D163:AZ163" si="100">sum(D165)</f>
        <v>270418000</v>
      </c>
      <c r="E163" s="47">
        <f t="shared" si="100"/>
        <v>19315000</v>
      </c>
      <c r="F163" s="47">
        <f t="shared" si="100"/>
        <v>0</v>
      </c>
      <c r="G163" s="47">
        <f t="shared" si="100"/>
        <v>0</v>
      </c>
      <c r="H163" s="47">
        <f t="shared" si="100"/>
        <v>0</v>
      </c>
      <c r="I163" s="47">
        <f t="shared" si="100"/>
        <v>19315000</v>
      </c>
      <c r="J163" s="47">
        <f t="shared" si="100"/>
        <v>0</v>
      </c>
      <c r="K163" s="47">
        <f t="shared" si="100"/>
        <v>0</v>
      </c>
      <c r="L163" s="47">
        <f t="shared" si="100"/>
        <v>0</v>
      </c>
      <c r="M163" s="47">
        <f t="shared" si="100"/>
        <v>19315000</v>
      </c>
      <c r="N163" s="47">
        <f t="shared" si="100"/>
        <v>19315000</v>
      </c>
      <c r="O163" s="47">
        <f t="shared" si="100"/>
        <v>0</v>
      </c>
      <c r="P163" s="47">
        <f t="shared" si="100"/>
        <v>0</v>
      </c>
      <c r="Q163" s="47">
        <f t="shared" si="100"/>
        <v>19315000</v>
      </c>
      <c r="R163" s="47">
        <f t="shared" si="100"/>
        <v>0</v>
      </c>
      <c r="S163" s="47">
        <f t="shared" si="100"/>
        <v>0</v>
      </c>
      <c r="T163" s="47">
        <f t="shared" si="100"/>
        <v>0</v>
      </c>
      <c r="U163" s="47">
        <f t="shared" si="100"/>
        <v>19315000</v>
      </c>
      <c r="V163" s="47">
        <f t="shared" si="100"/>
        <v>0</v>
      </c>
      <c r="W163" s="47">
        <f t="shared" si="100"/>
        <v>0</v>
      </c>
      <c r="X163" s="47">
        <f t="shared" si="100"/>
        <v>0</v>
      </c>
      <c r="Y163" s="47">
        <f t="shared" si="100"/>
        <v>19315000</v>
      </c>
      <c r="Z163" s="47">
        <f t="shared" si="100"/>
        <v>0</v>
      </c>
      <c r="AA163" s="47">
        <f t="shared" si="100"/>
        <v>19315000</v>
      </c>
      <c r="AB163" s="47">
        <f t="shared" si="100"/>
        <v>0</v>
      </c>
      <c r="AC163" s="47">
        <f t="shared" si="100"/>
        <v>19315000</v>
      </c>
      <c r="AD163" s="47">
        <f t="shared" si="100"/>
        <v>0</v>
      </c>
      <c r="AE163" s="47">
        <f t="shared" si="100"/>
        <v>0</v>
      </c>
      <c r="AF163" s="47">
        <f t="shared" si="100"/>
        <v>0</v>
      </c>
      <c r="AG163" s="47">
        <f t="shared" si="100"/>
        <v>19315000</v>
      </c>
      <c r="AH163" s="47">
        <f t="shared" si="100"/>
        <v>0</v>
      </c>
      <c r="AI163" s="47">
        <f t="shared" si="100"/>
        <v>0</v>
      </c>
      <c r="AJ163" s="47">
        <f t="shared" si="100"/>
        <v>0</v>
      </c>
      <c r="AK163" s="47">
        <f t="shared" si="100"/>
        <v>19315000</v>
      </c>
      <c r="AL163" s="47">
        <f t="shared" si="100"/>
        <v>0</v>
      </c>
      <c r="AM163" s="47">
        <f t="shared" si="100"/>
        <v>0</v>
      </c>
      <c r="AN163" s="47">
        <f t="shared" si="100"/>
        <v>0</v>
      </c>
      <c r="AO163" s="47">
        <f t="shared" si="100"/>
        <v>19315000</v>
      </c>
      <c r="AP163" s="47">
        <f t="shared" si="100"/>
        <v>0</v>
      </c>
      <c r="AQ163" s="47">
        <f t="shared" si="100"/>
        <v>0</v>
      </c>
      <c r="AR163" s="47">
        <f t="shared" si="100"/>
        <v>0</v>
      </c>
      <c r="AS163" s="47">
        <f t="shared" si="100"/>
        <v>19315000</v>
      </c>
      <c r="AT163" s="47">
        <f t="shared" si="100"/>
        <v>0</v>
      </c>
      <c r="AU163" s="47">
        <f t="shared" si="100"/>
        <v>0</v>
      </c>
      <c r="AV163" s="47">
        <f t="shared" si="100"/>
        <v>0</v>
      </c>
      <c r="AW163" s="47">
        <f t="shared" si="100"/>
        <v>19323000</v>
      </c>
      <c r="AX163" s="47">
        <f t="shared" si="100"/>
        <v>0</v>
      </c>
      <c r="AY163" s="47">
        <f t="shared" si="100"/>
        <v>0</v>
      </c>
      <c r="AZ163" s="60">
        <f t="shared" si="100"/>
        <v>0</v>
      </c>
      <c r="BA163" s="59">
        <f t="shared" si="3"/>
        <v>270418000</v>
      </c>
      <c r="BB163" s="28">
        <f t="shared" si="4"/>
        <v>0</v>
      </c>
      <c r="BC163" s="61"/>
      <c r="BD163" s="59">
        <f t="shared" si="5"/>
        <v>19315000</v>
      </c>
      <c r="BE163" s="59">
        <f t="shared" si="6"/>
        <v>19315000</v>
      </c>
      <c r="BF163" s="59">
        <f t="shared" si="7"/>
        <v>38630000</v>
      </c>
      <c r="BG163" s="59">
        <f t="shared" si="8"/>
        <v>19315000</v>
      </c>
      <c r="BH163" s="59">
        <f t="shared" si="9"/>
        <v>19315000</v>
      </c>
      <c r="BI163" s="59">
        <f t="shared" si="10"/>
        <v>38630000</v>
      </c>
      <c r="BJ163" s="59">
        <f t="shared" si="11"/>
        <v>19315000</v>
      </c>
      <c r="BK163" s="59">
        <f t="shared" si="12"/>
        <v>19315000</v>
      </c>
      <c r="BL163" s="59">
        <f t="shared" si="13"/>
        <v>19315000</v>
      </c>
      <c r="BM163" s="59">
        <f t="shared" si="14"/>
        <v>19315000</v>
      </c>
      <c r="BN163" s="59">
        <f t="shared" si="15"/>
        <v>19315000</v>
      </c>
      <c r="BO163" s="59">
        <f t="shared" si="16"/>
        <v>19323000</v>
      </c>
      <c r="BP163" s="61"/>
      <c r="BQ163" s="59">
        <f t="shared" si="17"/>
        <v>77260000</v>
      </c>
      <c r="BR163" s="59">
        <f t="shared" si="18"/>
        <v>77260000</v>
      </c>
      <c r="BS163" s="59">
        <f t="shared" si="19"/>
        <v>57945000</v>
      </c>
      <c r="BT163" s="59">
        <f t="shared" si="20"/>
        <v>57953000</v>
      </c>
    </row>
    <row r="164">
      <c r="A164" s="49"/>
      <c r="B164" s="50" t="s">
        <v>37</v>
      </c>
      <c r="C164" s="6"/>
      <c r="D164" s="51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3"/>
      <c r="BA164" s="59">
        <f t="shared" si="3"/>
        <v>0</v>
      </c>
      <c r="BB164" s="28">
        <f t="shared" si="4"/>
        <v>0</v>
      </c>
      <c r="BC164" s="64"/>
      <c r="BD164" s="59">
        <f t="shared" si="5"/>
        <v>0</v>
      </c>
      <c r="BE164" s="59">
        <f t="shared" si="6"/>
        <v>0</v>
      </c>
      <c r="BF164" s="59">
        <f t="shared" si="7"/>
        <v>0</v>
      </c>
      <c r="BG164" s="59">
        <f t="shared" si="8"/>
        <v>0</v>
      </c>
      <c r="BH164" s="59">
        <f t="shared" si="9"/>
        <v>0</v>
      </c>
      <c r="BI164" s="59">
        <f t="shared" si="10"/>
        <v>0</v>
      </c>
      <c r="BJ164" s="59">
        <f t="shared" si="11"/>
        <v>0</v>
      </c>
      <c r="BK164" s="59">
        <f t="shared" si="12"/>
        <v>0</v>
      </c>
      <c r="BL164" s="59">
        <f t="shared" si="13"/>
        <v>0</v>
      </c>
      <c r="BM164" s="59">
        <f t="shared" si="14"/>
        <v>0</v>
      </c>
      <c r="BN164" s="59">
        <f t="shared" si="15"/>
        <v>0</v>
      </c>
      <c r="BO164" s="59">
        <f t="shared" si="16"/>
        <v>0</v>
      </c>
      <c r="BP164" s="64"/>
      <c r="BQ164" s="59">
        <f t="shared" si="17"/>
        <v>0</v>
      </c>
      <c r="BR164" s="59">
        <f t="shared" si="18"/>
        <v>0</v>
      </c>
      <c r="BS164" s="59">
        <f t="shared" si="19"/>
        <v>0</v>
      </c>
      <c r="BT164" s="59">
        <f t="shared" si="20"/>
        <v>0</v>
      </c>
    </row>
    <row r="165">
      <c r="A165" s="49"/>
      <c r="B165" s="52" t="s">
        <v>38</v>
      </c>
      <c r="C165" s="52" t="s">
        <v>168</v>
      </c>
      <c r="D165" s="53">
        <v>2.70418E8</v>
      </c>
      <c r="E165" s="53">
        <v>1.9315E7</v>
      </c>
      <c r="F165" s="62"/>
      <c r="G165" s="62"/>
      <c r="H165" s="62"/>
      <c r="I165" s="53">
        <v>1.9315E7</v>
      </c>
      <c r="J165" s="62"/>
      <c r="K165" s="62"/>
      <c r="L165" s="62"/>
      <c r="M165" s="53">
        <v>1.9315E7</v>
      </c>
      <c r="N165" s="53">
        <v>1.9315E7</v>
      </c>
      <c r="O165" s="62"/>
      <c r="P165" s="62"/>
      <c r="Q165" s="53">
        <v>1.9315E7</v>
      </c>
      <c r="R165" s="62"/>
      <c r="S165" s="62"/>
      <c r="T165" s="62"/>
      <c r="U165" s="53">
        <v>1.9315E7</v>
      </c>
      <c r="V165" s="62"/>
      <c r="W165" s="62"/>
      <c r="X165" s="62"/>
      <c r="Y165" s="53">
        <v>1.9315E7</v>
      </c>
      <c r="Z165" s="62"/>
      <c r="AA165" s="53">
        <v>1.9315E7</v>
      </c>
      <c r="AB165" s="62"/>
      <c r="AC165" s="53">
        <v>1.9315E7</v>
      </c>
      <c r="AD165" s="62"/>
      <c r="AE165" s="62"/>
      <c r="AF165" s="62"/>
      <c r="AG165" s="53">
        <v>1.9315E7</v>
      </c>
      <c r="AH165" s="62"/>
      <c r="AI165" s="62"/>
      <c r="AJ165" s="62"/>
      <c r="AK165" s="53">
        <v>1.9315E7</v>
      </c>
      <c r="AL165" s="62"/>
      <c r="AM165" s="62"/>
      <c r="AN165" s="62"/>
      <c r="AO165" s="53">
        <v>1.9315E7</v>
      </c>
      <c r="AP165" s="62"/>
      <c r="AQ165" s="62"/>
      <c r="AR165" s="62"/>
      <c r="AS165" s="53">
        <v>1.9315E7</v>
      </c>
      <c r="AT165" s="62"/>
      <c r="AU165" s="62"/>
      <c r="AV165" s="62"/>
      <c r="AW165" s="53">
        <v>1.9323E7</v>
      </c>
      <c r="AX165" s="62"/>
      <c r="AY165" s="62"/>
      <c r="AZ165" s="63"/>
      <c r="BA165" s="59">
        <f t="shared" si="3"/>
        <v>270418000</v>
      </c>
      <c r="BB165" s="28">
        <f t="shared" si="4"/>
        <v>0</v>
      </c>
      <c r="BC165" s="64"/>
      <c r="BD165" s="59">
        <f t="shared" si="5"/>
        <v>19315000</v>
      </c>
      <c r="BE165" s="59">
        <f t="shared" si="6"/>
        <v>19315000</v>
      </c>
      <c r="BF165" s="59">
        <f t="shared" si="7"/>
        <v>38630000</v>
      </c>
      <c r="BG165" s="59">
        <f t="shared" si="8"/>
        <v>19315000</v>
      </c>
      <c r="BH165" s="59">
        <f t="shared" si="9"/>
        <v>19315000</v>
      </c>
      <c r="BI165" s="59">
        <f t="shared" si="10"/>
        <v>38630000</v>
      </c>
      <c r="BJ165" s="59">
        <f t="shared" si="11"/>
        <v>19315000</v>
      </c>
      <c r="BK165" s="59">
        <f t="shared" si="12"/>
        <v>19315000</v>
      </c>
      <c r="BL165" s="59">
        <f t="shared" si="13"/>
        <v>19315000</v>
      </c>
      <c r="BM165" s="59">
        <f t="shared" si="14"/>
        <v>19315000</v>
      </c>
      <c r="BN165" s="59">
        <f t="shared" si="15"/>
        <v>19315000</v>
      </c>
      <c r="BO165" s="59">
        <f t="shared" si="16"/>
        <v>19323000</v>
      </c>
      <c r="BP165" s="64"/>
      <c r="BQ165" s="59">
        <f t="shared" si="17"/>
        <v>77260000</v>
      </c>
      <c r="BR165" s="59">
        <f t="shared" si="18"/>
        <v>77260000</v>
      </c>
      <c r="BS165" s="59">
        <f t="shared" si="19"/>
        <v>57945000</v>
      </c>
      <c r="BT165" s="59">
        <f t="shared" si="20"/>
        <v>57953000</v>
      </c>
    </row>
    <row r="166">
      <c r="A166" s="45">
        <v>511129.0</v>
      </c>
      <c r="B166" s="46" t="s">
        <v>169</v>
      </c>
      <c r="C166" s="6"/>
      <c r="D166" s="47">
        <f t="shared" ref="D166:AZ166" si="101">sum(D168)</f>
        <v>752223000</v>
      </c>
      <c r="E166" s="47">
        <f t="shared" si="101"/>
        <v>0</v>
      </c>
      <c r="F166" s="47">
        <f t="shared" si="101"/>
        <v>0</v>
      </c>
      <c r="G166" s="47">
        <f t="shared" si="101"/>
        <v>0</v>
      </c>
      <c r="H166" s="47">
        <f t="shared" si="101"/>
        <v>0</v>
      </c>
      <c r="I166" s="47">
        <f t="shared" si="101"/>
        <v>0</v>
      </c>
      <c r="J166" s="47">
        <f t="shared" si="101"/>
        <v>62685250</v>
      </c>
      <c r="K166" s="47">
        <f t="shared" si="101"/>
        <v>0</v>
      </c>
      <c r="L166" s="47">
        <f t="shared" si="101"/>
        <v>0</v>
      </c>
      <c r="M166" s="47">
        <f t="shared" si="101"/>
        <v>0</v>
      </c>
      <c r="N166" s="47">
        <f t="shared" si="101"/>
        <v>62685250</v>
      </c>
      <c r="O166" s="47">
        <f t="shared" si="101"/>
        <v>0</v>
      </c>
      <c r="P166" s="47">
        <f t="shared" si="101"/>
        <v>0</v>
      </c>
      <c r="Q166" s="47">
        <f t="shared" si="101"/>
        <v>0</v>
      </c>
      <c r="R166" s="47">
        <f t="shared" si="101"/>
        <v>62685250</v>
      </c>
      <c r="S166" s="47">
        <f t="shared" si="101"/>
        <v>0</v>
      </c>
      <c r="T166" s="47">
        <f t="shared" si="101"/>
        <v>0</v>
      </c>
      <c r="U166" s="47">
        <f t="shared" si="101"/>
        <v>0</v>
      </c>
      <c r="V166" s="47">
        <f t="shared" si="101"/>
        <v>62685250</v>
      </c>
      <c r="W166" s="47">
        <f t="shared" si="101"/>
        <v>0</v>
      </c>
      <c r="X166" s="47">
        <f t="shared" si="101"/>
        <v>0</v>
      </c>
      <c r="Y166" s="47">
        <f t="shared" si="101"/>
        <v>0</v>
      </c>
      <c r="Z166" s="47">
        <f t="shared" si="101"/>
        <v>62685250</v>
      </c>
      <c r="AA166" s="47">
        <f t="shared" si="101"/>
        <v>0</v>
      </c>
      <c r="AB166" s="47">
        <f t="shared" si="101"/>
        <v>0</v>
      </c>
      <c r="AC166" s="47">
        <f t="shared" si="101"/>
        <v>0</v>
      </c>
      <c r="AD166" s="47">
        <f t="shared" si="101"/>
        <v>62685250</v>
      </c>
      <c r="AE166" s="47">
        <f t="shared" si="101"/>
        <v>0</v>
      </c>
      <c r="AF166" s="47">
        <f t="shared" si="101"/>
        <v>0</v>
      </c>
      <c r="AG166" s="47">
        <f t="shared" si="101"/>
        <v>0</v>
      </c>
      <c r="AH166" s="47">
        <f t="shared" si="101"/>
        <v>62685250</v>
      </c>
      <c r="AI166" s="47">
        <f t="shared" si="101"/>
        <v>0</v>
      </c>
      <c r="AJ166" s="47">
        <f t="shared" si="101"/>
        <v>0</v>
      </c>
      <c r="AK166" s="47">
        <f t="shared" si="101"/>
        <v>0</v>
      </c>
      <c r="AL166" s="47">
        <f t="shared" si="101"/>
        <v>62685250</v>
      </c>
      <c r="AM166" s="47">
        <f t="shared" si="101"/>
        <v>0</v>
      </c>
      <c r="AN166" s="47">
        <f t="shared" si="101"/>
        <v>0</v>
      </c>
      <c r="AO166" s="47">
        <f t="shared" si="101"/>
        <v>0</v>
      </c>
      <c r="AP166" s="47">
        <f t="shared" si="101"/>
        <v>62685250</v>
      </c>
      <c r="AQ166" s="47">
        <f t="shared" si="101"/>
        <v>0</v>
      </c>
      <c r="AR166" s="47">
        <f t="shared" si="101"/>
        <v>0</v>
      </c>
      <c r="AS166" s="47">
        <f t="shared" si="101"/>
        <v>0</v>
      </c>
      <c r="AT166" s="47">
        <f t="shared" si="101"/>
        <v>62685250</v>
      </c>
      <c r="AU166" s="47">
        <f t="shared" si="101"/>
        <v>0</v>
      </c>
      <c r="AV166" s="47">
        <f t="shared" si="101"/>
        <v>0</v>
      </c>
      <c r="AW166" s="47">
        <f t="shared" si="101"/>
        <v>62685250</v>
      </c>
      <c r="AX166" s="47">
        <f t="shared" si="101"/>
        <v>62685250</v>
      </c>
      <c r="AY166" s="47">
        <f t="shared" si="101"/>
        <v>0</v>
      </c>
      <c r="AZ166" s="60">
        <f t="shared" si="101"/>
        <v>0</v>
      </c>
      <c r="BA166" s="59">
        <f t="shared" si="3"/>
        <v>752223000</v>
      </c>
      <c r="BB166" s="28">
        <f t="shared" si="4"/>
        <v>0</v>
      </c>
      <c r="BC166" s="61"/>
      <c r="BD166" s="59">
        <f t="shared" si="5"/>
        <v>0</v>
      </c>
      <c r="BE166" s="59">
        <f t="shared" si="6"/>
        <v>62685250</v>
      </c>
      <c r="BF166" s="59">
        <f t="shared" si="7"/>
        <v>62685250</v>
      </c>
      <c r="BG166" s="59">
        <f t="shared" si="8"/>
        <v>62685250</v>
      </c>
      <c r="BH166" s="59">
        <f t="shared" si="9"/>
        <v>62685250</v>
      </c>
      <c r="BI166" s="59">
        <f t="shared" si="10"/>
        <v>62685250</v>
      </c>
      <c r="BJ166" s="59">
        <f t="shared" si="11"/>
        <v>62685250</v>
      </c>
      <c r="BK166" s="59">
        <f t="shared" si="12"/>
        <v>62685250</v>
      </c>
      <c r="BL166" s="59">
        <f t="shared" si="13"/>
        <v>62685250</v>
      </c>
      <c r="BM166" s="59">
        <f t="shared" si="14"/>
        <v>62685250</v>
      </c>
      <c r="BN166" s="59">
        <f t="shared" si="15"/>
        <v>62685250</v>
      </c>
      <c r="BO166" s="59">
        <f t="shared" si="16"/>
        <v>125370500</v>
      </c>
      <c r="BP166" s="61"/>
      <c r="BQ166" s="59">
        <f t="shared" si="17"/>
        <v>125370500</v>
      </c>
      <c r="BR166" s="59">
        <f t="shared" si="18"/>
        <v>188055750</v>
      </c>
      <c r="BS166" s="59">
        <f t="shared" si="19"/>
        <v>188055750</v>
      </c>
      <c r="BT166" s="59">
        <f t="shared" si="20"/>
        <v>250741000</v>
      </c>
    </row>
    <row r="167">
      <c r="A167" s="49"/>
      <c r="B167" s="50" t="s">
        <v>37</v>
      </c>
      <c r="C167" s="6"/>
      <c r="D167" s="51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3"/>
      <c r="BA167" s="59">
        <f t="shared" si="3"/>
        <v>0</v>
      </c>
      <c r="BB167" s="28">
        <f t="shared" si="4"/>
        <v>0</v>
      </c>
      <c r="BC167" s="64"/>
      <c r="BD167" s="59">
        <f t="shared" si="5"/>
        <v>0</v>
      </c>
      <c r="BE167" s="59">
        <f t="shared" si="6"/>
        <v>0</v>
      </c>
      <c r="BF167" s="59">
        <f t="shared" si="7"/>
        <v>0</v>
      </c>
      <c r="BG167" s="59">
        <f t="shared" si="8"/>
        <v>0</v>
      </c>
      <c r="BH167" s="59">
        <f t="shared" si="9"/>
        <v>0</v>
      </c>
      <c r="BI167" s="59">
        <f t="shared" si="10"/>
        <v>0</v>
      </c>
      <c r="BJ167" s="59">
        <f t="shared" si="11"/>
        <v>0</v>
      </c>
      <c r="BK167" s="59">
        <f t="shared" si="12"/>
        <v>0</v>
      </c>
      <c r="BL167" s="59">
        <f t="shared" si="13"/>
        <v>0</v>
      </c>
      <c r="BM167" s="59">
        <f t="shared" si="14"/>
        <v>0</v>
      </c>
      <c r="BN167" s="59">
        <f t="shared" si="15"/>
        <v>0</v>
      </c>
      <c r="BO167" s="59">
        <f t="shared" si="16"/>
        <v>0</v>
      </c>
      <c r="BP167" s="64"/>
      <c r="BQ167" s="59">
        <f t="shared" si="17"/>
        <v>0</v>
      </c>
      <c r="BR167" s="59">
        <f t="shared" si="18"/>
        <v>0</v>
      </c>
      <c r="BS167" s="59">
        <f t="shared" si="19"/>
        <v>0</v>
      </c>
      <c r="BT167" s="59">
        <f t="shared" si="20"/>
        <v>0</v>
      </c>
    </row>
    <row r="168">
      <c r="A168" s="49"/>
      <c r="B168" s="52" t="s">
        <v>38</v>
      </c>
      <c r="C168" s="52" t="s">
        <v>169</v>
      </c>
      <c r="D168" s="53">
        <v>7.52223E8</v>
      </c>
      <c r="E168" s="62"/>
      <c r="F168" s="62"/>
      <c r="G168" s="62"/>
      <c r="H168" s="62"/>
      <c r="I168" s="62"/>
      <c r="J168" s="62">
        <v>6.268525E7</v>
      </c>
      <c r="K168" s="62"/>
      <c r="L168" s="62"/>
      <c r="M168" s="62"/>
      <c r="N168" s="62">
        <v>6.268525E7</v>
      </c>
      <c r="O168" s="62"/>
      <c r="P168" s="62"/>
      <c r="Q168" s="62"/>
      <c r="R168" s="62">
        <v>6.268525E7</v>
      </c>
      <c r="S168" s="62"/>
      <c r="T168" s="62"/>
      <c r="U168" s="62"/>
      <c r="V168" s="62">
        <v>6.268525E7</v>
      </c>
      <c r="W168" s="62"/>
      <c r="X168" s="62"/>
      <c r="Y168" s="62"/>
      <c r="Z168" s="62">
        <v>6.268525E7</v>
      </c>
      <c r="AA168" s="62"/>
      <c r="AB168" s="62"/>
      <c r="AC168" s="62"/>
      <c r="AD168" s="62">
        <v>6.268525E7</v>
      </c>
      <c r="AE168" s="62"/>
      <c r="AF168" s="62"/>
      <c r="AG168" s="62"/>
      <c r="AH168" s="62">
        <v>6.268525E7</v>
      </c>
      <c r="AI168" s="62"/>
      <c r="AJ168" s="62"/>
      <c r="AK168" s="62"/>
      <c r="AL168" s="62">
        <v>6.268525E7</v>
      </c>
      <c r="AM168" s="62"/>
      <c r="AN168" s="62"/>
      <c r="AO168" s="62"/>
      <c r="AP168" s="62">
        <v>6.268525E7</v>
      </c>
      <c r="AQ168" s="62"/>
      <c r="AR168" s="62"/>
      <c r="AS168" s="62"/>
      <c r="AT168" s="62">
        <v>6.268525E7</v>
      </c>
      <c r="AU168" s="62"/>
      <c r="AV168" s="62"/>
      <c r="AW168" s="62">
        <v>6.268525E7</v>
      </c>
      <c r="AX168" s="62">
        <v>6.268525E7</v>
      </c>
      <c r="AY168" s="62"/>
      <c r="AZ168" s="63"/>
      <c r="BA168" s="59">
        <f t="shared" si="3"/>
        <v>752223000</v>
      </c>
      <c r="BB168" s="28">
        <f t="shared" si="4"/>
        <v>0</v>
      </c>
      <c r="BC168" s="64"/>
      <c r="BD168" s="59">
        <f t="shared" si="5"/>
        <v>0</v>
      </c>
      <c r="BE168" s="59">
        <f t="shared" si="6"/>
        <v>62685250</v>
      </c>
      <c r="BF168" s="59">
        <f t="shared" si="7"/>
        <v>62685250</v>
      </c>
      <c r="BG168" s="59">
        <f t="shared" si="8"/>
        <v>62685250</v>
      </c>
      <c r="BH168" s="59">
        <f t="shared" si="9"/>
        <v>62685250</v>
      </c>
      <c r="BI168" s="59">
        <f t="shared" si="10"/>
        <v>62685250</v>
      </c>
      <c r="BJ168" s="59">
        <f t="shared" si="11"/>
        <v>62685250</v>
      </c>
      <c r="BK168" s="59">
        <f t="shared" si="12"/>
        <v>62685250</v>
      </c>
      <c r="BL168" s="59">
        <f t="shared" si="13"/>
        <v>62685250</v>
      </c>
      <c r="BM168" s="59">
        <f t="shared" si="14"/>
        <v>62685250</v>
      </c>
      <c r="BN168" s="59">
        <f t="shared" si="15"/>
        <v>62685250</v>
      </c>
      <c r="BO168" s="59">
        <f t="shared" si="16"/>
        <v>125370500</v>
      </c>
      <c r="BP168" s="64"/>
      <c r="BQ168" s="59">
        <f t="shared" si="17"/>
        <v>125370500</v>
      </c>
      <c r="BR168" s="59">
        <f t="shared" si="18"/>
        <v>188055750</v>
      </c>
      <c r="BS168" s="59">
        <f t="shared" si="19"/>
        <v>188055750</v>
      </c>
      <c r="BT168" s="59">
        <f t="shared" si="20"/>
        <v>250741000</v>
      </c>
    </row>
    <row r="169">
      <c r="A169" s="45">
        <v>511151.0</v>
      </c>
      <c r="B169" s="46" t="s">
        <v>173</v>
      </c>
      <c r="C169" s="6"/>
      <c r="D169" s="47">
        <f t="shared" ref="D169:AZ169" si="102">sum(D171:D173)</f>
        <v>56630000</v>
      </c>
      <c r="E169" s="47">
        <f t="shared" si="102"/>
        <v>4219000</v>
      </c>
      <c r="F169" s="47">
        <f t="shared" si="102"/>
        <v>0</v>
      </c>
      <c r="G169" s="47">
        <f t="shared" si="102"/>
        <v>0</v>
      </c>
      <c r="H169" s="47">
        <f t="shared" si="102"/>
        <v>0</v>
      </c>
      <c r="I169" s="47">
        <f t="shared" si="102"/>
        <v>4219000</v>
      </c>
      <c r="J169" s="47">
        <f t="shared" si="102"/>
        <v>0</v>
      </c>
      <c r="K169" s="47">
        <f t="shared" si="102"/>
        <v>0</v>
      </c>
      <c r="L169" s="47">
        <f t="shared" si="102"/>
        <v>0</v>
      </c>
      <c r="M169" s="47">
        <f t="shared" si="102"/>
        <v>4219000</v>
      </c>
      <c r="N169" s="47">
        <f t="shared" si="102"/>
        <v>3000000</v>
      </c>
      <c r="O169" s="47">
        <f t="shared" si="102"/>
        <v>0</v>
      </c>
      <c r="P169" s="47">
        <f t="shared" si="102"/>
        <v>0</v>
      </c>
      <c r="Q169" s="47">
        <f t="shared" si="102"/>
        <v>4219000</v>
      </c>
      <c r="R169" s="47">
        <f t="shared" si="102"/>
        <v>0</v>
      </c>
      <c r="S169" s="47">
        <f t="shared" si="102"/>
        <v>0</v>
      </c>
      <c r="T169" s="47">
        <f t="shared" si="102"/>
        <v>0</v>
      </c>
      <c r="U169" s="47">
        <f t="shared" si="102"/>
        <v>4219000</v>
      </c>
      <c r="V169" s="47">
        <f t="shared" si="102"/>
        <v>0</v>
      </c>
      <c r="W169" s="47">
        <f t="shared" si="102"/>
        <v>0</v>
      </c>
      <c r="X169" s="47">
        <f t="shared" si="102"/>
        <v>0</v>
      </c>
      <c r="Y169" s="47">
        <f t="shared" si="102"/>
        <v>4219000</v>
      </c>
      <c r="Z169" s="47">
        <f t="shared" si="102"/>
        <v>0</v>
      </c>
      <c r="AA169" s="47">
        <f t="shared" si="102"/>
        <v>3000000</v>
      </c>
      <c r="AB169" s="47">
        <f t="shared" si="102"/>
        <v>0</v>
      </c>
      <c r="AC169" s="47">
        <f t="shared" si="102"/>
        <v>4219000</v>
      </c>
      <c r="AD169" s="47">
        <f t="shared" si="102"/>
        <v>0</v>
      </c>
      <c r="AE169" s="47">
        <f t="shared" si="102"/>
        <v>0</v>
      </c>
      <c r="AF169" s="47">
        <f t="shared" si="102"/>
        <v>0</v>
      </c>
      <c r="AG169" s="47">
        <f t="shared" si="102"/>
        <v>4219000</v>
      </c>
      <c r="AH169" s="47">
        <f t="shared" si="102"/>
        <v>0</v>
      </c>
      <c r="AI169" s="47">
        <f t="shared" si="102"/>
        <v>0</v>
      </c>
      <c r="AJ169" s="47">
        <f t="shared" si="102"/>
        <v>0</v>
      </c>
      <c r="AK169" s="47">
        <f t="shared" si="102"/>
        <v>4219000</v>
      </c>
      <c r="AL169" s="47">
        <f t="shared" si="102"/>
        <v>0</v>
      </c>
      <c r="AM169" s="47">
        <f t="shared" si="102"/>
        <v>0</v>
      </c>
      <c r="AN169" s="47">
        <f t="shared" si="102"/>
        <v>0</v>
      </c>
      <c r="AO169" s="47">
        <f t="shared" si="102"/>
        <v>4219000</v>
      </c>
      <c r="AP169" s="47">
        <f t="shared" si="102"/>
        <v>0</v>
      </c>
      <c r="AQ169" s="47">
        <f t="shared" si="102"/>
        <v>0</v>
      </c>
      <c r="AR169" s="47">
        <f t="shared" si="102"/>
        <v>0</v>
      </c>
      <c r="AS169" s="47">
        <f t="shared" si="102"/>
        <v>4219000</v>
      </c>
      <c r="AT169" s="47">
        <f t="shared" si="102"/>
        <v>0</v>
      </c>
      <c r="AU169" s="47">
        <f t="shared" si="102"/>
        <v>0</v>
      </c>
      <c r="AV169" s="47">
        <f t="shared" si="102"/>
        <v>0</v>
      </c>
      <c r="AW169" s="47">
        <f t="shared" si="102"/>
        <v>4221000</v>
      </c>
      <c r="AX169" s="47">
        <f t="shared" si="102"/>
        <v>0</v>
      </c>
      <c r="AY169" s="47">
        <f t="shared" si="102"/>
        <v>0</v>
      </c>
      <c r="AZ169" s="60">
        <f t="shared" si="102"/>
        <v>0</v>
      </c>
      <c r="BA169" s="59">
        <f t="shared" si="3"/>
        <v>56630000</v>
      </c>
      <c r="BB169" s="28">
        <f t="shared" si="4"/>
        <v>0</v>
      </c>
      <c r="BC169" s="61"/>
      <c r="BD169" s="59">
        <f t="shared" si="5"/>
        <v>4219000</v>
      </c>
      <c r="BE169" s="59">
        <f t="shared" si="6"/>
        <v>4219000</v>
      </c>
      <c r="BF169" s="59">
        <f t="shared" si="7"/>
        <v>7219000</v>
      </c>
      <c r="BG169" s="59">
        <f t="shared" si="8"/>
        <v>4219000</v>
      </c>
      <c r="BH169" s="59">
        <f t="shared" si="9"/>
        <v>4219000</v>
      </c>
      <c r="BI169" s="59">
        <f t="shared" si="10"/>
        <v>7219000</v>
      </c>
      <c r="BJ169" s="59">
        <f t="shared" si="11"/>
        <v>4219000</v>
      </c>
      <c r="BK169" s="59">
        <f t="shared" si="12"/>
        <v>4219000</v>
      </c>
      <c r="BL169" s="59">
        <f t="shared" si="13"/>
        <v>4219000</v>
      </c>
      <c r="BM169" s="59">
        <f t="shared" si="14"/>
        <v>4219000</v>
      </c>
      <c r="BN169" s="59">
        <f t="shared" si="15"/>
        <v>4219000</v>
      </c>
      <c r="BO169" s="59">
        <f t="shared" si="16"/>
        <v>4221000</v>
      </c>
      <c r="BP169" s="61"/>
      <c r="BQ169" s="59">
        <f t="shared" si="17"/>
        <v>15657000</v>
      </c>
      <c r="BR169" s="59">
        <f t="shared" si="18"/>
        <v>15657000</v>
      </c>
      <c r="BS169" s="59">
        <f t="shared" si="19"/>
        <v>12657000</v>
      </c>
      <c r="BT169" s="59">
        <f t="shared" si="20"/>
        <v>12659000</v>
      </c>
    </row>
    <row r="170">
      <c r="A170" s="49"/>
      <c r="B170" s="50" t="s">
        <v>37</v>
      </c>
      <c r="C170" s="6"/>
      <c r="D170" s="51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3"/>
      <c r="BA170" s="59">
        <f t="shared" si="3"/>
        <v>0</v>
      </c>
      <c r="BB170" s="28">
        <f t="shared" si="4"/>
        <v>0</v>
      </c>
      <c r="BC170" s="64"/>
      <c r="BD170" s="59">
        <f t="shared" si="5"/>
        <v>0</v>
      </c>
      <c r="BE170" s="59">
        <f t="shared" si="6"/>
        <v>0</v>
      </c>
      <c r="BF170" s="59">
        <f t="shared" si="7"/>
        <v>0</v>
      </c>
      <c r="BG170" s="59">
        <f t="shared" si="8"/>
        <v>0</v>
      </c>
      <c r="BH170" s="59">
        <f t="shared" si="9"/>
        <v>0</v>
      </c>
      <c r="BI170" s="59">
        <f t="shared" si="10"/>
        <v>0</v>
      </c>
      <c r="BJ170" s="59">
        <f t="shared" si="11"/>
        <v>0</v>
      </c>
      <c r="BK170" s="59">
        <f t="shared" si="12"/>
        <v>0</v>
      </c>
      <c r="BL170" s="59">
        <f t="shared" si="13"/>
        <v>0</v>
      </c>
      <c r="BM170" s="59">
        <f t="shared" si="14"/>
        <v>0</v>
      </c>
      <c r="BN170" s="59">
        <f t="shared" si="15"/>
        <v>0</v>
      </c>
      <c r="BO170" s="59">
        <f t="shared" si="16"/>
        <v>0</v>
      </c>
      <c r="BP170" s="64"/>
      <c r="BQ170" s="59">
        <f t="shared" si="17"/>
        <v>0</v>
      </c>
      <c r="BR170" s="59">
        <f t="shared" si="18"/>
        <v>0</v>
      </c>
      <c r="BS170" s="59">
        <f t="shared" si="19"/>
        <v>0</v>
      </c>
      <c r="BT170" s="59">
        <f t="shared" si="20"/>
        <v>0</v>
      </c>
    </row>
    <row r="171">
      <c r="A171" s="49"/>
      <c r="B171" s="52" t="s">
        <v>38</v>
      </c>
      <c r="C171" s="52" t="s">
        <v>173</v>
      </c>
      <c r="D171" s="53">
        <v>5.063E7</v>
      </c>
      <c r="E171" s="53">
        <v>4219000.0</v>
      </c>
      <c r="F171" s="62"/>
      <c r="G171" s="62"/>
      <c r="H171" s="62"/>
      <c r="I171" s="53">
        <v>4219000.0</v>
      </c>
      <c r="J171" s="62"/>
      <c r="K171" s="62"/>
      <c r="L171" s="62"/>
      <c r="M171" s="53">
        <v>4219000.0</v>
      </c>
      <c r="N171" s="62"/>
      <c r="O171" s="62"/>
      <c r="P171" s="62"/>
      <c r="Q171" s="53">
        <v>4219000.0</v>
      </c>
      <c r="R171" s="62"/>
      <c r="S171" s="62"/>
      <c r="T171" s="62"/>
      <c r="U171" s="53">
        <v>4219000.0</v>
      </c>
      <c r="V171" s="62"/>
      <c r="W171" s="62"/>
      <c r="X171" s="62"/>
      <c r="Y171" s="53">
        <v>4219000.0</v>
      </c>
      <c r="Z171" s="62"/>
      <c r="AA171" s="62"/>
      <c r="AB171" s="62"/>
      <c r="AC171" s="53">
        <v>4219000.0</v>
      </c>
      <c r="AD171" s="62"/>
      <c r="AE171" s="62"/>
      <c r="AF171" s="62"/>
      <c r="AG171" s="53">
        <v>4219000.0</v>
      </c>
      <c r="AH171" s="62"/>
      <c r="AI171" s="62"/>
      <c r="AJ171" s="62"/>
      <c r="AK171" s="53">
        <v>4219000.0</v>
      </c>
      <c r="AL171" s="62"/>
      <c r="AM171" s="62"/>
      <c r="AN171" s="62"/>
      <c r="AO171" s="53">
        <v>4219000.0</v>
      </c>
      <c r="AP171" s="62"/>
      <c r="AQ171" s="62"/>
      <c r="AR171" s="62"/>
      <c r="AS171" s="53">
        <v>4219000.0</v>
      </c>
      <c r="AT171" s="62"/>
      <c r="AU171" s="62"/>
      <c r="AV171" s="62"/>
      <c r="AW171" s="53">
        <v>4221000.0</v>
      </c>
      <c r="AX171" s="62"/>
      <c r="AY171" s="62"/>
      <c r="AZ171" s="63"/>
      <c r="BA171" s="59">
        <f t="shared" si="3"/>
        <v>50630000</v>
      </c>
      <c r="BB171" s="28">
        <f t="shared" si="4"/>
        <v>0</v>
      </c>
      <c r="BC171" s="64"/>
      <c r="BD171" s="59">
        <f t="shared" si="5"/>
        <v>4219000</v>
      </c>
      <c r="BE171" s="59">
        <f t="shared" si="6"/>
        <v>4219000</v>
      </c>
      <c r="BF171" s="59">
        <f t="shared" si="7"/>
        <v>4219000</v>
      </c>
      <c r="BG171" s="59">
        <f t="shared" si="8"/>
        <v>4219000</v>
      </c>
      <c r="BH171" s="59">
        <f t="shared" si="9"/>
        <v>4219000</v>
      </c>
      <c r="BI171" s="59">
        <f t="shared" si="10"/>
        <v>4219000</v>
      </c>
      <c r="BJ171" s="59">
        <f t="shared" si="11"/>
        <v>4219000</v>
      </c>
      <c r="BK171" s="59">
        <f t="shared" si="12"/>
        <v>4219000</v>
      </c>
      <c r="BL171" s="59">
        <f t="shared" si="13"/>
        <v>4219000</v>
      </c>
      <c r="BM171" s="59">
        <f t="shared" si="14"/>
        <v>4219000</v>
      </c>
      <c r="BN171" s="59">
        <f t="shared" si="15"/>
        <v>4219000</v>
      </c>
      <c r="BO171" s="59">
        <f t="shared" si="16"/>
        <v>4221000</v>
      </c>
      <c r="BP171" s="64"/>
      <c r="BQ171" s="59">
        <f t="shared" si="17"/>
        <v>12657000</v>
      </c>
      <c r="BR171" s="59">
        <f t="shared" si="18"/>
        <v>12657000</v>
      </c>
      <c r="BS171" s="59">
        <f t="shared" si="19"/>
        <v>12657000</v>
      </c>
      <c r="BT171" s="59">
        <f t="shared" si="20"/>
        <v>12659000</v>
      </c>
    </row>
    <row r="172">
      <c r="A172" s="49"/>
      <c r="B172" s="52" t="s">
        <v>38</v>
      </c>
      <c r="C172" s="52" t="s">
        <v>174</v>
      </c>
      <c r="D172" s="53">
        <v>3000000.0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53">
        <v>3000000.0</v>
      </c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3"/>
      <c r="BA172" s="59">
        <f t="shared" si="3"/>
        <v>3000000</v>
      </c>
      <c r="BB172" s="28">
        <f t="shared" si="4"/>
        <v>0</v>
      </c>
      <c r="BC172" s="64"/>
      <c r="BD172" s="59">
        <f t="shared" si="5"/>
        <v>0</v>
      </c>
      <c r="BE172" s="59">
        <f t="shared" si="6"/>
        <v>0</v>
      </c>
      <c r="BF172" s="59">
        <f t="shared" si="7"/>
        <v>0</v>
      </c>
      <c r="BG172" s="59">
        <f t="shared" si="8"/>
        <v>0</v>
      </c>
      <c r="BH172" s="59">
        <f t="shared" si="9"/>
        <v>0</v>
      </c>
      <c r="BI172" s="59">
        <f t="shared" si="10"/>
        <v>3000000</v>
      </c>
      <c r="BJ172" s="59">
        <f t="shared" si="11"/>
        <v>0</v>
      </c>
      <c r="BK172" s="59">
        <f t="shared" si="12"/>
        <v>0</v>
      </c>
      <c r="BL172" s="59">
        <f t="shared" si="13"/>
        <v>0</v>
      </c>
      <c r="BM172" s="59">
        <f t="shared" si="14"/>
        <v>0</v>
      </c>
      <c r="BN172" s="59">
        <f t="shared" si="15"/>
        <v>0</v>
      </c>
      <c r="BO172" s="59">
        <f t="shared" si="16"/>
        <v>0</v>
      </c>
      <c r="BP172" s="64"/>
      <c r="BQ172" s="59">
        <f t="shared" si="17"/>
        <v>0</v>
      </c>
      <c r="BR172" s="59">
        <f t="shared" si="18"/>
        <v>3000000</v>
      </c>
      <c r="BS172" s="59">
        <f t="shared" si="19"/>
        <v>0</v>
      </c>
      <c r="BT172" s="59">
        <f t="shared" si="20"/>
        <v>0</v>
      </c>
    </row>
    <row r="173">
      <c r="A173" s="49"/>
      <c r="B173" s="52" t="s">
        <v>38</v>
      </c>
      <c r="C173" s="52" t="s">
        <v>175</v>
      </c>
      <c r="D173" s="53">
        <v>3000000.0</v>
      </c>
      <c r="E173" s="62"/>
      <c r="F173" s="62"/>
      <c r="G173" s="62"/>
      <c r="H173" s="62"/>
      <c r="I173" s="62"/>
      <c r="J173" s="62"/>
      <c r="K173" s="62"/>
      <c r="L173" s="62"/>
      <c r="M173" s="62"/>
      <c r="N173" s="53">
        <v>3000000.0</v>
      </c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3"/>
      <c r="BA173" s="59">
        <f t="shared" si="3"/>
        <v>3000000</v>
      </c>
      <c r="BB173" s="28">
        <f t="shared" si="4"/>
        <v>0</v>
      </c>
      <c r="BC173" s="64"/>
      <c r="BD173" s="59">
        <f t="shared" si="5"/>
        <v>0</v>
      </c>
      <c r="BE173" s="59">
        <f t="shared" si="6"/>
        <v>0</v>
      </c>
      <c r="BF173" s="59">
        <f t="shared" si="7"/>
        <v>3000000</v>
      </c>
      <c r="BG173" s="59">
        <f t="shared" si="8"/>
        <v>0</v>
      </c>
      <c r="BH173" s="59">
        <f t="shared" si="9"/>
        <v>0</v>
      </c>
      <c r="BI173" s="59">
        <f t="shared" si="10"/>
        <v>0</v>
      </c>
      <c r="BJ173" s="59">
        <f t="shared" si="11"/>
        <v>0</v>
      </c>
      <c r="BK173" s="59">
        <f t="shared" si="12"/>
        <v>0</v>
      </c>
      <c r="BL173" s="59">
        <f t="shared" si="13"/>
        <v>0</v>
      </c>
      <c r="BM173" s="59">
        <f t="shared" si="14"/>
        <v>0</v>
      </c>
      <c r="BN173" s="59">
        <f t="shared" si="15"/>
        <v>0</v>
      </c>
      <c r="BO173" s="59">
        <f t="shared" si="16"/>
        <v>0</v>
      </c>
      <c r="BP173" s="64"/>
      <c r="BQ173" s="59">
        <f t="shared" si="17"/>
        <v>3000000</v>
      </c>
      <c r="BR173" s="59">
        <f t="shared" si="18"/>
        <v>0</v>
      </c>
      <c r="BS173" s="59">
        <f t="shared" si="19"/>
        <v>0</v>
      </c>
      <c r="BT173" s="59">
        <f t="shared" si="20"/>
        <v>0</v>
      </c>
    </row>
    <row r="174">
      <c r="A174" s="45">
        <v>511611.0</v>
      </c>
      <c r="B174" s="46" t="s">
        <v>176</v>
      </c>
      <c r="C174" s="6"/>
      <c r="D174" s="47">
        <f t="shared" ref="D174:AZ174" si="103">sum(D176:D178)</f>
        <v>600094000</v>
      </c>
      <c r="E174" s="47">
        <f t="shared" si="103"/>
        <v>43156000</v>
      </c>
      <c r="F174" s="47">
        <f t="shared" si="103"/>
        <v>0</v>
      </c>
      <c r="G174" s="47">
        <f t="shared" si="103"/>
        <v>0</v>
      </c>
      <c r="H174" s="47">
        <f t="shared" si="103"/>
        <v>0</v>
      </c>
      <c r="I174" s="47">
        <f t="shared" si="103"/>
        <v>43156000</v>
      </c>
      <c r="J174" s="47">
        <f t="shared" si="103"/>
        <v>0</v>
      </c>
      <c r="K174" s="47">
        <f t="shared" si="103"/>
        <v>0</v>
      </c>
      <c r="L174" s="47">
        <f t="shared" si="103"/>
        <v>0</v>
      </c>
      <c r="M174" s="47">
        <f t="shared" si="103"/>
        <v>43156000</v>
      </c>
      <c r="N174" s="47">
        <f t="shared" si="103"/>
        <v>41109000</v>
      </c>
      <c r="O174" s="47">
        <f t="shared" si="103"/>
        <v>0</v>
      </c>
      <c r="P174" s="47">
        <f t="shared" si="103"/>
        <v>0</v>
      </c>
      <c r="Q174" s="47">
        <f t="shared" si="103"/>
        <v>43156000</v>
      </c>
      <c r="R174" s="47">
        <f t="shared" si="103"/>
        <v>0</v>
      </c>
      <c r="S174" s="47">
        <f t="shared" si="103"/>
        <v>0</v>
      </c>
      <c r="T174" s="47">
        <f t="shared" si="103"/>
        <v>0</v>
      </c>
      <c r="U174" s="47">
        <f t="shared" si="103"/>
        <v>43156000</v>
      </c>
      <c r="V174" s="47">
        <f t="shared" si="103"/>
        <v>0</v>
      </c>
      <c r="W174" s="47">
        <f t="shared" si="103"/>
        <v>0</v>
      </c>
      <c r="X174" s="47">
        <f t="shared" si="103"/>
        <v>0</v>
      </c>
      <c r="Y174" s="47">
        <f t="shared" si="103"/>
        <v>43156000</v>
      </c>
      <c r="Z174" s="47">
        <f t="shared" si="103"/>
        <v>0</v>
      </c>
      <c r="AA174" s="47">
        <f t="shared" si="103"/>
        <v>41109000</v>
      </c>
      <c r="AB174" s="47">
        <f t="shared" si="103"/>
        <v>0</v>
      </c>
      <c r="AC174" s="47">
        <f t="shared" si="103"/>
        <v>43156000</v>
      </c>
      <c r="AD174" s="47">
        <f t="shared" si="103"/>
        <v>0</v>
      </c>
      <c r="AE174" s="47">
        <f t="shared" si="103"/>
        <v>0</v>
      </c>
      <c r="AF174" s="47">
        <f t="shared" si="103"/>
        <v>0</v>
      </c>
      <c r="AG174" s="47">
        <f t="shared" si="103"/>
        <v>43156000</v>
      </c>
      <c r="AH174" s="47">
        <f t="shared" si="103"/>
        <v>0</v>
      </c>
      <c r="AI174" s="47">
        <f t="shared" si="103"/>
        <v>0</v>
      </c>
      <c r="AJ174" s="47">
        <f t="shared" si="103"/>
        <v>0</v>
      </c>
      <c r="AK174" s="47">
        <f t="shared" si="103"/>
        <v>43156000</v>
      </c>
      <c r="AL174" s="47">
        <f t="shared" si="103"/>
        <v>0</v>
      </c>
      <c r="AM174" s="47">
        <f t="shared" si="103"/>
        <v>0</v>
      </c>
      <c r="AN174" s="47">
        <f t="shared" si="103"/>
        <v>0</v>
      </c>
      <c r="AO174" s="47">
        <f t="shared" si="103"/>
        <v>43156000</v>
      </c>
      <c r="AP174" s="47">
        <f t="shared" si="103"/>
        <v>0</v>
      </c>
      <c r="AQ174" s="47">
        <f t="shared" si="103"/>
        <v>0</v>
      </c>
      <c r="AR174" s="47">
        <f t="shared" si="103"/>
        <v>0</v>
      </c>
      <c r="AS174" s="47">
        <f t="shared" si="103"/>
        <v>43156000</v>
      </c>
      <c r="AT174" s="47">
        <f t="shared" si="103"/>
        <v>0</v>
      </c>
      <c r="AU174" s="47">
        <f t="shared" si="103"/>
        <v>0</v>
      </c>
      <c r="AV174" s="47">
        <f t="shared" si="103"/>
        <v>0</v>
      </c>
      <c r="AW174" s="47">
        <f t="shared" si="103"/>
        <v>43160000</v>
      </c>
      <c r="AX174" s="47">
        <f t="shared" si="103"/>
        <v>0</v>
      </c>
      <c r="AY174" s="47">
        <f t="shared" si="103"/>
        <v>0</v>
      </c>
      <c r="AZ174" s="60">
        <f t="shared" si="103"/>
        <v>0</v>
      </c>
      <c r="BA174" s="59">
        <f t="shared" si="3"/>
        <v>600094000</v>
      </c>
      <c r="BB174" s="28">
        <f t="shared" si="4"/>
        <v>0</v>
      </c>
      <c r="BC174" s="61"/>
      <c r="BD174" s="59">
        <f t="shared" si="5"/>
        <v>43156000</v>
      </c>
      <c r="BE174" s="59">
        <f t="shared" si="6"/>
        <v>43156000</v>
      </c>
      <c r="BF174" s="59">
        <f t="shared" si="7"/>
        <v>84265000</v>
      </c>
      <c r="BG174" s="59">
        <f t="shared" si="8"/>
        <v>43156000</v>
      </c>
      <c r="BH174" s="59">
        <f t="shared" si="9"/>
        <v>43156000</v>
      </c>
      <c r="BI174" s="59">
        <f t="shared" si="10"/>
        <v>84265000</v>
      </c>
      <c r="BJ174" s="59">
        <f t="shared" si="11"/>
        <v>43156000</v>
      </c>
      <c r="BK174" s="59">
        <f t="shared" si="12"/>
        <v>43156000</v>
      </c>
      <c r="BL174" s="59">
        <f t="shared" si="13"/>
        <v>43156000</v>
      </c>
      <c r="BM174" s="59">
        <f t="shared" si="14"/>
        <v>43156000</v>
      </c>
      <c r="BN174" s="59">
        <f t="shared" si="15"/>
        <v>43156000</v>
      </c>
      <c r="BO174" s="59">
        <f t="shared" si="16"/>
        <v>43160000</v>
      </c>
      <c r="BP174" s="61"/>
      <c r="BQ174" s="59">
        <f t="shared" si="17"/>
        <v>170577000</v>
      </c>
      <c r="BR174" s="59">
        <f t="shared" si="18"/>
        <v>170577000</v>
      </c>
      <c r="BS174" s="59">
        <f t="shared" si="19"/>
        <v>129468000</v>
      </c>
      <c r="BT174" s="59">
        <f t="shared" si="20"/>
        <v>129472000</v>
      </c>
    </row>
    <row r="175">
      <c r="A175" s="49"/>
      <c r="B175" s="50" t="s">
        <v>37</v>
      </c>
      <c r="C175" s="6"/>
      <c r="D175" s="51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3"/>
      <c r="BA175" s="59">
        <f t="shared" si="3"/>
        <v>0</v>
      </c>
      <c r="BB175" s="28">
        <f t="shared" si="4"/>
        <v>0</v>
      </c>
      <c r="BC175" s="64"/>
      <c r="BD175" s="59">
        <f t="shared" si="5"/>
        <v>0</v>
      </c>
      <c r="BE175" s="59">
        <f t="shared" si="6"/>
        <v>0</v>
      </c>
      <c r="BF175" s="59">
        <f t="shared" si="7"/>
        <v>0</v>
      </c>
      <c r="BG175" s="59">
        <f t="shared" si="8"/>
        <v>0</v>
      </c>
      <c r="BH175" s="59">
        <f t="shared" si="9"/>
        <v>0</v>
      </c>
      <c r="BI175" s="59">
        <f t="shared" si="10"/>
        <v>0</v>
      </c>
      <c r="BJ175" s="59">
        <f t="shared" si="11"/>
        <v>0</v>
      </c>
      <c r="BK175" s="59">
        <f t="shared" si="12"/>
        <v>0</v>
      </c>
      <c r="BL175" s="59">
        <f t="shared" si="13"/>
        <v>0</v>
      </c>
      <c r="BM175" s="59">
        <f t="shared" si="14"/>
        <v>0</v>
      </c>
      <c r="BN175" s="59">
        <f t="shared" si="15"/>
        <v>0</v>
      </c>
      <c r="BO175" s="59">
        <f t="shared" si="16"/>
        <v>0</v>
      </c>
      <c r="BP175" s="64"/>
      <c r="BQ175" s="59">
        <f t="shared" si="17"/>
        <v>0</v>
      </c>
      <c r="BR175" s="59">
        <f t="shared" si="18"/>
        <v>0</v>
      </c>
      <c r="BS175" s="59">
        <f t="shared" si="19"/>
        <v>0</v>
      </c>
      <c r="BT175" s="59">
        <f t="shared" si="20"/>
        <v>0</v>
      </c>
    </row>
    <row r="176">
      <c r="A176" s="49"/>
      <c r="B176" s="52" t="s">
        <v>38</v>
      </c>
      <c r="C176" s="52" t="s">
        <v>176</v>
      </c>
      <c r="D176" s="53">
        <v>5.17876E8</v>
      </c>
      <c r="E176" s="53">
        <v>4.3156E7</v>
      </c>
      <c r="F176" s="62"/>
      <c r="G176" s="62"/>
      <c r="H176" s="62"/>
      <c r="I176" s="53">
        <v>4.3156E7</v>
      </c>
      <c r="J176" s="62"/>
      <c r="K176" s="62"/>
      <c r="L176" s="62"/>
      <c r="M176" s="53">
        <v>4.3156E7</v>
      </c>
      <c r="N176" s="62"/>
      <c r="O176" s="62"/>
      <c r="P176" s="62"/>
      <c r="Q176" s="53">
        <v>4.3156E7</v>
      </c>
      <c r="R176" s="62"/>
      <c r="S176" s="62"/>
      <c r="T176" s="62"/>
      <c r="U176" s="53">
        <v>4.3156E7</v>
      </c>
      <c r="V176" s="62"/>
      <c r="W176" s="62"/>
      <c r="X176" s="62"/>
      <c r="Y176" s="53">
        <v>4.3156E7</v>
      </c>
      <c r="Z176" s="62"/>
      <c r="AA176" s="62"/>
      <c r="AB176" s="62"/>
      <c r="AC176" s="53">
        <v>4.3156E7</v>
      </c>
      <c r="AD176" s="62"/>
      <c r="AE176" s="62"/>
      <c r="AF176" s="62"/>
      <c r="AG176" s="53">
        <v>4.3156E7</v>
      </c>
      <c r="AH176" s="62"/>
      <c r="AI176" s="62"/>
      <c r="AJ176" s="62"/>
      <c r="AK176" s="53">
        <v>4.3156E7</v>
      </c>
      <c r="AL176" s="62"/>
      <c r="AM176" s="62"/>
      <c r="AN176" s="62"/>
      <c r="AO176" s="53">
        <v>4.3156E7</v>
      </c>
      <c r="AP176" s="62"/>
      <c r="AQ176" s="62"/>
      <c r="AR176" s="62"/>
      <c r="AS176" s="53">
        <v>4.3156E7</v>
      </c>
      <c r="AT176" s="62"/>
      <c r="AU176" s="62"/>
      <c r="AV176" s="62"/>
      <c r="AW176" s="53">
        <v>4.316E7</v>
      </c>
      <c r="AX176" s="62"/>
      <c r="AY176" s="62"/>
      <c r="AZ176" s="63"/>
      <c r="BA176" s="59">
        <f t="shared" si="3"/>
        <v>517876000</v>
      </c>
      <c r="BB176" s="28">
        <f t="shared" si="4"/>
        <v>0</v>
      </c>
      <c r="BC176" s="64"/>
      <c r="BD176" s="59">
        <f t="shared" si="5"/>
        <v>43156000</v>
      </c>
      <c r="BE176" s="59">
        <f t="shared" si="6"/>
        <v>43156000</v>
      </c>
      <c r="BF176" s="59">
        <f t="shared" si="7"/>
        <v>43156000</v>
      </c>
      <c r="BG176" s="59">
        <f t="shared" si="8"/>
        <v>43156000</v>
      </c>
      <c r="BH176" s="59">
        <f t="shared" si="9"/>
        <v>43156000</v>
      </c>
      <c r="BI176" s="59">
        <f t="shared" si="10"/>
        <v>43156000</v>
      </c>
      <c r="BJ176" s="59">
        <f t="shared" si="11"/>
        <v>43156000</v>
      </c>
      <c r="BK176" s="59">
        <f t="shared" si="12"/>
        <v>43156000</v>
      </c>
      <c r="BL176" s="59">
        <f t="shared" si="13"/>
        <v>43156000</v>
      </c>
      <c r="BM176" s="59">
        <f t="shared" si="14"/>
        <v>43156000</v>
      </c>
      <c r="BN176" s="59">
        <f t="shared" si="15"/>
        <v>43156000</v>
      </c>
      <c r="BO176" s="59">
        <f t="shared" si="16"/>
        <v>43160000</v>
      </c>
      <c r="BP176" s="64"/>
      <c r="BQ176" s="59">
        <f t="shared" si="17"/>
        <v>129468000</v>
      </c>
      <c r="BR176" s="59">
        <f t="shared" si="18"/>
        <v>129468000</v>
      </c>
      <c r="BS176" s="59">
        <f t="shared" si="19"/>
        <v>129468000</v>
      </c>
      <c r="BT176" s="59">
        <f t="shared" si="20"/>
        <v>129472000</v>
      </c>
    </row>
    <row r="177">
      <c r="A177" s="49"/>
      <c r="B177" s="52" t="s">
        <v>38</v>
      </c>
      <c r="C177" s="52" t="s">
        <v>178</v>
      </c>
      <c r="D177" s="53">
        <v>4.1109E7</v>
      </c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53">
        <v>4.1109E7</v>
      </c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3"/>
      <c r="BA177" s="59">
        <f t="shared" si="3"/>
        <v>41109000</v>
      </c>
      <c r="BB177" s="28">
        <f t="shared" si="4"/>
        <v>0</v>
      </c>
      <c r="BC177" s="64"/>
      <c r="BD177" s="59">
        <f t="shared" si="5"/>
        <v>0</v>
      </c>
      <c r="BE177" s="59">
        <f t="shared" si="6"/>
        <v>0</v>
      </c>
      <c r="BF177" s="59">
        <f t="shared" si="7"/>
        <v>0</v>
      </c>
      <c r="BG177" s="59">
        <f t="shared" si="8"/>
        <v>0</v>
      </c>
      <c r="BH177" s="59">
        <f t="shared" si="9"/>
        <v>0</v>
      </c>
      <c r="BI177" s="59">
        <f t="shared" si="10"/>
        <v>41109000</v>
      </c>
      <c r="BJ177" s="59">
        <f t="shared" si="11"/>
        <v>0</v>
      </c>
      <c r="BK177" s="59">
        <f t="shared" si="12"/>
        <v>0</v>
      </c>
      <c r="BL177" s="59">
        <f t="shared" si="13"/>
        <v>0</v>
      </c>
      <c r="BM177" s="59">
        <f t="shared" si="14"/>
        <v>0</v>
      </c>
      <c r="BN177" s="59">
        <f t="shared" si="15"/>
        <v>0</v>
      </c>
      <c r="BO177" s="59">
        <f t="shared" si="16"/>
        <v>0</v>
      </c>
      <c r="BP177" s="64"/>
      <c r="BQ177" s="59">
        <f t="shared" si="17"/>
        <v>0</v>
      </c>
      <c r="BR177" s="59">
        <f t="shared" si="18"/>
        <v>41109000</v>
      </c>
      <c r="BS177" s="59">
        <f t="shared" si="19"/>
        <v>0</v>
      </c>
      <c r="BT177" s="59">
        <f t="shared" si="20"/>
        <v>0</v>
      </c>
    </row>
    <row r="178">
      <c r="A178" s="49"/>
      <c r="B178" s="52" t="s">
        <v>38</v>
      </c>
      <c r="C178" s="52" t="s">
        <v>179</v>
      </c>
      <c r="D178" s="53">
        <v>4.1109E7</v>
      </c>
      <c r="E178" s="62"/>
      <c r="F178" s="62"/>
      <c r="G178" s="62"/>
      <c r="H178" s="62"/>
      <c r="I178" s="62"/>
      <c r="J178" s="62"/>
      <c r="K178" s="62"/>
      <c r="L178" s="62"/>
      <c r="M178" s="62"/>
      <c r="N178" s="53">
        <v>4.1109E7</v>
      </c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  <c r="AY178" s="62"/>
      <c r="AZ178" s="63"/>
      <c r="BA178" s="59">
        <f t="shared" si="3"/>
        <v>41109000</v>
      </c>
      <c r="BB178" s="28">
        <f t="shared" si="4"/>
        <v>0</v>
      </c>
      <c r="BC178" s="64"/>
      <c r="BD178" s="59">
        <f t="shared" si="5"/>
        <v>0</v>
      </c>
      <c r="BE178" s="59">
        <f t="shared" si="6"/>
        <v>0</v>
      </c>
      <c r="BF178" s="59">
        <f t="shared" si="7"/>
        <v>41109000</v>
      </c>
      <c r="BG178" s="59">
        <f t="shared" si="8"/>
        <v>0</v>
      </c>
      <c r="BH178" s="59">
        <f t="shared" si="9"/>
        <v>0</v>
      </c>
      <c r="BI178" s="59">
        <f t="shared" si="10"/>
        <v>0</v>
      </c>
      <c r="BJ178" s="59">
        <f t="shared" si="11"/>
        <v>0</v>
      </c>
      <c r="BK178" s="59">
        <f t="shared" si="12"/>
        <v>0</v>
      </c>
      <c r="BL178" s="59">
        <f t="shared" si="13"/>
        <v>0</v>
      </c>
      <c r="BM178" s="59">
        <f t="shared" si="14"/>
        <v>0</v>
      </c>
      <c r="BN178" s="59">
        <f t="shared" si="15"/>
        <v>0</v>
      </c>
      <c r="BO178" s="59">
        <f t="shared" si="16"/>
        <v>0</v>
      </c>
      <c r="BP178" s="64"/>
      <c r="BQ178" s="59">
        <f t="shared" si="17"/>
        <v>41109000</v>
      </c>
      <c r="BR178" s="59">
        <f t="shared" si="18"/>
        <v>0</v>
      </c>
      <c r="BS178" s="59">
        <f t="shared" si="19"/>
        <v>0</v>
      </c>
      <c r="BT178" s="59">
        <f t="shared" si="20"/>
        <v>0</v>
      </c>
    </row>
    <row r="179">
      <c r="A179" s="45">
        <v>511619.0</v>
      </c>
      <c r="B179" s="46" t="s">
        <v>180</v>
      </c>
      <c r="C179" s="6"/>
      <c r="D179" s="47">
        <f t="shared" ref="D179:AZ179" si="104">sum(D181:D183)</f>
        <v>15000</v>
      </c>
      <c r="E179" s="47">
        <f t="shared" si="104"/>
        <v>583</v>
      </c>
      <c r="F179" s="47">
        <f t="shared" si="104"/>
        <v>0</v>
      </c>
      <c r="G179" s="47">
        <f t="shared" si="104"/>
        <v>0</v>
      </c>
      <c r="H179" s="47">
        <f t="shared" si="104"/>
        <v>0</v>
      </c>
      <c r="I179" s="47">
        <f t="shared" si="104"/>
        <v>583</v>
      </c>
      <c r="J179" s="47">
        <f t="shared" si="104"/>
        <v>0</v>
      </c>
      <c r="K179" s="47">
        <f t="shared" si="104"/>
        <v>0</v>
      </c>
      <c r="L179" s="47">
        <f t="shared" si="104"/>
        <v>0</v>
      </c>
      <c r="M179" s="47">
        <f t="shared" si="104"/>
        <v>583</v>
      </c>
      <c r="N179" s="47">
        <f t="shared" si="104"/>
        <v>4000</v>
      </c>
      <c r="O179" s="47">
        <f t="shared" si="104"/>
        <v>0</v>
      </c>
      <c r="P179" s="47">
        <f t="shared" si="104"/>
        <v>0</v>
      </c>
      <c r="Q179" s="47">
        <f t="shared" si="104"/>
        <v>583</v>
      </c>
      <c r="R179" s="47">
        <f t="shared" si="104"/>
        <v>0</v>
      </c>
      <c r="S179" s="47">
        <f t="shared" si="104"/>
        <v>0</v>
      </c>
      <c r="T179" s="47">
        <f t="shared" si="104"/>
        <v>0</v>
      </c>
      <c r="U179" s="47">
        <f t="shared" si="104"/>
        <v>583</v>
      </c>
      <c r="V179" s="47">
        <f t="shared" si="104"/>
        <v>0</v>
      </c>
      <c r="W179" s="47">
        <f t="shared" si="104"/>
        <v>0</v>
      </c>
      <c r="X179" s="47">
        <f t="shared" si="104"/>
        <v>0</v>
      </c>
      <c r="Y179" s="47">
        <f t="shared" si="104"/>
        <v>583</v>
      </c>
      <c r="Z179" s="47">
        <f t="shared" si="104"/>
        <v>0</v>
      </c>
      <c r="AA179" s="47">
        <f t="shared" si="104"/>
        <v>4000</v>
      </c>
      <c r="AB179" s="47">
        <f t="shared" si="104"/>
        <v>0</v>
      </c>
      <c r="AC179" s="47">
        <f t="shared" si="104"/>
        <v>583</v>
      </c>
      <c r="AD179" s="47">
        <f t="shared" si="104"/>
        <v>0</v>
      </c>
      <c r="AE179" s="47">
        <f t="shared" si="104"/>
        <v>0</v>
      </c>
      <c r="AF179" s="47">
        <f t="shared" si="104"/>
        <v>0</v>
      </c>
      <c r="AG179" s="47">
        <f t="shared" si="104"/>
        <v>583</v>
      </c>
      <c r="AH179" s="47">
        <f t="shared" si="104"/>
        <v>0</v>
      </c>
      <c r="AI179" s="47">
        <f t="shared" si="104"/>
        <v>0</v>
      </c>
      <c r="AJ179" s="47">
        <f t="shared" si="104"/>
        <v>0</v>
      </c>
      <c r="AK179" s="47">
        <f t="shared" si="104"/>
        <v>583</v>
      </c>
      <c r="AL179" s="47">
        <f t="shared" si="104"/>
        <v>0</v>
      </c>
      <c r="AM179" s="47">
        <f t="shared" si="104"/>
        <v>0</v>
      </c>
      <c r="AN179" s="47">
        <f t="shared" si="104"/>
        <v>0</v>
      </c>
      <c r="AO179" s="47">
        <f t="shared" si="104"/>
        <v>583</v>
      </c>
      <c r="AP179" s="47">
        <f t="shared" si="104"/>
        <v>0</v>
      </c>
      <c r="AQ179" s="47">
        <f t="shared" si="104"/>
        <v>0</v>
      </c>
      <c r="AR179" s="47">
        <f t="shared" si="104"/>
        <v>0</v>
      </c>
      <c r="AS179" s="47">
        <f t="shared" si="104"/>
        <v>583</v>
      </c>
      <c r="AT179" s="47">
        <f t="shared" si="104"/>
        <v>0</v>
      </c>
      <c r="AU179" s="47">
        <f t="shared" si="104"/>
        <v>0</v>
      </c>
      <c r="AV179" s="47">
        <f t="shared" si="104"/>
        <v>0</v>
      </c>
      <c r="AW179" s="47">
        <f t="shared" si="104"/>
        <v>587</v>
      </c>
      <c r="AX179" s="47">
        <f t="shared" si="104"/>
        <v>0</v>
      </c>
      <c r="AY179" s="47">
        <f t="shared" si="104"/>
        <v>0</v>
      </c>
      <c r="AZ179" s="60">
        <f t="shared" si="104"/>
        <v>0</v>
      </c>
      <c r="BA179" s="59">
        <f t="shared" si="3"/>
        <v>15000</v>
      </c>
      <c r="BB179" s="28">
        <f t="shared" si="4"/>
        <v>0</v>
      </c>
      <c r="BC179" s="61"/>
      <c r="BD179" s="59">
        <f t="shared" si="5"/>
        <v>583</v>
      </c>
      <c r="BE179" s="59">
        <f t="shared" si="6"/>
        <v>583</v>
      </c>
      <c r="BF179" s="59">
        <f t="shared" si="7"/>
        <v>4583</v>
      </c>
      <c r="BG179" s="59">
        <f t="shared" si="8"/>
        <v>583</v>
      </c>
      <c r="BH179" s="59">
        <f t="shared" si="9"/>
        <v>583</v>
      </c>
      <c r="BI179" s="59">
        <f t="shared" si="10"/>
        <v>4583</v>
      </c>
      <c r="BJ179" s="59">
        <f t="shared" si="11"/>
        <v>583</v>
      </c>
      <c r="BK179" s="59">
        <f t="shared" si="12"/>
        <v>583</v>
      </c>
      <c r="BL179" s="59">
        <f t="shared" si="13"/>
        <v>583</v>
      </c>
      <c r="BM179" s="59">
        <f t="shared" si="14"/>
        <v>583</v>
      </c>
      <c r="BN179" s="59">
        <f t="shared" si="15"/>
        <v>583</v>
      </c>
      <c r="BO179" s="59">
        <f t="shared" si="16"/>
        <v>587</v>
      </c>
      <c r="BP179" s="61"/>
      <c r="BQ179" s="59">
        <f t="shared" si="17"/>
        <v>5749</v>
      </c>
      <c r="BR179" s="59">
        <f t="shared" si="18"/>
        <v>5749</v>
      </c>
      <c r="BS179" s="59">
        <f t="shared" si="19"/>
        <v>1749</v>
      </c>
      <c r="BT179" s="59">
        <f t="shared" si="20"/>
        <v>1753</v>
      </c>
    </row>
    <row r="180">
      <c r="A180" s="49"/>
      <c r="B180" s="50" t="s">
        <v>37</v>
      </c>
      <c r="C180" s="6"/>
      <c r="D180" s="5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3"/>
      <c r="BA180" s="59">
        <f t="shared" si="3"/>
        <v>0</v>
      </c>
      <c r="BB180" s="28">
        <f t="shared" si="4"/>
        <v>0</v>
      </c>
      <c r="BC180" s="64"/>
      <c r="BD180" s="59">
        <f t="shared" si="5"/>
        <v>0</v>
      </c>
      <c r="BE180" s="59">
        <f t="shared" si="6"/>
        <v>0</v>
      </c>
      <c r="BF180" s="59">
        <f t="shared" si="7"/>
        <v>0</v>
      </c>
      <c r="BG180" s="59">
        <f t="shared" si="8"/>
        <v>0</v>
      </c>
      <c r="BH180" s="59">
        <f t="shared" si="9"/>
        <v>0</v>
      </c>
      <c r="BI180" s="59">
        <f t="shared" si="10"/>
        <v>0</v>
      </c>
      <c r="BJ180" s="59">
        <f t="shared" si="11"/>
        <v>0</v>
      </c>
      <c r="BK180" s="59">
        <f t="shared" si="12"/>
        <v>0</v>
      </c>
      <c r="BL180" s="59">
        <f t="shared" si="13"/>
        <v>0</v>
      </c>
      <c r="BM180" s="59">
        <f t="shared" si="14"/>
        <v>0</v>
      </c>
      <c r="BN180" s="59">
        <f t="shared" si="15"/>
        <v>0</v>
      </c>
      <c r="BO180" s="59">
        <f t="shared" si="16"/>
        <v>0</v>
      </c>
      <c r="BP180" s="64"/>
      <c r="BQ180" s="59">
        <f t="shared" si="17"/>
        <v>0</v>
      </c>
      <c r="BR180" s="59">
        <f t="shared" si="18"/>
        <v>0</v>
      </c>
      <c r="BS180" s="59">
        <f t="shared" si="19"/>
        <v>0</v>
      </c>
      <c r="BT180" s="59">
        <f t="shared" si="20"/>
        <v>0</v>
      </c>
    </row>
    <row r="181">
      <c r="A181" s="49"/>
      <c r="B181" s="52" t="s">
        <v>38</v>
      </c>
      <c r="C181" s="52" t="s">
        <v>180</v>
      </c>
      <c r="D181" s="53">
        <v>7000.0</v>
      </c>
      <c r="E181" s="53">
        <v>583.0</v>
      </c>
      <c r="F181" s="62"/>
      <c r="G181" s="62"/>
      <c r="H181" s="62"/>
      <c r="I181" s="53">
        <v>583.0</v>
      </c>
      <c r="J181" s="62"/>
      <c r="K181" s="62"/>
      <c r="L181" s="62"/>
      <c r="M181" s="53">
        <v>583.0</v>
      </c>
      <c r="N181" s="62"/>
      <c r="O181" s="62"/>
      <c r="P181" s="62"/>
      <c r="Q181" s="53">
        <v>583.0</v>
      </c>
      <c r="R181" s="62"/>
      <c r="S181" s="62"/>
      <c r="T181" s="62"/>
      <c r="U181" s="53">
        <v>583.0</v>
      </c>
      <c r="V181" s="62"/>
      <c r="W181" s="62"/>
      <c r="X181" s="62"/>
      <c r="Y181" s="53">
        <v>583.0</v>
      </c>
      <c r="Z181" s="62"/>
      <c r="AA181" s="62"/>
      <c r="AB181" s="62"/>
      <c r="AC181" s="53">
        <v>583.0</v>
      </c>
      <c r="AD181" s="62"/>
      <c r="AE181" s="62"/>
      <c r="AF181" s="62"/>
      <c r="AG181" s="53">
        <v>583.0</v>
      </c>
      <c r="AH181" s="62"/>
      <c r="AI181" s="62"/>
      <c r="AJ181" s="62"/>
      <c r="AK181" s="53">
        <v>583.0</v>
      </c>
      <c r="AL181" s="62"/>
      <c r="AM181" s="62"/>
      <c r="AN181" s="62"/>
      <c r="AO181" s="53">
        <v>583.0</v>
      </c>
      <c r="AP181" s="62"/>
      <c r="AQ181" s="62"/>
      <c r="AR181" s="62"/>
      <c r="AS181" s="53">
        <v>583.0</v>
      </c>
      <c r="AT181" s="62"/>
      <c r="AU181" s="62"/>
      <c r="AV181" s="62"/>
      <c r="AW181" s="53">
        <v>587.0</v>
      </c>
      <c r="AX181" s="62"/>
      <c r="AY181" s="62"/>
      <c r="AZ181" s="63"/>
      <c r="BA181" s="59">
        <f t="shared" si="3"/>
        <v>7000</v>
      </c>
      <c r="BB181" s="28">
        <f t="shared" si="4"/>
        <v>0</v>
      </c>
      <c r="BC181" s="64"/>
      <c r="BD181" s="59">
        <f t="shared" si="5"/>
        <v>583</v>
      </c>
      <c r="BE181" s="59">
        <f t="shared" si="6"/>
        <v>583</v>
      </c>
      <c r="BF181" s="59">
        <f t="shared" si="7"/>
        <v>583</v>
      </c>
      <c r="BG181" s="59">
        <f t="shared" si="8"/>
        <v>583</v>
      </c>
      <c r="BH181" s="59">
        <f t="shared" si="9"/>
        <v>583</v>
      </c>
      <c r="BI181" s="59">
        <f t="shared" si="10"/>
        <v>583</v>
      </c>
      <c r="BJ181" s="59">
        <f t="shared" si="11"/>
        <v>583</v>
      </c>
      <c r="BK181" s="59">
        <f t="shared" si="12"/>
        <v>583</v>
      </c>
      <c r="BL181" s="59">
        <f t="shared" si="13"/>
        <v>583</v>
      </c>
      <c r="BM181" s="59">
        <f t="shared" si="14"/>
        <v>583</v>
      </c>
      <c r="BN181" s="59">
        <f t="shared" si="15"/>
        <v>583</v>
      </c>
      <c r="BO181" s="59">
        <f t="shared" si="16"/>
        <v>587</v>
      </c>
      <c r="BP181" s="64"/>
      <c r="BQ181" s="59">
        <f t="shared" si="17"/>
        <v>1749</v>
      </c>
      <c r="BR181" s="59">
        <f t="shared" si="18"/>
        <v>1749</v>
      </c>
      <c r="BS181" s="59">
        <f t="shared" si="19"/>
        <v>1749</v>
      </c>
      <c r="BT181" s="59">
        <f t="shared" si="20"/>
        <v>1753</v>
      </c>
    </row>
    <row r="182">
      <c r="A182" s="49"/>
      <c r="B182" s="52" t="s">
        <v>38</v>
      </c>
      <c r="C182" s="52" t="s">
        <v>181</v>
      </c>
      <c r="D182" s="53">
        <v>4000.0</v>
      </c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53">
        <v>4000.0</v>
      </c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3"/>
      <c r="BA182" s="59">
        <f t="shared" si="3"/>
        <v>4000</v>
      </c>
      <c r="BB182" s="28">
        <f t="shared" si="4"/>
        <v>0</v>
      </c>
      <c r="BC182" s="64"/>
      <c r="BD182" s="59">
        <f t="shared" si="5"/>
        <v>0</v>
      </c>
      <c r="BE182" s="59">
        <f t="shared" si="6"/>
        <v>0</v>
      </c>
      <c r="BF182" s="59">
        <f t="shared" si="7"/>
        <v>0</v>
      </c>
      <c r="BG182" s="59">
        <f t="shared" si="8"/>
        <v>0</v>
      </c>
      <c r="BH182" s="59">
        <f t="shared" si="9"/>
        <v>0</v>
      </c>
      <c r="BI182" s="59">
        <f t="shared" si="10"/>
        <v>4000</v>
      </c>
      <c r="BJ182" s="59">
        <f t="shared" si="11"/>
        <v>0</v>
      </c>
      <c r="BK182" s="59">
        <f t="shared" si="12"/>
        <v>0</v>
      </c>
      <c r="BL182" s="59">
        <f t="shared" si="13"/>
        <v>0</v>
      </c>
      <c r="BM182" s="59">
        <f t="shared" si="14"/>
        <v>0</v>
      </c>
      <c r="BN182" s="59">
        <f t="shared" si="15"/>
        <v>0</v>
      </c>
      <c r="BO182" s="59">
        <f t="shared" si="16"/>
        <v>0</v>
      </c>
      <c r="BP182" s="64"/>
      <c r="BQ182" s="59">
        <f t="shared" si="17"/>
        <v>0</v>
      </c>
      <c r="BR182" s="59">
        <f t="shared" si="18"/>
        <v>4000</v>
      </c>
      <c r="BS182" s="59">
        <f t="shared" si="19"/>
        <v>0</v>
      </c>
      <c r="BT182" s="59">
        <f t="shared" si="20"/>
        <v>0</v>
      </c>
    </row>
    <row r="183">
      <c r="A183" s="49"/>
      <c r="B183" s="52" t="s">
        <v>38</v>
      </c>
      <c r="C183" s="52" t="s">
        <v>182</v>
      </c>
      <c r="D183" s="53">
        <v>4000.0</v>
      </c>
      <c r="E183" s="62"/>
      <c r="F183" s="62"/>
      <c r="G183" s="62"/>
      <c r="H183" s="62"/>
      <c r="I183" s="62"/>
      <c r="J183" s="62"/>
      <c r="K183" s="62"/>
      <c r="L183" s="62"/>
      <c r="M183" s="62"/>
      <c r="N183" s="53">
        <v>4000.0</v>
      </c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  <c r="AT183" s="62"/>
      <c r="AU183" s="62"/>
      <c r="AV183" s="62"/>
      <c r="AW183" s="62"/>
      <c r="AX183" s="62"/>
      <c r="AY183" s="62"/>
      <c r="AZ183" s="63"/>
      <c r="BA183" s="59">
        <f t="shared" si="3"/>
        <v>4000</v>
      </c>
      <c r="BB183" s="28">
        <f t="shared" si="4"/>
        <v>0</v>
      </c>
      <c r="BC183" s="64"/>
      <c r="BD183" s="59">
        <f t="shared" si="5"/>
        <v>0</v>
      </c>
      <c r="BE183" s="59">
        <f t="shared" si="6"/>
        <v>0</v>
      </c>
      <c r="BF183" s="59">
        <f t="shared" si="7"/>
        <v>4000</v>
      </c>
      <c r="BG183" s="59">
        <f t="shared" si="8"/>
        <v>0</v>
      </c>
      <c r="BH183" s="59">
        <f t="shared" si="9"/>
        <v>0</v>
      </c>
      <c r="BI183" s="59">
        <f t="shared" si="10"/>
        <v>0</v>
      </c>
      <c r="BJ183" s="59">
        <f t="shared" si="11"/>
        <v>0</v>
      </c>
      <c r="BK183" s="59">
        <f t="shared" si="12"/>
        <v>0</v>
      </c>
      <c r="BL183" s="59">
        <f t="shared" si="13"/>
        <v>0</v>
      </c>
      <c r="BM183" s="59">
        <f t="shared" si="14"/>
        <v>0</v>
      </c>
      <c r="BN183" s="59">
        <f t="shared" si="15"/>
        <v>0</v>
      </c>
      <c r="BO183" s="59">
        <f t="shared" si="16"/>
        <v>0</v>
      </c>
      <c r="BP183" s="64"/>
      <c r="BQ183" s="59">
        <f t="shared" si="17"/>
        <v>4000</v>
      </c>
      <c r="BR183" s="59">
        <f t="shared" si="18"/>
        <v>0</v>
      </c>
      <c r="BS183" s="59">
        <f t="shared" si="19"/>
        <v>0</v>
      </c>
      <c r="BT183" s="59">
        <f t="shared" si="20"/>
        <v>0</v>
      </c>
    </row>
    <row r="184">
      <c r="A184" s="45">
        <v>511621.0</v>
      </c>
      <c r="B184" s="46" t="s">
        <v>183</v>
      </c>
      <c r="C184" s="6"/>
      <c r="D184" s="47">
        <f t="shared" ref="D184:AZ184" si="105">sum(D186:D188)</f>
        <v>35884000</v>
      </c>
      <c r="E184" s="47">
        <f t="shared" si="105"/>
        <v>2400000</v>
      </c>
      <c r="F184" s="47">
        <f t="shared" si="105"/>
        <v>0</v>
      </c>
      <c r="G184" s="47">
        <f t="shared" si="105"/>
        <v>0</v>
      </c>
      <c r="H184" s="47">
        <f t="shared" si="105"/>
        <v>0</v>
      </c>
      <c r="I184" s="47">
        <f t="shared" si="105"/>
        <v>2400000</v>
      </c>
      <c r="J184" s="47">
        <f t="shared" si="105"/>
        <v>0</v>
      </c>
      <c r="K184" s="47">
        <f t="shared" si="105"/>
        <v>0</v>
      </c>
      <c r="L184" s="47">
        <f t="shared" si="105"/>
        <v>0</v>
      </c>
      <c r="M184" s="47">
        <f t="shared" si="105"/>
        <v>2400000</v>
      </c>
      <c r="N184" s="47">
        <f t="shared" si="105"/>
        <v>3537000</v>
      </c>
      <c r="O184" s="47">
        <f t="shared" si="105"/>
        <v>0</v>
      </c>
      <c r="P184" s="47">
        <f t="shared" si="105"/>
        <v>0</v>
      </c>
      <c r="Q184" s="47">
        <f t="shared" si="105"/>
        <v>2400000</v>
      </c>
      <c r="R184" s="47">
        <f t="shared" si="105"/>
        <v>0</v>
      </c>
      <c r="S184" s="47">
        <f t="shared" si="105"/>
        <v>0</v>
      </c>
      <c r="T184" s="47">
        <f t="shared" si="105"/>
        <v>0</v>
      </c>
      <c r="U184" s="47">
        <f t="shared" si="105"/>
        <v>2400000</v>
      </c>
      <c r="V184" s="47">
        <f t="shared" si="105"/>
        <v>0</v>
      </c>
      <c r="W184" s="47">
        <f t="shared" si="105"/>
        <v>0</v>
      </c>
      <c r="X184" s="47">
        <f t="shared" si="105"/>
        <v>0</v>
      </c>
      <c r="Y184" s="47">
        <f t="shared" si="105"/>
        <v>2400000</v>
      </c>
      <c r="Z184" s="47">
        <f t="shared" si="105"/>
        <v>0</v>
      </c>
      <c r="AA184" s="47">
        <f t="shared" si="105"/>
        <v>3537000</v>
      </c>
      <c r="AB184" s="47">
        <f t="shared" si="105"/>
        <v>0</v>
      </c>
      <c r="AC184" s="47">
        <f t="shared" si="105"/>
        <v>2400000</v>
      </c>
      <c r="AD184" s="47">
        <f t="shared" si="105"/>
        <v>0</v>
      </c>
      <c r="AE184" s="47">
        <f t="shared" si="105"/>
        <v>0</v>
      </c>
      <c r="AF184" s="47">
        <f t="shared" si="105"/>
        <v>0</v>
      </c>
      <c r="AG184" s="47">
        <f t="shared" si="105"/>
        <v>2400000</v>
      </c>
      <c r="AH184" s="47">
        <f t="shared" si="105"/>
        <v>0</v>
      </c>
      <c r="AI184" s="47">
        <f t="shared" si="105"/>
        <v>0</v>
      </c>
      <c r="AJ184" s="47">
        <f t="shared" si="105"/>
        <v>0</v>
      </c>
      <c r="AK184" s="47">
        <f t="shared" si="105"/>
        <v>2400000</v>
      </c>
      <c r="AL184" s="47">
        <f t="shared" si="105"/>
        <v>0</v>
      </c>
      <c r="AM184" s="47">
        <f t="shared" si="105"/>
        <v>0</v>
      </c>
      <c r="AN184" s="47">
        <f t="shared" si="105"/>
        <v>0</v>
      </c>
      <c r="AO184" s="47">
        <f t="shared" si="105"/>
        <v>2400000</v>
      </c>
      <c r="AP184" s="47">
        <f t="shared" si="105"/>
        <v>0</v>
      </c>
      <c r="AQ184" s="47">
        <f t="shared" si="105"/>
        <v>0</v>
      </c>
      <c r="AR184" s="47">
        <f t="shared" si="105"/>
        <v>0</v>
      </c>
      <c r="AS184" s="47">
        <f t="shared" si="105"/>
        <v>2400000</v>
      </c>
      <c r="AT184" s="47">
        <f t="shared" si="105"/>
        <v>0</v>
      </c>
      <c r="AU184" s="47">
        <f t="shared" si="105"/>
        <v>0</v>
      </c>
      <c r="AV184" s="47">
        <f t="shared" si="105"/>
        <v>0</v>
      </c>
      <c r="AW184" s="47">
        <f t="shared" si="105"/>
        <v>2410000</v>
      </c>
      <c r="AX184" s="47">
        <f t="shared" si="105"/>
        <v>0</v>
      </c>
      <c r="AY184" s="47">
        <f t="shared" si="105"/>
        <v>0</v>
      </c>
      <c r="AZ184" s="60">
        <f t="shared" si="105"/>
        <v>0</v>
      </c>
      <c r="BA184" s="59">
        <f t="shared" si="3"/>
        <v>35884000</v>
      </c>
      <c r="BB184" s="28">
        <f t="shared" si="4"/>
        <v>0</v>
      </c>
      <c r="BC184" s="61"/>
      <c r="BD184" s="59">
        <f t="shared" si="5"/>
        <v>2400000</v>
      </c>
      <c r="BE184" s="59">
        <f t="shared" si="6"/>
        <v>2400000</v>
      </c>
      <c r="BF184" s="59">
        <f t="shared" si="7"/>
        <v>5937000</v>
      </c>
      <c r="BG184" s="59">
        <f t="shared" si="8"/>
        <v>2400000</v>
      </c>
      <c r="BH184" s="59">
        <f t="shared" si="9"/>
        <v>2400000</v>
      </c>
      <c r="BI184" s="59">
        <f t="shared" si="10"/>
        <v>5937000</v>
      </c>
      <c r="BJ184" s="59">
        <f t="shared" si="11"/>
        <v>2400000</v>
      </c>
      <c r="BK184" s="59">
        <f t="shared" si="12"/>
        <v>2400000</v>
      </c>
      <c r="BL184" s="59">
        <f t="shared" si="13"/>
        <v>2400000</v>
      </c>
      <c r="BM184" s="59">
        <f t="shared" si="14"/>
        <v>2400000</v>
      </c>
      <c r="BN184" s="59">
        <f t="shared" si="15"/>
        <v>2400000</v>
      </c>
      <c r="BO184" s="59">
        <f t="shared" si="16"/>
        <v>2410000</v>
      </c>
      <c r="BP184" s="61"/>
      <c r="BQ184" s="59">
        <f t="shared" si="17"/>
        <v>10737000</v>
      </c>
      <c r="BR184" s="59">
        <f t="shared" si="18"/>
        <v>10737000</v>
      </c>
      <c r="BS184" s="59">
        <f t="shared" si="19"/>
        <v>7200000</v>
      </c>
      <c r="BT184" s="59">
        <f t="shared" si="20"/>
        <v>7210000</v>
      </c>
    </row>
    <row r="185">
      <c r="A185" s="49"/>
      <c r="B185" s="50" t="s">
        <v>37</v>
      </c>
      <c r="C185" s="6"/>
      <c r="D185" s="51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3"/>
      <c r="BA185" s="59">
        <f t="shared" si="3"/>
        <v>0</v>
      </c>
      <c r="BB185" s="28">
        <f t="shared" si="4"/>
        <v>0</v>
      </c>
      <c r="BC185" s="64"/>
      <c r="BD185" s="59">
        <f t="shared" si="5"/>
        <v>0</v>
      </c>
      <c r="BE185" s="59">
        <f t="shared" si="6"/>
        <v>0</v>
      </c>
      <c r="BF185" s="59">
        <f t="shared" si="7"/>
        <v>0</v>
      </c>
      <c r="BG185" s="59">
        <f t="shared" si="8"/>
        <v>0</v>
      </c>
      <c r="BH185" s="59">
        <f t="shared" si="9"/>
        <v>0</v>
      </c>
      <c r="BI185" s="59">
        <f t="shared" si="10"/>
        <v>0</v>
      </c>
      <c r="BJ185" s="59">
        <f t="shared" si="11"/>
        <v>0</v>
      </c>
      <c r="BK185" s="59">
        <f t="shared" si="12"/>
        <v>0</v>
      </c>
      <c r="BL185" s="59">
        <f t="shared" si="13"/>
        <v>0</v>
      </c>
      <c r="BM185" s="59">
        <f t="shared" si="14"/>
        <v>0</v>
      </c>
      <c r="BN185" s="59">
        <f t="shared" si="15"/>
        <v>0</v>
      </c>
      <c r="BO185" s="59">
        <f t="shared" si="16"/>
        <v>0</v>
      </c>
      <c r="BP185" s="64"/>
      <c r="BQ185" s="59">
        <f t="shared" si="17"/>
        <v>0</v>
      </c>
      <c r="BR185" s="59">
        <f t="shared" si="18"/>
        <v>0</v>
      </c>
      <c r="BS185" s="59">
        <f t="shared" si="19"/>
        <v>0</v>
      </c>
      <c r="BT185" s="59">
        <f t="shared" si="20"/>
        <v>0</v>
      </c>
    </row>
    <row r="186">
      <c r="A186" s="49"/>
      <c r="B186" s="52" t="s">
        <v>38</v>
      </c>
      <c r="C186" s="52" t="s">
        <v>184</v>
      </c>
      <c r="D186" s="53">
        <v>2.881E7</v>
      </c>
      <c r="E186" s="53">
        <v>2400000.0</v>
      </c>
      <c r="F186" s="62"/>
      <c r="G186" s="62"/>
      <c r="H186" s="62"/>
      <c r="I186" s="53">
        <v>2400000.0</v>
      </c>
      <c r="J186" s="62"/>
      <c r="K186" s="62"/>
      <c r="L186" s="62"/>
      <c r="M186" s="53">
        <v>2400000.0</v>
      </c>
      <c r="N186" s="62"/>
      <c r="O186" s="62"/>
      <c r="P186" s="62"/>
      <c r="Q186" s="53">
        <v>2400000.0</v>
      </c>
      <c r="R186" s="62"/>
      <c r="S186" s="62"/>
      <c r="T186" s="62"/>
      <c r="U186" s="53">
        <v>2400000.0</v>
      </c>
      <c r="V186" s="62"/>
      <c r="W186" s="62"/>
      <c r="X186" s="62"/>
      <c r="Y186" s="53">
        <v>2400000.0</v>
      </c>
      <c r="Z186" s="62"/>
      <c r="AA186" s="62"/>
      <c r="AB186" s="62"/>
      <c r="AC186" s="53">
        <v>2400000.0</v>
      </c>
      <c r="AD186" s="62"/>
      <c r="AE186" s="62"/>
      <c r="AF186" s="62"/>
      <c r="AG186" s="53">
        <v>2400000.0</v>
      </c>
      <c r="AH186" s="62"/>
      <c r="AI186" s="62"/>
      <c r="AJ186" s="62"/>
      <c r="AK186" s="53">
        <v>2400000.0</v>
      </c>
      <c r="AL186" s="62"/>
      <c r="AM186" s="62"/>
      <c r="AN186" s="62"/>
      <c r="AO186" s="53">
        <v>2400000.0</v>
      </c>
      <c r="AP186" s="62"/>
      <c r="AQ186" s="62"/>
      <c r="AR186" s="62"/>
      <c r="AS186" s="53">
        <v>2400000.0</v>
      </c>
      <c r="AT186" s="62"/>
      <c r="AU186" s="62"/>
      <c r="AV186" s="62"/>
      <c r="AW186" s="53">
        <v>2410000.0</v>
      </c>
      <c r="AX186" s="62"/>
      <c r="AY186" s="62"/>
      <c r="AZ186" s="63"/>
      <c r="BA186" s="59">
        <f t="shared" si="3"/>
        <v>28810000</v>
      </c>
      <c r="BB186" s="28">
        <f t="shared" si="4"/>
        <v>0</v>
      </c>
      <c r="BC186" s="64"/>
      <c r="BD186" s="59">
        <f t="shared" si="5"/>
        <v>2400000</v>
      </c>
      <c r="BE186" s="59">
        <f t="shared" si="6"/>
        <v>2400000</v>
      </c>
      <c r="BF186" s="59">
        <f t="shared" si="7"/>
        <v>2400000</v>
      </c>
      <c r="BG186" s="59">
        <f t="shared" si="8"/>
        <v>2400000</v>
      </c>
      <c r="BH186" s="59">
        <f t="shared" si="9"/>
        <v>2400000</v>
      </c>
      <c r="BI186" s="59">
        <f t="shared" si="10"/>
        <v>2400000</v>
      </c>
      <c r="BJ186" s="59">
        <f t="shared" si="11"/>
        <v>2400000</v>
      </c>
      <c r="BK186" s="59">
        <f t="shared" si="12"/>
        <v>2400000</v>
      </c>
      <c r="BL186" s="59">
        <f t="shared" si="13"/>
        <v>2400000</v>
      </c>
      <c r="BM186" s="59">
        <f t="shared" si="14"/>
        <v>2400000</v>
      </c>
      <c r="BN186" s="59">
        <f t="shared" si="15"/>
        <v>2400000</v>
      </c>
      <c r="BO186" s="59">
        <f t="shared" si="16"/>
        <v>2410000</v>
      </c>
      <c r="BP186" s="64"/>
      <c r="BQ186" s="59">
        <f t="shared" si="17"/>
        <v>7200000</v>
      </c>
      <c r="BR186" s="59">
        <f t="shared" si="18"/>
        <v>7200000</v>
      </c>
      <c r="BS186" s="59">
        <f t="shared" si="19"/>
        <v>7200000</v>
      </c>
      <c r="BT186" s="59">
        <f t="shared" si="20"/>
        <v>7210000</v>
      </c>
    </row>
    <row r="187">
      <c r="A187" s="49"/>
      <c r="B187" s="52" t="s">
        <v>38</v>
      </c>
      <c r="C187" s="52" t="s">
        <v>185</v>
      </c>
      <c r="D187" s="53">
        <v>3537000.0</v>
      </c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53">
        <v>3537000.0</v>
      </c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2"/>
      <c r="AU187" s="62"/>
      <c r="AV187" s="62"/>
      <c r="AW187" s="62"/>
      <c r="AX187" s="62"/>
      <c r="AY187" s="62"/>
      <c r="AZ187" s="63"/>
      <c r="BA187" s="59">
        <f t="shared" si="3"/>
        <v>3537000</v>
      </c>
      <c r="BB187" s="28">
        <f t="shared" si="4"/>
        <v>0</v>
      </c>
      <c r="BC187" s="64"/>
      <c r="BD187" s="59">
        <f t="shared" si="5"/>
        <v>0</v>
      </c>
      <c r="BE187" s="59">
        <f t="shared" si="6"/>
        <v>0</v>
      </c>
      <c r="BF187" s="59">
        <f t="shared" si="7"/>
        <v>0</v>
      </c>
      <c r="BG187" s="59">
        <f t="shared" si="8"/>
        <v>0</v>
      </c>
      <c r="BH187" s="59">
        <f t="shared" si="9"/>
        <v>0</v>
      </c>
      <c r="BI187" s="59">
        <f t="shared" si="10"/>
        <v>3537000</v>
      </c>
      <c r="BJ187" s="59">
        <f t="shared" si="11"/>
        <v>0</v>
      </c>
      <c r="BK187" s="59">
        <f t="shared" si="12"/>
        <v>0</v>
      </c>
      <c r="BL187" s="59">
        <f t="shared" si="13"/>
        <v>0</v>
      </c>
      <c r="BM187" s="59">
        <f t="shared" si="14"/>
        <v>0</v>
      </c>
      <c r="BN187" s="59">
        <f t="shared" si="15"/>
        <v>0</v>
      </c>
      <c r="BO187" s="59">
        <f t="shared" si="16"/>
        <v>0</v>
      </c>
      <c r="BP187" s="64"/>
      <c r="BQ187" s="59">
        <f t="shared" si="17"/>
        <v>0</v>
      </c>
      <c r="BR187" s="59">
        <f t="shared" si="18"/>
        <v>3537000</v>
      </c>
      <c r="BS187" s="59">
        <f t="shared" si="19"/>
        <v>0</v>
      </c>
      <c r="BT187" s="59">
        <f t="shared" si="20"/>
        <v>0</v>
      </c>
    </row>
    <row r="188">
      <c r="A188" s="49"/>
      <c r="B188" s="52" t="s">
        <v>38</v>
      </c>
      <c r="C188" s="52" t="s">
        <v>186</v>
      </c>
      <c r="D188" s="53">
        <v>3537000.0</v>
      </c>
      <c r="E188" s="62"/>
      <c r="F188" s="62"/>
      <c r="G188" s="62"/>
      <c r="H188" s="62"/>
      <c r="I188" s="62"/>
      <c r="J188" s="62"/>
      <c r="K188" s="62"/>
      <c r="L188" s="62"/>
      <c r="M188" s="62"/>
      <c r="N188" s="53">
        <v>3537000.0</v>
      </c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62"/>
      <c r="AR188" s="62"/>
      <c r="AS188" s="62"/>
      <c r="AT188" s="62"/>
      <c r="AU188" s="62"/>
      <c r="AV188" s="62"/>
      <c r="AW188" s="62"/>
      <c r="AX188" s="62"/>
      <c r="AY188" s="62"/>
      <c r="AZ188" s="63"/>
      <c r="BA188" s="59">
        <f t="shared" si="3"/>
        <v>3537000</v>
      </c>
      <c r="BB188" s="28">
        <f t="shared" si="4"/>
        <v>0</v>
      </c>
      <c r="BC188" s="64"/>
      <c r="BD188" s="59">
        <f t="shared" si="5"/>
        <v>0</v>
      </c>
      <c r="BE188" s="59">
        <f t="shared" si="6"/>
        <v>0</v>
      </c>
      <c r="BF188" s="59">
        <f t="shared" si="7"/>
        <v>3537000</v>
      </c>
      <c r="BG188" s="59">
        <f t="shared" si="8"/>
        <v>0</v>
      </c>
      <c r="BH188" s="59">
        <f t="shared" si="9"/>
        <v>0</v>
      </c>
      <c r="BI188" s="59">
        <f t="shared" si="10"/>
        <v>0</v>
      </c>
      <c r="BJ188" s="59">
        <f t="shared" si="11"/>
        <v>0</v>
      </c>
      <c r="BK188" s="59">
        <f t="shared" si="12"/>
        <v>0</v>
      </c>
      <c r="BL188" s="59">
        <f t="shared" si="13"/>
        <v>0</v>
      </c>
      <c r="BM188" s="59">
        <f t="shared" si="14"/>
        <v>0</v>
      </c>
      <c r="BN188" s="59">
        <f t="shared" si="15"/>
        <v>0</v>
      </c>
      <c r="BO188" s="59">
        <f t="shared" si="16"/>
        <v>0</v>
      </c>
      <c r="BP188" s="64"/>
      <c r="BQ188" s="59">
        <f t="shared" si="17"/>
        <v>3537000</v>
      </c>
      <c r="BR188" s="59">
        <f t="shared" si="18"/>
        <v>0</v>
      </c>
      <c r="BS188" s="59">
        <f t="shared" si="19"/>
        <v>0</v>
      </c>
      <c r="BT188" s="59">
        <f t="shared" si="20"/>
        <v>0</v>
      </c>
    </row>
    <row r="189">
      <c r="A189" s="45">
        <v>511622.0</v>
      </c>
      <c r="B189" s="46" t="s">
        <v>187</v>
      </c>
      <c r="C189" s="6"/>
      <c r="D189" s="47">
        <f t="shared" ref="D189:AZ189" si="106">sum(D191:D193)</f>
        <v>10142000</v>
      </c>
      <c r="E189" s="47">
        <f t="shared" si="106"/>
        <v>667000</v>
      </c>
      <c r="F189" s="47">
        <f t="shared" si="106"/>
        <v>0</v>
      </c>
      <c r="G189" s="47">
        <f t="shared" si="106"/>
        <v>0</v>
      </c>
      <c r="H189" s="47">
        <f t="shared" si="106"/>
        <v>0</v>
      </c>
      <c r="I189" s="47">
        <f t="shared" si="106"/>
        <v>667000</v>
      </c>
      <c r="J189" s="47">
        <f t="shared" si="106"/>
        <v>0</v>
      </c>
      <c r="K189" s="47">
        <f t="shared" si="106"/>
        <v>0</v>
      </c>
      <c r="L189" s="47">
        <f t="shared" si="106"/>
        <v>0</v>
      </c>
      <c r="M189" s="47">
        <f t="shared" si="106"/>
        <v>667000</v>
      </c>
      <c r="N189" s="47">
        <f t="shared" si="106"/>
        <v>1068000</v>
      </c>
      <c r="O189" s="47">
        <f t="shared" si="106"/>
        <v>0</v>
      </c>
      <c r="P189" s="47">
        <f t="shared" si="106"/>
        <v>0</v>
      </c>
      <c r="Q189" s="47">
        <f t="shared" si="106"/>
        <v>667000</v>
      </c>
      <c r="R189" s="47">
        <f t="shared" si="106"/>
        <v>0</v>
      </c>
      <c r="S189" s="47">
        <f t="shared" si="106"/>
        <v>0</v>
      </c>
      <c r="T189" s="47">
        <f t="shared" si="106"/>
        <v>0</v>
      </c>
      <c r="U189" s="47">
        <f t="shared" si="106"/>
        <v>667000</v>
      </c>
      <c r="V189" s="47">
        <f t="shared" si="106"/>
        <v>0</v>
      </c>
      <c r="W189" s="47">
        <f t="shared" si="106"/>
        <v>0</v>
      </c>
      <c r="X189" s="47">
        <f t="shared" si="106"/>
        <v>0</v>
      </c>
      <c r="Y189" s="47">
        <f t="shared" si="106"/>
        <v>667000</v>
      </c>
      <c r="Z189" s="47">
        <f t="shared" si="106"/>
        <v>0</v>
      </c>
      <c r="AA189" s="47">
        <f t="shared" si="106"/>
        <v>1068000</v>
      </c>
      <c r="AB189" s="47">
        <f t="shared" si="106"/>
        <v>0</v>
      </c>
      <c r="AC189" s="47">
        <f t="shared" si="106"/>
        <v>667000</v>
      </c>
      <c r="AD189" s="47">
        <f t="shared" si="106"/>
        <v>0</v>
      </c>
      <c r="AE189" s="47">
        <f t="shared" si="106"/>
        <v>0</v>
      </c>
      <c r="AF189" s="47">
        <f t="shared" si="106"/>
        <v>0</v>
      </c>
      <c r="AG189" s="47">
        <f t="shared" si="106"/>
        <v>667000</v>
      </c>
      <c r="AH189" s="47">
        <f t="shared" si="106"/>
        <v>0</v>
      </c>
      <c r="AI189" s="47">
        <f t="shared" si="106"/>
        <v>0</v>
      </c>
      <c r="AJ189" s="47">
        <f t="shared" si="106"/>
        <v>0</v>
      </c>
      <c r="AK189" s="47">
        <f t="shared" si="106"/>
        <v>667000</v>
      </c>
      <c r="AL189" s="47">
        <f t="shared" si="106"/>
        <v>0</v>
      </c>
      <c r="AM189" s="47">
        <f t="shared" si="106"/>
        <v>0</v>
      </c>
      <c r="AN189" s="47">
        <f t="shared" si="106"/>
        <v>0</v>
      </c>
      <c r="AO189" s="47">
        <f t="shared" si="106"/>
        <v>667000</v>
      </c>
      <c r="AP189" s="47">
        <f t="shared" si="106"/>
        <v>0</v>
      </c>
      <c r="AQ189" s="47">
        <f t="shared" si="106"/>
        <v>0</v>
      </c>
      <c r="AR189" s="47">
        <f t="shared" si="106"/>
        <v>0</v>
      </c>
      <c r="AS189" s="47">
        <f t="shared" si="106"/>
        <v>667000</v>
      </c>
      <c r="AT189" s="47">
        <f t="shared" si="106"/>
        <v>0</v>
      </c>
      <c r="AU189" s="47">
        <f t="shared" si="106"/>
        <v>0</v>
      </c>
      <c r="AV189" s="47">
        <f t="shared" si="106"/>
        <v>0</v>
      </c>
      <c r="AW189" s="47">
        <f t="shared" si="106"/>
        <v>669000</v>
      </c>
      <c r="AX189" s="47">
        <f t="shared" si="106"/>
        <v>0</v>
      </c>
      <c r="AY189" s="47">
        <f t="shared" si="106"/>
        <v>0</v>
      </c>
      <c r="AZ189" s="60">
        <f t="shared" si="106"/>
        <v>0</v>
      </c>
      <c r="BA189" s="59">
        <f t="shared" si="3"/>
        <v>10142000</v>
      </c>
      <c r="BB189" s="28">
        <f t="shared" si="4"/>
        <v>0</v>
      </c>
      <c r="BC189" s="61"/>
      <c r="BD189" s="59">
        <f t="shared" si="5"/>
        <v>667000</v>
      </c>
      <c r="BE189" s="59">
        <f t="shared" si="6"/>
        <v>667000</v>
      </c>
      <c r="BF189" s="59">
        <f t="shared" si="7"/>
        <v>1735000</v>
      </c>
      <c r="BG189" s="59">
        <f t="shared" si="8"/>
        <v>667000</v>
      </c>
      <c r="BH189" s="59">
        <f t="shared" si="9"/>
        <v>667000</v>
      </c>
      <c r="BI189" s="59">
        <f t="shared" si="10"/>
        <v>1735000</v>
      </c>
      <c r="BJ189" s="59">
        <f t="shared" si="11"/>
        <v>667000</v>
      </c>
      <c r="BK189" s="59">
        <f t="shared" si="12"/>
        <v>667000</v>
      </c>
      <c r="BL189" s="59">
        <f t="shared" si="13"/>
        <v>667000</v>
      </c>
      <c r="BM189" s="59">
        <f t="shared" si="14"/>
        <v>667000</v>
      </c>
      <c r="BN189" s="59">
        <f t="shared" si="15"/>
        <v>667000</v>
      </c>
      <c r="BO189" s="59">
        <f t="shared" si="16"/>
        <v>669000</v>
      </c>
      <c r="BP189" s="61"/>
      <c r="BQ189" s="59">
        <f t="shared" si="17"/>
        <v>3069000</v>
      </c>
      <c r="BR189" s="59">
        <f t="shared" si="18"/>
        <v>3069000</v>
      </c>
      <c r="BS189" s="59">
        <f t="shared" si="19"/>
        <v>2001000</v>
      </c>
      <c r="BT189" s="59">
        <f t="shared" si="20"/>
        <v>2003000</v>
      </c>
    </row>
    <row r="190">
      <c r="A190" s="49"/>
      <c r="B190" s="50" t="s">
        <v>37</v>
      </c>
      <c r="C190" s="6"/>
      <c r="D190" s="51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  <c r="AY190" s="62"/>
      <c r="AZ190" s="63"/>
      <c r="BA190" s="59">
        <f t="shared" si="3"/>
        <v>0</v>
      </c>
      <c r="BB190" s="28">
        <f t="shared" si="4"/>
        <v>0</v>
      </c>
      <c r="BC190" s="64"/>
      <c r="BD190" s="59">
        <f t="shared" si="5"/>
        <v>0</v>
      </c>
      <c r="BE190" s="59">
        <f t="shared" si="6"/>
        <v>0</v>
      </c>
      <c r="BF190" s="59">
        <f t="shared" si="7"/>
        <v>0</v>
      </c>
      <c r="BG190" s="59">
        <f t="shared" si="8"/>
        <v>0</v>
      </c>
      <c r="BH190" s="59">
        <f t="shared" si="9"/>
        <v>0</v>
      </c>
      <c r="BI190" s="59">
        <f t="shared" si="10"/>
        <v>0</v>
      </c>
      <c r="BJ190" s="59">
        <f t="shared" si="11"/>
        <v>0</v>
      </c>
      <c r="BK190" s="59">
        <f t="shared" si="12"/>
        <v>0</v>
      </c>
      <c r="BL190" s="59">
        <f t="shared" si="13"/>
        <v>0</v>
      </c>
      <c r="BM190" s="59">
        <f t="shared" si="14"/>
        <v>0</v>
      </c>
      <c r="BN190" s="59">
        <f t="shared" si="15"/>
        <v>0</v>
      </c>
      <c r="BO190" s="59">
        <f t="shared" si="16"/>
        <v>0</v>
      </c>
      <c r="BP190" s="64"/>
      <c r="BQ190" s="59">
        <f t="shared" si="17"/>
        <v>0</v>
      </c>
      <c r="BR190" s="59">
        <f t="shared" si="18"/>
        <v>0</v>
      </c>
      <c r="BS190" s="59">
        <f t="shared" si="19"/>
        <v>0</v>
      </c>
      <c r="BT190" s="59">
        <f t="shared" si="20"/>
        <v>0</v>
      </c>
    </row>
    <row r="191">
      <c r="A191" s="49"/>
      <c r="B191" s="52" t="s">
        <v>38</v>
      </c>
      <c r="C191" s="52" t="s">
        <v>188</v>
      </c>
      <c r="D191" s="53">
        <v>8006000.0</v>
      </c>
      <c r="E191" s="53">
        <v>667000.0</v>
      </c>
      <c r="F191" s="62"/>
      <c r="G191" s="62"/>
      <c r="H191" s="62"/>
      <c r="I191" s="53">
        <v>667000.0</v>
      </c>
      <c r="J191" s="62"/>
      <c r="K191" s="62"/>
      <c r="L191" s="62"/>
      <c r="M191" s="53">
        <v>667000.0</v>
      </c>
      <c r="N191" s="62"/>
      <c r="O191" s="62"/>
      <c r="P191" s="62"/>
      <c r="Q191" s="53">
        <v>667000.0</v>
      </c>
      <c r="R191" s="62"/>
      <c r="S191" s="62"/>
      <c r="T191" s="62"/>
      <c r="U191" s="53">
        <v>667000.0</v>
      </c>
      <c r="V191" s="62"/>
      <c r="W191" s="62"/>
      <c r="X191" s="62"/>
      <c r="Y191" s="53">
        <v>667000.0</v>
      </c>
      <c r="Z191" s="62"/>
      <c r="AA191" s="62"/>
      <c r="AB191" s="62"/>
      <c r="AC191" s="53">
        <v>667000.0</v>
      </c>
      <c r="AD191" s="62"/>
      <c r="AE191" s="62"/>
      <c r="AF191" s="62"/>
      <c r="AG191" s="53">
        <v>667000.0</v>
      </c>
      <c r="AH191" s="62"/>
      <c r="AI191" s="62"/>
      <c r="AJ191" s="62"/>
      <c r="AK191" s="53">
        <v>667000.0</v>
      </c>
      <c r="AL191" s="62"/>
      <c r="AM191" s="62"/>
      <c r="AN191" s="62"/>
      <c r="AO191" s="53">
        <v>667000.0</v>
      </c>
      <c r="AP191" s="62"/>
      <c r="AQ191" s="62"/>
      <c r="AR191" s="62"/>
      <c r="AS191" s="53">
        <v>667000.0</v>
      </c>
      <c r="AT191" s="62"/>
      <c r="AU191" s="62"/>
      <c r="AV191" s="62"/>
      <c r="AW191" s="53">
        <v>669000.0</v>
      </c>
      <c r="AX191" s="62"/>
      <c r="AY191" s="62"/>
      <c r="AZ191" s="63"/>
      <c r="BA191" s="59">
        <f t="shared" si="3"/>
        <v>8006000</v>
      </c>
      <c r="BB191" s="28">
        <f t="shared" si="4"/>
        <v>0</v>
      </c>
      <c r="BC191" s="64"/>
      <c r="BD191" s="59">
        <f t="shared" si="5"/>
        <v>667000</v>
      </c>
      <c r="BE191" s="59">
        <f t="shared" si="6"/>
        <v>667000</v>
      </c>
      <c r="BF191" s="59">
        <f t="shared" si="7"/>
        <v>667000</v>
      </c>
      <c r="BG191" s="59">
        <f t="shared" si="8"/>
        <v>667000</v>
      </c>
      <c r="BH191" s="59">
        <f t="shared" si="9"/>
        <v>667000</v>
      </c>
      <c r="BI191" s="59">
        <f t="shared" si="10"/>
        <v>667000</v>
      </c>
      <c r="BJ191" s="59">
        <f t="shared" si="11"/>
        <v>667000</v>
      </c>
      <c r="BK191" s="59">
        <f t="shared" si="12"/>
        <v>667000</v>
      </c>
      <c r="BL191" s="59">
        <f t="shared" si="13"/>
        <v>667000</v>
      </c>
      <c r="BM191" s="59">
        <f t="shared" si="14"/>
        <v>667000</v>
      </c>
      <c r="BN191" s="59">
        <f t="shared" si="15"/>
        <v>667000</v>
      </c>
      <c r="BO191" s="59">
        <f t="shared" si="16"/>
        <v>669000</v>
      </c>
      <c r="BP191" s="64"/>
      <c r="BQ191" s="59">
        <f t="shared" si="17"/>
        <v>2001000</v>
      </c>
      <c r="BR191" s="59">
        <f t="shared" si="18"/>
        <v>2001000</v>
      </c>
      <c r="BS191" s="59">
        <f t="shared" si="19"/>
        <v>2001000</v>
      </c>
      <c r="BT191" s="59">
        <f t="shared" si="20"/>
        <v>2003000</v>
      </c>
    </row>
    <row r="192">
      <c r="A192" s="49"/>
      <c r="B192" s="52" t="s">
        <v>38</v>
      </c>
      <c r="C192" s="52" t="s">
        <v>189</v>
      </c>
      <c r="D192" s="53">
        <v>1068000.0</v>
      </c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53">
        <v>1068000.0</v>
      </c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2"/>
      <c r="AU192" s="62"/>
      <c r="AV192" s="62"/>
      <c r="AW192" s="62"/>
      <c r="AX192" s="62"/>
      <c r="AY192" s="62"/>
      <c r="AZ192" s="63"/>
      <c r="BA192" s="59">
        <f t="shared" si="3"/>
        <v>1068000</v>
      </c>
      <c r="BB192" s="28">
        <f t="shared" si="4"/>
        <v>0</v>
      </c>
      <c r="BC192" s="64"/>
      <c r="BD192" s="59">
        <f t="shared" si="5"/>
        <v>0</v>
      </c>
      <c r="BE192" s="59">
        <f t="shared" si="6"/>
        <v>0</v>
      </c>
      <c r="BF192" s="59">
        <f t="shared" si="7"/>
        <v>0</v>
      </c>
      <c r="BG192" s="59">
        <f t="shared" si="8"/>
        <v>0</v>
      </c>
      <c r="BH192" s="59">
        <f t="shared" si="9"/>
        <v>0</v>
      </c>
      <c r="BI192" s="59">
        <f t="shared" si="10"/>
        <v>1068000</v>
      </c>
      <c r="BJ192" s="59">
        <f t="shared" si="11"/>
        <v>0</v>
      </c>
      <c r="BK192" s="59">
        <f t="shared" si="12"/>
        <v>0</v>
      </c>
      <c r="BL192" s="59">
        <f t="shared" si="13"/>
        <v>0</v>
      </c>
      <c r="BM192" s="59">
        <f t="shared" si="14"/>
        <v>0</v>
      </c>
      <c r="BN192" s="59">
        <f t="shared" si="15"/>
        <v>0</v>
      </c>
      <c r="BO192" s="59">
        <f t="shared" si="16"/>
        <v>0</v>
      </c>
      <c r="BP192" s="64"/>
      <c r="BQ192" s="59">
        <f t="shared" si="17"/>
        <v>0</v>
      </c>
      <c r="BR192" s="59">
        <f t="shared" si="18"/>
        <v>1068000</v>
      </c>
      <c r="BS192" s="59">
        <f t="shared" si="19"/>
        <v>0</v>
      </c>
      <c r="BT192" s="59">
        <f t="shared" si="20"/>
        <v>0</v>
      </c>
    </row>
    <row r="193">
      <c r="A193" s="49"/>
      <c r="B193" s="52" t="s">
        <v>38</v>
      </c>
      <c r="C193" s="52" t="s">
        <v>190</v>
      </c>
      <c r="D193" s="53">
        <v>1068000.0</v>
      </c>
      <c r="E193" s="62"/>
      <c r="F193" s="62"/>
      <c r="G193" s="62"/>
      <c r="H193" s="62"/>
      <c r="I193" s="62"/>
      <c r="J193" s="62"/>
      <c r="K193" s="62"/>
      <c r="L193" s="62"/>
      <c r="M193" s="62"/>
      <c r="N193" s="53">
        <v>1068000.0</v>
      </c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2"/>
      <c r="AU193" s="62"/>
      <c r="AV193" s="62"/>
      <c r="AW193" s="62"/>
      <c r="AX193" s="62"/>
      <c r="AY193" s="62"/>
      <c r="AZ193" s="63"/>
      <c r="BA193" s="59">
        <f t="shared" si="3"/>
        <v>1068000</v>
      </c>
      <c r="BB193" s="28">
        <f t="shared" si="4"/>
        <v>0</v>
      </c>
      <c r="BC193" s="64"/>
      <c r="BD193" s="59">
        <f t="shared" si="5"/>
        <v>0</v>
      </c>
      <c r="BE193" s="59">
        <f t="shared" si="6"/>
        <v>0</v>
      </c>
      <c r="BF193" s="59">
        <f t="shared" si="7"/>
        <v>1068000</v>
      </c>
      <c r="BG193" s="59">
        <f t="shared" si="8"/>
        <v>0</v>
      </c>
      <c r="BH193" s="59">
        <f t="shared" si="9"/>
        <v>0</v>
      </c>
      <c r="BI193" s="59">
        <f t="shared" si="10"/>
        <v>0</v>
      </c>
      <c r="BJ193" s="59">
        <f t="shared" si="11"/>
        <v>0</v>
      </c>
      <c r="BK193" s="59">
        <f t="shared" si="12"/>
        <v>0</v>
      </c>
      <c r="BL193" s="59">
        <f t="shared" si="13"/>
        <v>0</v>
      </c>
      <c r="BM193" s="59">
        <f t="shared" si="14"/>
        <v>0</v>
      </c>
      <c r="BN193" s="59">
        <f t="shared" si="15"/>
        <v>0</v>
      </c>
      <c r="BO193" s="59">
        <f t="shared" si="16"/>
        <v>0</v>
      </c>
      <c r="BP193" s="64"/>
      <c r="BQ193" s="59">
        <f t="shared" si="17"/>
        <v>1068000</v>
      </c>
      <c r="BR193" s="59">
        <f t="shared" si="18"/>
        <v>0</v>
      </c>
      <c r="BS193" s="59">
        <f t="shared" si="19"/>
        <v>0</v>
      </c>
      <c r="BT193" s="59">
        <f t="shared" si="20"/>
        <v>0</v>
      </c>
    </row>
    <row r="194">
      <c r="A194" s="45">
        <v>511624.0</v>
      </c>
      <c r="B194" s="46" t="s">
        <v>191</v>
      </c>
      <c r="C194" s="6"/>
      <c r="D194" s="47">
        <f t="shared" ref="D194:AZ194" si="107">sum(D196:D198)</f>
        <v>52080000</v>
      </c>
      <c r="E194" s="47">
        <f t="shared" si="107"/>
        <v>3893000</v>
      </c>
      <c r="F194" s="47">
        <f t="shared" si="107"/>
        <v>0</v>
      </c>
      <c r="G194" s="47">
        <f t="shared" si="107"/>
        <v>0</v>
      </c>
      <c r="H194" s="47">
        <f t="shared" si="107"/>
        <v>0</v>
      </c>
      <c r="I194" s="47">
        <f t="shared" si="107"/>
        <v>3893000</v>
      </c>
      <c r="J194" s="47">
        <f t="shared" si="107"/>
        <v>0</v>
      </c>
      <c r="K194" s="47">
        <f t="shared" si="107"/>
        <v>0</v>
      </c>
      <c r="L194" s="47">
        <f t="shared" si="107"/>
        <v>0</v>
      </c>
      <c r="M194" s="47">
        <f t="shared" si="107"/>
        <v>3893000</v>
      </c>
      <c r="N194" s="47">
        <f t="shared" si="107"/>
        <v>2680000</v>
      </c>
      <c r="O194" s="47">
        <f t="shared" si="107"/>
        <v>0</v>
      </c>
      <c r="P194" s="47">
        <f t="shared" si="107"/>
        <v>0</v>
      </c>
      <c r="Q194" s="47">
        <f t="shared" si="107"/>
        <v>3893000</v>
      </c>
      <c r="R194" s="47">
        <f t="shared" si="107"/>
        <v>0</v>
      </c>
      <c r="S194" s="47">
        <f t="shared" si="107"/>
        <v>0</v>
      </c>
      <c r="T194" s="47">
        <f t="shared" si="107"/>
        <v>0</v>
      </c>
      <c r="U194" s="47">
        <f t="shared" si="107"/>
        <v>3893000</v>
      </c>
      <c r="V194" s="47">
        <f t="shared" si="107"/>
        <v>0</v>
      </c>
      <c r="W194" s="47">
        <f t="shared" si="107"/>
        <v>0</v>
      </c>
      <c r="X194" s="47">
        <f t="shared" si="107"/>
        <v>0</v>
      </c>
      <c r="Y194" s="47">
        <f t="shared" si="107"/>
        <v>3893000</v>
      </c>
      <c r="Z194" s="47">
        <f t="shared" si="107"/>
        <v>0</v>
      </c>
      <c r="AA194" s="47">
        <f t="shared" si="107"/>
        <v>2680000</v>
      </c>
      <c r="AB194" s="47">
        <f t="shared" si="107"/>
        <v>0</v>
      </c>
      <c r="AC194" s="47">
        <f t="shared" si="107"/>
        <v>3893000</v>
      </c>
      <c r="AD194" s="47">
        <f t="shared" si="107"/>
        <v>0</v>
      </c>
      <c r="AE194" s="47">
        <f t="shared" si="107"/>
        <v>0</v>
      </c>
      <c r="AF194" s="47">
        <f t="shared" si="107"/>
        <v>0</v>
      </c>
      <c r="AG194" s="47">
        <f t="shared" si="107"/>
        <v>3893000</v>
      </c>
      <c r="AH194" s="47">
        <f t="shared" si="107"/>
        <v>0</v>
      </c>
      <c r="AI194" s="47">
        <f t="shared" si="107"/>
        <v>0</v>
      </c>
      <c r="AJ194" s="47">
        <f t="shared" si="107"/>
        <v>0</v>
      </c>
      <c r="AK194" s="47">
        <f t="shared" si="107"/>
        <v>3893000</v>
      </c>
      <c r="AL194" s="47">
        <f t="shared" si="107"/>
        <v>0</v>
      </c>
      <c r="AM194" s="47">
        <f t="shared" si="107"/>
        <v>0</v>
      </c>
      <c r="AN194" s="47">
        <f t="shared" si="107"/>
        <v>0</v>
      </c>
      <c r="AO194" s="47">
        <f t="shared" si="107"/>
        <v>3893000</v>
      </c>
      <c r="AP194" s="47">
        <f t="shared" si="107"/>
        <v>0</v>
      </c>
      <c r="AQ194" s="47">
        <f t="shared" si="107"/>
        <v>0</v>
      </c>
      <c r="AR194" s="47">
        <f t="shared" si="107"/>
        <v>0</v>
      </c>
      <c r="AS194" s="47">
        <f t="shared" si="107"/>
        <v>3893000</v>
      </c>
      <c r="AT194" s="47">
        <f t="shared" si="107"/>
        <v>0</v>
      </c>
      <c r="AU194" s="47">
        <f t="shared" si="107"/>
        <v>0</v>
      </c>
      <c r="AV194" s="47">
        <f t="shared" si="107"/>
        <v>0</v>
      </c>
      <c r="AW194" s="47">
        <f t="shared" si="107"/>
        <v>3897000</v>
      </c>
      <c r="AX194" s="47">
        <f t="shared" si="107"/>
        <v>0</v>
      </c>
      <c r="AY194" s="47">
        <f t="shared" si="107"/>
        <v>0</v>
      </c>
      <c r="AZ194" s="60">
        <f t="shared" si="107"/>
        <v>0</v>
      </c>
      <c r="BA194" s="59">
        <f t="shared" si="3"/>
        <v>52080000</v>
      </c>
      <c r="BB194" s="28">
        <f t="shared" si="4"/>
        <v>0</v>
      </c>
      <c r="BC194" s="61"/>
      <c r="BD194" s="59">
        <f t="shared" si="5"/>
        <v>3893000</v>
      </c>
      <c r="BE194" s="59">
        <f t="shared" si="6"/>
        <v>3893000</v>
      </c>
      <c r="BF194" s="59">
        <f t="shared" si="7"/>
        <v>6573000</v>
      </c>
      <c r="BG194" s="59">
        <f t="shared" si="8"/>
        <v>3893000</v>
      </c>
      <c r="BH194" s="59">
        <f t="shared" si="9"/>
        <v>3893000</v>
      </c>
      <c r="BI194" s="59">
        <f t="shared" si="10"/>
        <v>6573000</v>
      </c>
      <c r="BJ194" s="59">
        <f t="shared" si="11"/>
        <v>3893000</v>
      </c>
      <c r="BK194" s="59">
        <f t="shared" si="12"/>
        <v>3893000</v>
      </c>
      <c r="BL194" s="59">
        <f t="shared" si="13"/>
        <v>3893000</v>
      </c>
      <c r="BM194" s="59">
        <f t="shared" si="14"/>
        <v>3893000</v>
      </c>
      <c r="BN194" s="59">
        <f t="shared" si="15"/>
        <v>3893000</v>
      </c>
      <c r="BO194" s="59">
        <f t="shared" si="16"/>
        <v>3897000</v>
      </c>
      <c r="BP194" s="61"/>
      <c r="BQ194" s="59">
        <f t="shared" si="17"/>
        <v>14359000</v>
      </c>
      <c r="BR194" s="59">
        <f t="shared" si="18"/>
        <v>14359000</v>
      </c>
      <c r="BS194" s="59">
        <f t="shared" si="19"/>
        <v>11679000</v>
      </c>
      <c r="BT194" s="59">
        <f t="shared" si="20"/>
        <v>11683000</v>
      </c>
    </row>
    <row r="195">
      <c r="A195" s="49"/>
      <c r="B195" s="50" t="s">
        <v>37</v>
      </c>
      <c r="C195" s="6"/>
      <c r="D195" s="51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3"/>
      <c r="BA195" s="59">
        <f t="shared" si="3"/>
        <v>0</v>
      </c>
      <c r="BB195" s="28">
        <f t="shared" si="4"/>
        <v>0</v>
      </c>
      <c r="BC195" s="64"/>
      <c r="BD195" s="59">
        <f t="shared" si="5"/>
        <v>0</v>
      </c>
      <c r="BE195" s="59">
        <f t="shared" si="6"/>
        <v>0</v>
      </c>
      <c r="BF195" s="59">
        <f t="shared" si="7"/>
        <v>0</v>
      </c>
      <c r="BG195" s="59">
        <f t="shared" si="8"/>
        <v>0</v>
      </c>
      <c r="BH195" s="59">
        <f t="shared" si="9"/>
        <v>0</v>
      </c>
      <c r="BI195" s="59">
        <f t="shared" si="10"/>
        <v>0</v>
      </c>
      <c r="BJ195" s="59">
        <f t="shared" si="11"/>
        <v>0</v>
      </c>
      <c r="BK195" s="59">
        <f t="shared" si="12"/>
        <v>0</v>
      </c>
      <c r="BL195" s="59">
        <f t="shared" si="13"/>
        <v>0</v>
      </c>
      <c r="BM195" s="59">
        <f t="shared" si="14"/>
        <v>0</v>
      </c>
      <c r="BN195" s="59">
        <f t="shared" si="15"/>
        <v>0</v>
      </c>
      <c r="BO195" s="59">
        <f t="shared" si="16"/>
        <v>0</v>
      </c>
      <c r="BP195" s="64"/>
      <c r="BQ195" s="59">
        <f t="shared" si="17"/>
        <v>0</v>
      </c>
      <c r="BR195" s="59">
        <f t="shared" si="18"/>
        <v>0</v>
      </c>
      <c r="BS195" s="59">
        <f t="shared" si="19"/>
        <v>0</v>
      </c>
      <c r="BT195" s="59">
        <f t="shared" si="20"/>
        <v>0</v>
      </c>
    </row>
    <row r="196">
      <c r="A196" s="49"/>
      <c r="B196" s="52" t="s">
        <v>38</v>
      </c>
      <c r="C196" s="52" t="s">
        <v>191</v>
      </c>
      <c r="D196" s="53">
        <v>4.672E7</v>
      </c>
      <c r="E196" s="53">
        <v>3893000.0</v>
      </c>
      <c r="F196" s="62"/>
      <c r="G196" s="62"/>
      <c r="H196" s="62"/>
      <c r="I196" s="53">
        <v>3893000.0</v>
      </c>
      <c r="J196" s="62"/>
      <c r="K196" s="62"/>
      <c r="L196" s="62"/>
      <c r="M196" s="53">
        <v>3893000.0</v>
      </c>
      <c r="N196" s="62"/>
      <c r="O196" s="62"/>
      <c r="P196" s="62"/>
      <c r="Q196" s="53">
        <v>3893000.0</v>
      </c>
      <c r="R196" s="62"/>
      <c r="S196" s="62"/>
      <c r="T196" s="62"/>
      <c r="U196" s="53">
        <v>3893000.0</v>
      </c>
      <c r="V196" s="62"/>
      <c r="W196" s="62"/>
      <c r="X196" s="62"/>
      <c r="Y196" s="53">
        <v>3893000.0</v>
      </c>
      <c r="Z196" s="62"/>
      <c r="AA196" s="62"/>
      <c r="AB196" s="62"/>
      <c r="AC196" s="53">
        <v>3893000.0</v>
      </c>
      <c r="AD196" s="62"/>
      <c r="AE196" s="62"/>
      <c r="AF196" s="62"/>
      <c r="AG196" s="53">
        <v>3893000.0</v>
      </c>
      <c r="AH196" s="62"/>
      <c r="AI196" s="62"/>
      <c r="AJ196" s="62"/>
      <c r="AK196" s="53">
        <v>3893000.0</v>
      </c>
      <c r="AL196" s="62"/>
      <c r="AM196" s="62"/>
      <c r="AN196" s="62"/>
      <c r="AO196" s="53">
        <v>3893000.0</v>
      </c>
      <c r="AP196" s="62"/>
      <c r="AQ196" s="62"/>
      <c r="AR196" s="62"/>
      <c r="AS196" s="53">
        <v>3893000.0</v>
      </c>
      <c r="AT196" s="62"/>
      <c r="AU196" s="62"/>
      <c r="AV196" s="62"/>
      <c r="AW196" s="53">
        <v>3897000.0</v>
      </c>
      <c r="AX196" s="62"/>
      <c r="AY196" s="62"/>
      <c r="AZ196" s="63"/>
      <c r="BA196" s="59">
        <f t="shared" si="3"/>
        <v>46720000</v>
      </c>
      <c r="BB196" s="28">
        <f t="shared" si="4"/>
        <v>0</v>
      </c>
      <c r="BC196" s="64"/>
      <c r="BD196" s="59">
        <f t="shared" si="5"/>
        <v>3893000</v>
      </c>
      <c r="BE196" s="59">
        <f t="shared" si="6"/>
        <v>3893000</v>
      </c>
      <c r="BF196" s="59">
        <f t="shared" si="7"/>
        <v>3893000</v>
      </c>
      <c r="BG196" s="59">
        <f t="shared" si="8"/>
        <v>3893000</v>
      </c>
      <c r="BH196" s="59">
        <f t="shared" si="9"/>
        <v>3893000</v>
      </c>
      <c r="BI196" s="59">
        <f t="shared" si="10"/>
        <v>3893000</v>
      </c>
      <c r="BJ196" s="59">
        <f t="shared" si="11"/>
        <v>3893000</v>
      </c>
      <c r="BK196" s="59">
        <f t="shared" si="12"/>
        <v>3893000</v>
      </c>
      <c r="BL196" s="59">
        <f t="shared" si="13"/>
        <v>3893000</v>
      </c>
      <c r="BM196" s="59">
        <f t="shared" si="14"/>
        <v>3893000</v>
      </c>
      <c r="BN196" s="59">
        <f t="shared" si="15"/>
        <v>3893000</v>
      </c>
      <c r="BO196" s="59">
        <f t="shared" si="16"/>
        <v>3897000</v>
      </c>
      <c r="BP196" s="64"/>
      <c r="BQ196" s="59">
        <f t="shared" si="17"/>
        <v>11679000</v>
      </c>
      <c r="BR196" s="59">
        <f t="shared" si="18"/>
        <v>11679000</v>
      </c>
      <c r="BS196" s="59">
        <f t="shared" si="19"/>
        <v>11679000</v>
      </c>
      <c r="BT196" s="59">
        <f t="shared" si="20"/>
        <v>11683000</v>
      </c>
    </row>
    <row r="197">
      <c r="A197" s="49"/>
      <c r="B197" s="52" t="s">
        <v>38</v>
      </c>
      <c r="C197" s="52" t="s">
        <v>192</v>
      </c>
      <c r="D197" s="53">
        <v>2680000.0</v>
      </c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53">
        <v>2680000.0</v>
      </c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W197" s="62"/>
      <c r="AX197" s="62"/>
      <c r="AY197" s="62"/>
      <c r="AZ197" s="63"/>
      <c r="BA197" s="59">
        <f t="shared" si="3"/>
        <v>2680000</v>
      </c>
      <c r="BB197" s="28">
        <f t="shared" si="4"/>
        <v>0</v>
      </c>
      <c r="BC197" s="64"/>
      <c r="BD197" s="59">
        <f t="shared" si="5"/>
        <v>0</v>
      </c>
      <c r="BE197" s="59">
        <f t="shared" si="6"/>
        <v>0</v>
      </c>
      <c r="BF197" s="59">
        <f t="shared" si="7"/>
        <v>0</v>
      </c>
      <c r="BG197" s="59">
        <f t="shared" si="8"/>
        <v>0</v>
      </c>
      <c r="BH197" s="59">
        <f t="shared" si="9"/>
        <v>0</v>
      </c>
      <c r="BI197" s="59">
        <f t="shared" si="10"/>
        <v>2680000</v>
      </c>
      <c r="BJ197" s="59">
        <f t="shared" si="11"/>
        <v>0</v>
      </c>
      <c r="BK197" s="59">
        <f t="shared" si="12"/>
        <v>0</v>
      </c>
      <c r="BL197" s="59">
        <f t="shared" si="13"/>
        <v>0</v>
      </c>
      <c r="BM197" s="59">
        <f t="shared" si="14"/>
        <v>0</v>
      </c>
      <c r="BN197" s="59">
        <f t="shared" si="15"/>
        <v>0</v>
      </c>
      <c r="BO197" s="59">
        <f t="shared" si="16"/>
        <v>0</v>
      </c>
      <c r="BP197" s="64"/>
      <c r="BQ197" s="59">
        <f t="shared" si="17"/>
        <v>0</v>
      </c>
      <c r="BR197" s="59">
        <f t="shared" si="18"/>
        <v>2680000</v>
      </c>
      <c r="BS197" s="59">
        <f t="shared" si="19"/>
        <v>0</v>
      </c>
      <c r="BT197" s="59">
        <f t="shared" si="20"/>
        <v>0</v>
      </c>
    </row>
    <row r="198">
      <c r="A198" s="49"/>
      <c r="B198" s="52" t="s">
        <v>38</v>
      </c>
      <c r="C198" s="52" t="s">
        <v>193</v>
      </c>
      <c r="D198" s="53">
        <v>2680000.0</v>
      </c>
      <c r="E198" s="62"/>
      <c r="F198" s="62"/>
      <c r="G198" s="62"/>
      <c r="H198" s="62"/>
      <c r="I198" s="62"/>
      <c r="J198" s="62"/>
      <c r="K198" s="62"/>
      <c r="L198" s="62"/>
      <c r="M198" s="62"/>
      <c r="N198" s="53">
        <v>2680000.0</v>
      </c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62"/>
      <c r="AX198" s="62"/>
      <c r="AY198" s="62"/>
      <c r="AZ198" s="63"/>
      <c r="BA198" s="59">
        <f t="shared" si="3"/>
        <v>2680000</v>
      </c>
      <c r="BB198" s="28">
        <f t="shared" si="4"/>
        <v>0</v>
      </c>
      <c r="BC198" s="64"/>
      <c r="BD198" s="59">
        <f t="shared" si="5"/>
        <v>0</v>
      </c>
      <c r="BE198" s="59">
        <f t="shared" si="6"/>
        <v>0</v>
      </c>
      <c r="BF198" s="59">
        <f t="shared" si="7"/>
        <v>2680000</v>
      </c>
      <c r="BG198" s="59">
        <f t="shared" si="8"/>
        <v>0</v>
      </c>
      <c r="BH198" s="59">
        <f t="shared" si="9"/>
        <v>0</v>
      </c>
      <c r="BI198" s="59">
        <f t="shared" si="10"/>
        <v>0</v>
      </c>
      <c r="BJ198" s="59">
        <f t="shared" si="11"/>
        <v>0</v>
      </c>
      <c r="BK198" s="59">
        <f t="shared" si="12"/>
        <v>0</v>
      </c>
      <c r="BL198" s="59">
        <f t="shared" si="13"/>
        <v>0</v>
      </c>
      <c r="BM198" s="59">
        <f t="shared" si="14"/>
        <v>0</v>
      </c>
      <c r="BN198" s="59">
        <f t="shared" si="15"/>
        <v>0</v>
      </c>
      <c r="BO198" s="59">
        <f t="shared" si="16"/>
        <v>0</v>
      </c>
      <c r="BP198" s="64"/>
      <c r="BQ198" s="59">
        <f t="shared" si="17"/>
        <v>2680000</v>
      </c>
      <c r="BR198" s="59">
        <f t="shared" si="18"/>
        <v>0</v>
      </c>
      <c r="BS198" s="59">
        <f t="shared" si="19"/>
        <v>0</v>
      </c>
      <c r="BT198" s="59">
        <f t="shared" si="20"/>
        <v>0</v>
      </c>
    </row>
    <row r="199">
      <c r="A199" s="45">
        <v>511625.0</v>
      </c>
      <c r="B199" s="46" t="s">
        <v>194</v>
      </c>
      <c r="C199" s="6"/>
      <c r="D199" s="47">
        <f t="shared" ref="D199:AZ199" si="108">sum(D201)</f>
        <v>36554000</v>
      </c>
      <c r="E199" s="47">
        <f t="shared" si="108"/>
        <v>2611000</v>
      </c>
      <c r="F199" s="47">
        <f t="shared" si="108"/>
        <v>0</v>
      </c>
      <c r="G199" s="47">
        <f t="shared" si="108"/>
        <v>0</v>
      </c>
      <c r="H199" s="47">
        <f t="shared" si="108"/>
        <v>0</v>
      </c>
      <c r="I199" s="47">
        <f t="shared" si="108"/>
        <v>2611000</v>
      </c>
      <c r="J199" s="47">
        <f t="shared" si="108"/>
        <v>0</v>
      </c>
      <c r="K199" s="47">
        <f t="shared" si="108"/>
        <v>0</v>
      </c>
      <c r="L199" s="47">
        <f t="shared" si="108"/>
        <v>0</v>
      </c>
      <c r="M199" s="47">
        <f t="shared" si="108"/>
        <v>2611000</v>
      </c>
      <c r="N199" s="47">
        <f t="shared" si="108"/>
        <v>2611000</v>
      </c>
      <c r="O199" s="47">
        <f t="shared" si="108"/>
        <v>0</v>
      </c>
      <c r="P199" s="47">
        <f t="shared" si="108"/>
        <v>0</v>
      </c>
      <c r="Q199" s="47">
        <f t="shared" si="108"/>
        <v>2611000</v>
      </c>
      <c r="R199" s="47">
        <f t="shared" si="108"/>
        <v>0</v>
      </c>
      <c r="S199" s="47">
        <f t="shared" si="108"/>
        <v>0</v>
      </c>
      <c r="T199" s="47">
        <f t="shared" si="108"/>
        <v>0</v>
      </c>
      <c r="U199" s="47">
        <f t="shared" si="108"/>
        <v>2611000</v>
      </c>
      <c r="V199" s="47">
        <f t="shared" si="108"/>
        <v>0</v>
      </c>
      <c r="W199" s="47">
        <f t="shared" si="108"/>
        <v>0</v>
      </c>
      <c r="X199" s="47">
        <f t="shared" si="108"/>
        <v>0</v>
      </c>
      <c r="Y199" s="47">
        <f t="shared" si="108"/>
        <v>2611000</v>
      </c>
      <c r="Z199" s="47">
        <f t="shared" si="108"/>
        <v>0</v>
      </c>
      <c r="AA199" s="47">
        <f t="shared" si="108"/>
        <v>2611000</v>
      </c>
      <c r="AB199" s="47">
        <f t="shared" si="108"/>
        <v>0</v>
      </c>
      <c r="AC199" s="47">
        <f t="shared" si="108"/>
        <v>2611000</v>
      </c>
      <c r="AD199" s="47">
        <f t="shared" si="108"/>
        <v>0</v>
      </c>
      <c r="AE199" s="47">
        <f t="shared" si="108"/>
        <v>0</v>
      </c>
      <c r="AF199" s="47">
        <f t="shared" si="108"/>
        <v>0</v>
      </c>
      <c r="AG199" s="47">
        <f t="shared" si="108"/>
        <v>2611000</v>
      </c>
      <c r="AH199" s="47">
        <f t="shared" si="108"/>
        <v>0</v>
      </c>
      <c r="AI199" s="47">
        <f t="shared" si="108"/>
        <v>0</v>
      </c>
      <c r="AJ199" s="47">
        <f t="shared" si="108"/>
        <v>0</v>
      </c>
      <c r="AK199" s="47">
        <f t="shared" si="108"/>
        <v>2611000</v>
      </c>
      <c r="AL199" s="47">
        <f t="shared" si="108"/>
        <v>0</v>
      </c>
      <c r="AM199" s="47">
        <f t="shared" si="108"/>
        <v>0</v>
      </c>
      <c r="AN199" s="47">
        <f t="shared" si="108"/>
        <v>0</v>
      </c>
      <c r="AO199" s="47">
        <f t="shared" si="108"/>
        <v>2611000</v>
      </c>
      <c r="AP199" s="47">
        <f t="shared" si="108"/>
        <v>0</v>
      </c>
      <c r="AQ199" s="47">
        <f t="shared" si="108"/>
        <v>0</v>
      </c>
      <c r="AR199" s="47">
        <f t="shared" si="108"/>
        <v>0</v>
      </c>
      <c r="AS199" s="47">
        <f t="shared" si="108"/>
        <v>2611000</v>
      </c>
      <c r="AT199" s="47">
        <f t="shared" si="108"/>
        <v>0</v>
      </c>
      <c r="AU199" s="47">
        <f t="shared" si="108"/>
        <v>0</v>
      </c>
      <c r="AV199" s="47">
        <f t="shared" si="108"/>
        <v>0</v>
      </c>
      <c r="AW199" s="47">
        <f t="shared" si="108"/>
        <v>2611000</v>
      </c>
      <c r="AX199" s="47">
        <f t="shared" si="108"/>
        <v>0</v>
      </c>
      <c r="AY199" s="47">
        <f t="shared" si="108"/>
        <v>0</v>
      </c>
      <c r="AZ199" s="60">
        <f t="shared" si="108"/>
        <v>0</v>
      </c>
      <c r="BA199" s="59">
        <f t="shared" si="3"/>
        <v>36554000</v>
      </c>
      <c r="BB199" s="28">
        <f t="shared" si="4"/>
        <v>0</v>
      </c>
      <c r="BC199" s="61"/>
      <c r="BD199" s="59">
        <f t="shared" si="5"/>
        <v>2611000</v>
      </c>
      <c r="BE199" s="59">
        <f t="shared" si="6"/>
        <v>2611000</v>
      </c>
      <c r="BF199" s="59">
        <f t="shared" si="7"/>
        <v>5222000</v>
      </c>
      <c r="BG199" s="59">
        <f t="shared" si="8"/>
        <v>2611000</v>
      </c>
      <c r="BH199" s="59">
        <f t="shared" si="9"/>
        <v>2611000</v>
      </c>
      <c r="BI199" s="59">
        <f t="shared" si="10"/>
        <v>5222000</v>
      </c>
      <c r="BJ199" s="59">
        <f t="shared" si="11"/>
        <v>2611000</v>
      </c>
      <c r="BK199" s="59">
        <f t="shared" si="12"/>
        <v>2611000</v>
      </c>
      <c r="BL199" s="59">
        <f t="shared" si="13"/>
        <v>2611000</v>
      </c>
      <c r="BM199" s="59">
        <f t="shared" si="14"/>
        <v>2611000</v>
      </c>
      <c r="BN199" s="59">
        <f t="shared" si="15"/>
        <v>2611000</v>
      </c>
      <c r="BO199" s="59">
        <f t="shared" si="16"/>
        <v>2611000</v>
      </c>
      <c r="BP199" s="61"/>
      <c r="BQ199" s="59">
        <f t="shared" si="17"/>
        <v>10444000</v>
      </c>
      <c r="BR199" s="59">
        <f t="shared" si="18"/>
        <v>10444000</v>
      </c>
      <c r="BS199" s="59">
        <f t="shared" si="19"/>
        <v>7833000</v>
      </c>
      <c r="BT199" s="59">
        <f t="shared" si="20"/>
        <v>7833000</v>
      </c>
    </row>
    <row r="200">
      <c r="A200" s="49"/>
      <c r="B200" s="50" t="s">
        <v>37</v>
      </c>
      <c r="C200" s="6"/>
      <c r="D200" s="51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  <c r="AY200" s="62"/>
      <c r="AZ200" s="63"/>
      <c r="BA200" s="59">
        <f t="shared" si="3"/>
        <v>0</v>
      </c>
      <c r="BB200" s="28">
        <f t="shared" si="4"/>
        <v>0</v>
      </c>
      <c r="BC200" s="64"/>
      <c r="BD200" s="59">
        <f t="shared" si="5"/>
        <v>0</v>
      </c>
      <c r="BE200" s="59">
        <f t="shared" si="6"/>
        <v>0</v>
      </c>
      <c r="BF200" s="59">
        <f t="shared" si="7"/>
        <v>0</v>
      </c>
      <c r="BG200" s="59">
        <f t="shared" si="8"/>
        <v>0</v>
      </c>
      <c r="BH200" s="59">
        <f t="shared" si="9"/>
        <v>0</v>
      </c>
      <c r="BI200" s="59">
        <f t="shared" si="10"/>
        <v>0</v>
      </c>
      <c r="BJ200" s="59">
        <f t="shared" si="11"/>
        <v>0</v>
      </c>
      <c r="BK200" s="59">
        <f t="shared" si="12"/>
        <v>0</v>
      </c>
      <c r="BL200" s="59">
        <f t="shared" si="13"/>
        <v>0</v>
      </c>
      <c r="BM200" s="59">
        <f t="shared" si="14"/>
        <v>0</v>
      </c>
      <c r="BN200" s="59">
        <f t="shared" si="15"/>
        <v>0</v>
      </c>
      <c r="BO200" s="59">
        <f t="shared" si="16"/>
        <v>0</v>
      </c>
      <c r="BP200" s="64"/>
      <c r="BQ200" s="59">
        <f t="shared" si="17"/>
        <v>0</v>
      </c>
      <c r="BR200" s="59">
        <f t="shared" si="18"/>
        <v>0</v>
      </c>
      <c r="BS200" s="59">
        <f t="shared" si="19"/>
        <v>0</v>
      </c>
      <c r="BT200" s="59">
        <f t="shared" si="20"/>
        <v>0</v>
      </c>
    </row>
    <row r="201">
      <c r="A201" s="49"/>
      <c r="B201" s="52" t="s">
        <v>38</v>
      </c>
      <c r="C201" s="52" t="s">
        <v>195</v>
      </c>
      <c r="D201" s="53">
        <v>3.6554E7</v>
      </c>
      <c r="E201" s="62">
        <f>D201/14</f>
        <v>2611000</v>
      </c>
      <c r="F201" s="62"/>
      <c r="G201" s="62"/>
      <c r="H201" s="62"/>
      <c r="I201" s="62">
        <v>2611000.0</v>
      </c>
      <c r="J201" s="62"/>
      <c r="K201" s="62"/>
      <c r="L201" s="62"/>
      <c r="M201" s="62">
        <v>2611000.0</v>
      </c>
      <c r="N201" s="62">
        <v>2611000.0</v>
      </c>
      <c r="O201" s="62"/>
      <c r="P201" s="62"/>
      <c r="Q201" s="62">
        <v>2611000.0</v>
      </c>
      <c r="R201" s="62"/>
      <c r="S201" s="62"/>
      <c r="T201" s="62"/>
      <c r="U201" s="62">
        <v>2611000.0</v>
      </c>
      <c r="V201" s="62"/>
      <c r="W201" s="62"/>
      <c r="X201" s="62"/>
      <c r="Y201" s="62">
        <v>2611000.0</v>
      </c>
      <c r="Z201" s="62"/>
      <c r="AA201" s="62">
        <v>2611000.0</v>
      </c>
      <c r="AB201" s="62"/>
      <c r="AC201" s="62">
        <v>2611000.0</v>
      </c>
      <c r="AD201" s="62"/>
      <c r="AE201" s="62"/>
      <c r="AF201" s="62"/>
      <c r="AG201" s="62">
        <v>2611000.0</v>
      </c>
      <c r="AH201" s="62"/>
      <c r="AI201" s="62"/>
      <c r="AJ201" s="62"/>
      <c r="AK201" s="62">
        <v>2611000.0</v>
      </c>
      <c r="AL201" s="62"/>
      <c r="AM201" s="62"/>
      <c r="AN201" s="62"/>
      <c r="AO201" s="62">
        <v>2611000.0</v>
      </c>
      <c r="AP201" s="62"/>
      <c r="AQ201" s="62"/>
      <c r="AR201" s="62"/>
      <c r="AS201" s="62">
        <v>2611000.0</v>
      </c>
      <c r="AT201" s="62"/>
      <c r="AU201" s="62"/>
      <c r="AV201" s="62"/>
      <c r="AW201" s="62">
        <v>2611000.0</v>
      </c>
      <c r="AX201" s="62"/>
      <c r="AY201" s="62"/>
      <c r="AZ201" s="63"/>
      <c r="BA201" s="59">
        <f t="shared" si="3"/>
        <v>36554000</v>
      </c>
      <c r="BB201" s="28">
        <f t="shared" si="4"/>
        <v>0</v>
      </c>
      <c r="BC201" s="64"/>
      <c r="BD201" s="59">
        <f t="shared" si="5"/>
        <v>2611000</v>
      </c>
      <c r="BE201" s="59">
        <f t="shared" si="6"/>
        <v>2611000</v>
      </c>
      <c r="BF201" s="59">
        <f t="shared" si="7"/>
        <v>5222000</v>
      </c>
      <c r="BG201" s="59">
        <f t="shared" si="8"/>
        <v>2611000</v>
      </c>
      <c r="BH201" s="59">
        <f t="shared" si="9"/>
        <v>2611000</v>
      </c>
      <c r="BI201" s="59">
        <f t="shared" si="10"/>
        <v>5222000</v>
      </c>
      <c r="BJ201" s="59">
        <f t="shared" si="11"/>
        <v>2611000</v>
      </c>
      <c r="BK201" s="59">
        <f t="shared" si="12"/>
        <v>2611000</v>
      </c>
      <c r="BL201" s="59">
        <f t="shared" si="13"/>
        <v>2611000</v>
      </c>
      <c r="BM201" s="59">
        <f t="shared" si="14"/>
        <v>2611000</v>
      </c>
      <c r="BN201" s="59">
        <f t="shared" si="15"/>
        <v>2611000</v>
      </c>
      <c r="BO201" s="59">
        <f t="shared" si="16"/>
        <v>2611000</v>
      </c>
      <c r="BP201" s="64"/>
      <c r="BQ201" s="59">
        <f t="shared" si="17"/>
        <v>10444000</v>
      </c>
      <c r="BR201" s="59">
        <f t="shared" si="18"/>
        <v>10444000</v>
      </c>
      <c r="BS201" s="59">
        <f t="shared" si="19"/>
        <v>7833000</v>
      </c>
      <c r="BT201" s="59">
        <f t="shared" si="20"/>
        <v>7833000</v>
      </c>
    </row>
    <row r="202">
      <c r="A202" s="45">
        <v>511628.0</v>
      </c>
      <c r="B202" s="46" t="s">
        <v>196</v>
      </c>
      <c r="C202" s="6"/>
      <c r="D202" s="47">
        <f t="shared" ref="D202:AZ202" si="109">sum(D204)</f>
        <v>130550000</v>
      </c>
      <c r="E202" s="47">
        <f t="shared" si="109"/>
        <v>0</v>
      </c>
      <c r="F202" s="47">
        <f t="shared" si="109"/>
        <v>0</v>
      </c>
      <c r="G202" s="47">
        <f t="shared" si="109"/>
        <v>0</v>
      </c>
      <c r="H202" s="47">
        <f t="shared" si="109"/>
        <v>0</v>
      </c>
      <c r="I202" s="47">
        <f t="shared" si="109"/>
        <v>0</v>
      </c>
      <c r="J202" s="47">
        <f t="shared" si="109"/>
        <v>10879000</v>
      </c>
      <c r="K202" s="47">
        <f t="shared" si="109"/>
        <v>0</v>
      </c>
      <c r="L202" s="47">
        <f t="shared" si="109"/>
        <v>0</v>
      </c>
      <c r="M202" s="47">
        <f t="shared" si="109"/>
        <v>0</v>
      </c>
      <c r="N202" s="47">
        <f t="shared" si="109"/>
        <v>10879000</v>
      </c>
      <c r="O202" s="47">
        <f t="shared" si="109"/>
        <v>0</v>
      </c>
      <c r="P202" s="47">
        <f t="shared" si="109"/>
        <v>0</v>
      </c>
      <c r="Q202" s="47">
        <f t="shared" si="109"/>
        <v>0</v>
      </c>
      <c r="R202" s="47">
        <f t="shared" si="109"/>
        <v>10879000</v>
      </c>
      <c r="S202" s="47">
        <f t="shared" si="109"/>
        <v>0</v>
      </c>
      <c r="T202" s="47">
        <f t="shared" si="109"/>
        <v>0</v>
      </c>
      <c r="U202" s="47">
        <f t="shared" si="109"/>
        <v>0</v>
      </c>
      <c r="V202" s="47">
        <f t="shared" si="109"/>
        <v>10879000</v>
      </c>
      <c r="W202" s="47">
        <f t="shared" si="109"/>
        <v>0</v>
      </c>
      <c r="X202" s="47">
        <f t="shared" si="109"/>
        <v>0</v>
      </c>
      <c r="Y202" s="47">
        <f t="shared" si="109"/>
        <v>0</v>
      </c>
      <c r="Z202" s="47">
        <f t="shared" si="109"/>
        <v>10879000</v>
      </c>
      <c r="AA202" s="47">
        <f t="shared" si="109"/>
        <v>0</v>
      </c>
      <c r="AB202" s="47">
        <f t="shared" si="109"/>
        <v>0</v>
      </c>
      <c r="AC202" s="47">
        <f t="shared" si="109"/>
        <v>0</v>
      </c>
      <c r="AD202" s="47">
        <f t="shared" si="109"/>
        <v>10879000</v>
      </c>
      <c r="AE202" s="47">
        <f t="shared" si="109"/>
        <v>0</v>
      </c>
      <c r="AF202" s="47">
        <f t="shared" si="109"/>
        <v>0</v>
      </c>
      <c r="AG202" s="47">
        <f t="shared" si="109"/>
        <v>0</v>
      </c>
      <c r="AH202" s="47">
        <f t="shared" si="109"/>
        <v>10879000</v>
      </c>
      <c r="AI202" s="47">
        <f t="shared" si="109"/>
        <v>0</v>
      </c>
      <c r="AJ202" s="47">
        <f t="shared" si="109"/>
        <v>0</v>
      </c>
      <c r="AK202" s="47">
        <f t="shared" si="109"/>
        <v>0</v>
      </c>
      <c r="AL202" s="47">
        <f t="shared" si="109"/>
        <v>10879000</v>
      </c>
      <c r="AM202" s="47">
        <f t="shared" si="109"/>
        <v>0</v>
      </c>
      <c r="AN202" s="47">
        <f t="shared" si="109"/>
        <v>0</v>
      </c>
      <c r="AO202" s="47">
        <f t="shared" si="109"/>
        <v>0</v>
      </c>
      <c r="AP202" s="47">
        <f t="shared" si="109"/>
        <v>10879000</v>
      </c>
      <c r="AQ202" s="47">
        <f t="shared" si="109"/>
        <v>0</v>
      </c>
      <c r="AR202" s="47">
        <f t="shared" si="109"/>
        <v>0</v>
      </c>
      <c r="AS202" s="47">
        <f t="shared" si="109"/>
        <v>0</v>
      </c>
      <c r="AT202" s="47">
        <f t="shared" si="109"/>
        <v>10879000</v>
      </c>
      <c r="AU202" s="47">
        <f t="shared" si="109"/>
        <v>0</v>
      </c>
      <c r="AV202" s="47">
        <f t="shared" si="109"/>
        <v>0</v>
      </c>
      <c r="AW202" s="47">
        <f t="shared" si="109"/>
        <v>10880000</v>
      </c>
      <c r="AX202" s="47">
        <f t="shared" si="109"/>
        <v>10880000</v>
      </c>
      <c r="AY202" s="47">
        <f t="shared" si="109"/>
        <v>0</v>
      </c>
      <c r="AZ202" s="60">
        <f t="shared" si="109"/>
        <v>0</v>
      </c>
      <c r="BA202" s="59">
        <f t="shared" si="3"/>
        <v>130550000</v>
      </c>
      <c r="BB202" s="28">
        <f t="shared" si="4"/>
        <v>0</v>
      </c>
      <c r="BC202" s="61"/>
      <c r="BD202" s="59">
        <f t="shared" si="5"/>
        <v>0</v>
      </c>
      <c r="BE202" s="59">
        <f t="shared" si="6"/>
        <v>10879000</v>
      </c>
      <c r="BF202" s="59">
        <f t="shared" si="7"/>
        <v>10879000</v>
      </c>
      <c r="BG202" s="59">
        <f t="shared" si="8"/>
        <v>10879000</v>
      </c>
      <c r="BH202" s="59">
        <f t="shared" si="9"/>
        <v>10879000</v>
      </c>
      <c r="BI202" s="59">
        <f t="shared" si="10"/>
        <v>10879000</v>
      </c>
      <c r="BJ202" s="59">
        <f t="shared" si="11"/>
        <v>10879000</v>
      </c>
      <c r="BK202" s="59">
        <f t="shared" si="12"/>
        <v>10879000</v>
      </c>
      <c r="BL202" s="59">
        <f t="shared" si="13"/>
        <v>10879000</v>
      </c>
      <c r="BM202" s="59">
        <f t="shared" si="14"/>
        <v>10879000</v>
      </c>
      <c r="BN202" s="59">
        <f t="shared" si="15"/>
        <v>10879000</v>
      </c>
      <c r="BO202" s="59">
        <f t="shared" si="16"/>
        <v>21760000</v>
      </c>
      <c r="BP202" s="61"/>
      <c r="BQ202" s="59">
        <f t="shared" si="17"/>
        <v>21758000</v>
      </c>
      <c r="BR202" s="59">
        <f t="shared" si="18"/>
        <v>32637000</v>
      </c>
      <c r="BS202" s="59">
        <f t="shared" si="19"/>
        <v>32637000</v>
      </c>
      <c r="BT202" s="59">
        <f t="shared" si="20"/>
        <v>43518000</v>
      </c>
    </row>
    <row r="203">
      <c r="A203" s="49"/>
      <c r="B203" s="50" t="s">
        <v>37</v>
      </c>
      <c r="C203" s="6"/>
      <c r="D203" s="51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W203" s="62"/>
      <c r="AX203" s="62"/>
      <c r="AY203" s="62"/>
      <c r="AZ203" s="63"/>
      <c r="BA203" s="59">
        <f t="shared" si="3"/>
        <v>0</v>
      </c>
      <c r="BB203" s="28">
        <f t="shared" si="4"/>
        <v>0</v>
      </c>
      <c r="BC203" s="64"/>
      <c r="BD203" s="59">
        <f t="shared" si="5"/>
        <v>0</v>
      </c>
      <c r="BE203" s="59">
        <f t="shared" si="6"/>
        <v>0</v>
      </c>
      <c r="BF203" s="59">
        <f t="shared" si="7"/>
        <v>0</v>
      </c>
      <c r="BG203" s="59">
        <f t="shared" si="8"/>
        <v>0</v>
      </c>
      <c r="BH203" s="59">
        <f t="shared" si="9"/>
        <v>0</v>
      </c>
      <c r="BI203" s="59">
        <f t="shared" si="10"/>
        <v>0</v>
      </c>
      <c r="BJ203" s="59">
        <f t="shared" si="11"/>
        <v>0</v>
      </c>
      <c r="BK203" s="59">
        <f t="shared" si="12"/>
        <v>0</v>
      </c>
      <c r="BL203" s="59">
        <f t="shared" si="13"/>
        <v>0</v>
      </c>
      <c r="BM203" s="59">
        <f t="shared" si="14"/>
        <v>0</v>
      </c>
      <c r="BN203" s="59">
        <f t="shared" si="15"/>
        <v>0</v>
      </c>
      <c r="BO203" s="59">
        <f t="shared" si="16"/>
        <v>0</v>
      </c>
      <c r="BP203" s="64"/>
      <c r="BQ203" s="59">
        <f t="shared" si="17"/>
        <v>0</v>
      </c>
      <c r="BR203" s="59">
        <f t="shared" si="18"/>
        <v>0</v>
      </c>
      <c r="BS203" s="59">
        <f t="shared" si="19"/>
        <v>0</v>
      </c>
      <c r="BT203" s="59">
        <f t="shared" si="20"/>
        <v>0</v>
      </c>
    </row>
    <row r="204">
      <c r="A204" s="49"/>
      <c r="B204" s="52" t="s">
        <v>38</v>
      </c>
      <c r="C204" s="52" t="s">
        <v>196</v>
      </c>
      <c r="D204" s="53">
        <v>1.3055E8</v>
      </c>
      <c r="E204" s="62"/>
      <c r="F204" s="62"/>
      <c r="G204" s="62"/>
      <c r="H204" s="62"/>
      <c r="I204" s="62"/>
      <c r="J204" s="53">
        <v>1.0879E7</v>
      </c>
      <c r="K204" s="62"/>
      <c r="L204" s="62"/>
      <c r="M204" s="62"/>
      <c r="N204" s="53">
        <v>1.0879E7</v>
      </c>
      <c r="O204" s="62"/>
      <c r="P204" s="62"/>
      <c r="Q204" s="62"/>
      <c r="R204" s="53">
        <v>1.0879E7</v>
      </c>
      <c r="S204" s="62"/>
      <c r="T204" s="62"/>
      <c r="U204" s="62"/>
      <c r="V204" s="53">
        <v>1.0879E7</v>
      </c>
      <c r="W204" s="62"/>
      <c r="X204" s="62"/>
      <c r="Y204" s="62"/>
      <c r="Z204" s="53">
        <v>1.0879E7</v>
      </c>
      <c r="AA204" s="62"/>
      <c r="AB204" s="62"/>
      <c r="AC204" s="62"/>
      <c r="AD204" s="53">
        <v>1.0879E7</v>
      </c>
      <c r="AE204" s="62"/>
      <c r="AF204" s="62"/>
      <c r="AG204" s="62"/>
      <c r="AH204" s="53">
        <v>1.0879E7</v>
      </c>
      <c r="AI204" s="62"/>
      <c r="AJ204" s="62"/>
      <c r="AK204" s="62"/>
      <c r="AL204" s="53">
        <v>1.0879E7</v>
      </c>
      <c r="AM204" s="62"/>
      <c r="AN204" s="62"/>
      <c r="AO204" s="62"/>
      <c r="AP204" s="53">
        <v>1.0879E7</v>
      </c>
      <c r="AQ204" s="62"/>
      <c r="AR204" s="62"/>
      <c r="AS204" s="62"/>
      <c r="AT204" s="53">
        <v>1.0879E7</v>
      </c>
      <c r="AU204" s="62"/>
      <c r="AV204" s="62"/>
      <c r="AW204" s="53">
        <v>1.088E7</v>
      </c>
      <c r="AX204" s="53">
        <v>1.088E7</v>
      </c>
      <c r="AY204" s="62"/>
      <c r="AZ204" s="63"/>
      <c r="BA204" s="59">
        <f t="shared" si="3"/>
        <v>130550000</v>
      </c>
      <c r="BB204" s="28">
        <f t="shared" si="4"/>
        <v>0</v>
      </c>
      <c r="BC204" s="64"/>
      <c r="BD204" s="59">
        <f t="shared" si="5"/>
        <v>0</v>
      </c>
      <c r="BE204" s="59">
        <f t="shared" si="6"/>
        <v>10879000</v>
      </c>
      <c r="BF204" s="59">
        <f t="shared" si="7"/>
        <v>10879000</v>
      </c>
      <c r="BG204" s="59">
        <f t="shared" si="8"/>
        <v>10879000</v>
      </c>
      <c r="BH204" s="59">
        <f t="shared" si="9"/>
        <v>10879000</v>
      </c>
      <c r="BI204" s="59">
        <f t="shared" si="10"/>
        <v>10879000</v>
      </c>
      <c r="BJ204" s="59">
        <f t="shared" si="11"/>
        <v>10879000</v>
      </c>
      <c r="BK204" s="59">
        <f t="shared" si="12"/>
        <v>10879000</v>
      </c>
      <c r="BL204" s="59">
        <f t="shared" si="13"/>
        <v>10879000</v>
      </c>
      <c r="BM204" s="59">
        <f t="shared" si="14"/>
        <v>10879000</v>
      </c>
      <c r="BN204" s="59">
        <f t="shared" si="15"/>
        <v>10879000</v>
      </c>
      <c r="BO204" s="59">
        <f t="shared" si="16"/>
        <v>21760000</v>
      </c>
      <c r="BP204" s="64"/>
      <c r="BQ204" s="59">
        <f t="shared" si="17"/>
        <v>21758000</v>
      </c>
      <c r="BR204" s="59">
        <f t="shared" si="18"/>
        <v>32637000</v>
      </c>
      <c r="BS204" s="59">
        <f t="shared" si="19"/>
        <v>32637000</v>
      </c>
      <c r="BT204" s="59">
        <f t="shared" si="20"/>
        <v>43518000</v>
      </c>
    </row>
    <row r="205">
      <c r="A205" s="45">
        <v>511633.0</v>
      </c>
      <c r="B205" s="46" t="s">
        <v>197</v>
      </c>
      <c r="C205" s="6"/>
      <c r="D205" s="47">
        <f t="shared" ref="D205:AZ205" si="110">sum(D207)</f>
        <v>7970000</v>
      </c>
      <c r="E205" s="47">
        <f t="shared" si="110"/>
        <v>569000</v>
      </c>
      <c r="F205" s="47">
        <f t="shared" si="110"/>
        <v>0</v>
      </c>
      <c r="G205" s="47">
        <f t="shared" si="110"/>
        <v>0</v>
      </c>
      <c r="H205" s="47">
        <f t="shared" si="110"/>
        <v>0</v>
      </c>
      <c r="I205" s="47">
        <f t="shared" si="110"/>
        <v>569000</v>
      </c>
      <c r="J205" s="47">
        <f t="shared" si="110"/>
        <v>0</v>
      </c>
      <c r="K205" s="47">
        <f t="shared" si="110"/>
        <v>0</v>
      </c>
      <c r="L205" s="47">
        <f t="shared" si="110"/>
        <v>0</v>
      </c>
      <c r="M205" s="47">
        <f t="shared" si="110"/>
        <v>569000</v>
      </c>
      <c r="N205" s="47">
        <f t="shared" si="110"/>
        <v>569000</v>
      </c>
      <c r="O205" s="47">
        <f t="shared" si="110"/>
        <v>0</v>
      </c>
      <c r="P205" s="47">
        <f t="shared" si="110"/>
        <v>0</v>
      </c>
      <c r="Q205" s="47">
        <f t="shared" si="110"/>
        <v>569000</v>
      </c>
      <c r="R205" s="47">
        <f t="shared" si="110"/>
        <v>0</v>
      </c>
      <c r="S205" s="47">
        <f t="shared" si="110"/>
        <v>0</v>
      </c>
      <c r="T205" s="47">
        <f t="shared" si="110"/>
        <v>0</v>
      </c>
      <c r="U205" s="47">
        <f t="shared" si="110"/>
        <v>569000</v>
      </c>
      <c r="V205" s="47">
        <f t="shared" si="110"/>
        <v>0</v>
      </c>
      <c r="W205" s="47">
        <f t="shared" si="110"/>
        <v>0</v>
      </c>
      <c r="X205" s="47">
        <f t="shared" si="110"/>
        <v>0</v>
      </c>
      <c r="Y205" s="47">
        <f t="shared" si="110"/>
        <v>569000</v>
      </c>
      <c r="Z205" s="47">
        <f t="shared" si="110"/>
        <v>0</v>
      </c>
      <c r="AA205" s="47">
        <f t="shared" si="110"/>
        <v>569000</v>
      </c>
      <c r="AB205" s="47">
        <f t="shared" si="110"/>
        <v>0</v>
      </c>
      <c r="AC205" s="47">
        <f t="shared" si="110"/>
        <v>569000</v>
      </c>
      <c r="AD205" s="47">
        <f t="shared" si="110"/>
        <v>0</v>
      </c>
      <c r="AE205" s="47">
        <f t="shared" si="110"/>
        <v>0</v>
      </c>
      <c r="AF205" s="47">
        <f t="shared" si="110"/>
        <v>0</v>
      </c>
      <c r="AG205" s="47">
        <f t="shared" si="110"/>
        <v>569000</v>
      </c>
      <c r="AH205" s="47">
        <f t="shared" si="110"/>
        <v>0</v>
      </c>
      <c r="AI205" s="47">
        <f t="shared" si="110"/>
        <v>0</v>
      </c>
      <c r="AJ205" s="47">
        <f t="shared" si="110"/>
        <v>0</v>
      </c>
      <c r="AK205" s="47">
        <f t="shared" si="110"/>
        <v>569000</v>
      </c>
      <c r="AL205" s="47">
        <f t="shared" si="110"/>
        <v>0</v>
      </c>
      <c r="AM205" s="47">
        <f t="shared" si="110"/>
        <v>0</v>
      </c>
      <c r="AN205" s="47">
        <f t="shared" si="110"/>
        <v>0</v>
      </c>
      <c r="AO205" s="47">
        <f t="shared" si="110"/>
        <v>569000</v>
      </c>
      <c r="AP205" s="47">
        <f t="shared" si="110"/>
        <v>0</v>
      </c>
      <c r="AQ205" s="47">
        <f t="shared" si="110"/>
        <v>0</v>
      </c>
      <c r="AR205" s="47">
        <f t="shared" si="110"/>
        <v>0</v>
      </c>
      <c r="AS205" s="47">
        <f t="shared" si="110"/>
        <v>569000</v>
      </c>
      <c r="AT205" s="47">
        <f t="shared" si="110"/>
        <v>0</v>
      </c>
      <c r="AU205" s="47">
        <f t="shared" si="110"/>
        <v>0</v>
      </c>
      <c r="AV205" s="47">
        <f t="shared" si="110"/>
        <v>0</v>
      </c>
      <c r="AW205" s="47">
        <f t="shared" si="110"/>
        <v>573000</v>
      </c>
      <c r="AX205" s="47">
        <f t="shared" si="110"/>
        <v>0</v>
      </c>
      <c r="AY205" s="47">
        <f t="shared" si="110"/>
        <v>0</v>
      </c>
      <c r="AZ205" s="60">
        <f t="shared" si="110"/>
        <v>0</v>
      </c>
      <c r="BA205" s="59">
        <f t="shared" si="3"/>
        <v>7970000</v>
      </c>
      <c r="BB205" s="28">
        <f t="shared" si="4"/>
        <v>0</v>
      </c>
      <c r="BC205" s="61"/>
      <c r="BD205" s="59">
        <f t="shared" si="5"/>
        <v>569000</v>
      </c>
      <c r="BE205" s="59">
        <f t="shared" si="6"/>
        <v>569000</v>
      </c>
      <c r="BF205" s="59">
        <f t="shared" si="7"/>
        <v>1138000</v>
      </c>
      <c r="BG205" s="59">
        <f t="shared" si="8"/>
        <v>569000</v>
      </c>
      <c r="BH205" s="59">
        <f t="shared" si="9"/>
        <v>569000</v>
      </c>
      <c r="BI205" s="59">
        <f t="shared" si="10"/>
        <v>1138000</v>
      </c>
      <c r="BJ205" s="59">
        <f t="shared" si="11"/>
        <v>569000</v>
      </c>
      <c r="BK205" s="59">
        <f t="shared" si="12"/>
        <v>569000</v>
      </c>
      <c r="BL205" s="59">
        <f t="shared" si="13"/>
        <v>569000</v>
      </c>
      <c r="BM205" s="59">
        <f t="shared" si="14"/>
        <v>569000</v>
      </c>
      <c r="BN205" s="59">
        <f t="shared" si="15"/>
        <v>569000</v>
      </c>
      <c r="BO205" s="59">
        <f t="shared" si="16"/>
        <v>573000</v>
      </c>
      <c r="BP205" s="61"/>
      <c r="BQ205" s="59">
        <f t="shared" si="17"/>
        <v>2276000</v>
      </c>
      <c r="BR205" s="59">
        <f t="shared" si="18"/>
        <v>2276000</v>
      </c>
      <c r="BS205" s="59">
        <f t="shared" si="19"/>
        <v>1707000</v>
      </c>
      <c r="BT205" s="59">
        <f t="shared" si="20"/>
        <v>1711000</v>
      </c>
    </row>
    <row r="206">
      <c r="A206" s="49"/>
      <c r="B206" s="50" t="s">
        <v>37</v>
      </c>
      <c r="C206" s="6"/>
      <c r="D206" s="51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W206" s="62"/>
      <c r="AX206" s="62"/>
      <c r="AY206" s="62"/>
      <c r="AZ206" s="63"/>
      <c r="BA206" s="59">
        <f t="shared" si="3"/>
        <v>0</v>
      </c>
      <c r="BB206" s="28">
        <f t="shared" si="4"/>
        <v>0</v>
      </c>
      <c r="BC206" s="64"/>
      <c r="BD206" s="59">
        <f t="shared" si="5"/>
        <v>0</v>
      </c>
      <c r="BE206" s="59">
        <f t="shared" si="6"/>
        <v>0</v>
      </c>
      <c r="BF206" s="59">
        <f t="shared" si="7"/>
        <v>0</v>
      </c>
      <c r="BG206" s="59">
        <f t="shared" si="8"/>
        <v>0</v>
      </c>
      <c r="BH206" s="59">
        <f t="shared" si="9"/>
        <v>0</v>
      </c>
      <c r="BI206" s="59">
        <f t="shared" si="10"/>
        <v>0</v>
      </c>
      <c r="BJ206" s="59">
        <f t="shared" si="11"/>
        <v>0</v>
      </c>
      <c r="BK206" s="59">
        <f t="shared" si="12"/>
        <v>0</v>
      </c>
      <c r="BL206" s="59">
        <f t="shared" si="13"/>
        <v>0</v>
      </c>
      <c r="BM206" s="59">
        <f t="shared" si="14"/>
        <v>0</v>
      </c>
      <c r="BN206" s="59">
        <f t="shared" si="15"/>
        <v>0</v>
      </c>
      <c r="BO206" s="59">
        <f t="shared" si="16"/>
        <v>0</v>
      </c>
      <c r="BP206" s="64"/>
      <c r="BQ206" s="59">
        <f t="shared" si="17"/>
        <v>0</v>
      </c>
      <c r="BR206" s="59">
        <f t="shared" si="18"/>
        <v>0</v>
      </c>
      <c r="BS206" s="59">
        <f t="shared" si="19"/>
        <v>0</v>
      </c>
      <c r="BT206" s="59">
        <f t="shared" si="20"/>
        <v>0</v>
      </c>
    </row>
    <row r="207">
      <c r="A207" s="49"/>
      <c r="B207" s="52" t="s">
        <v>38</v>
      </c>
      <c r="C207" s="52" t="s">
        <v>197</v>
      </c>
      <c r="D207" s="53">
        <v>7970000.0</v>
      </c>
      <c r="E207" s="53">
        <v>569000.0</v>
      </c>
      <c r="F207" s="62"/>
      <c r="G207" s="62"/>
      <c r="H207" s="62"/>
      <c r="I207" s="53">
        <v>569000.0</v>
      </c>
      <c r="J207" s="62"/>
      <c r="K207" s="62"/>
      <c r="L207" s="62"/>
      <c r="M207" s="53">
        <v>569000.0</v>
      </c>
      <c r="N207" s="53">
        <v>569000.0</v>
      </c>
      <c r="O207" s="62"/>
      <c r="P207" s="62"/>
      <c r="Q207" s="53">
        <v>569000.0</v>
      </c>
      <c r="R207" s="62"/>
      <c r="S207" s="62"/>
      <c r="T207" s="62"/>
      <c r="U207" s="53">
        <v>569000.0</v>
      </c>
      <c r="V207" s="62"/>
      <c r="W207" s="62"/>
      <c r="X207" s="62"/>
      <c r="Y207" s="53">
        <v>569000.0</v>
      </c>
      <c r="Z207" s="62"/>
      <c r="AA207" s="53">
        <v>569000.0</v>
      </c>
      <c r="AB207" s="62"/>
      <c r="AC207" s="53">
        <v>569000.0</v>
      </c>
      <c r="AD207" s="62"/>
      <c r="AE207" s="62"/>
      <c r="AF207" s="62"/>
      <c r="AG207" s="53">
        <v>569000.0</v>
      </c>
      <c r="AH207" s="62"/>
      <c r="AI207" s="62"/>
      <c r="AJ207" s="62"/>
      <c r="AK207" s="53">
        <v>569000.0</v>
      </c>
      <c r="AL207" s="62"/>
      <c r="AM207" s="62"/>
      <c r="AN207" s="62"/>
      <c r="AO207" s="53">
        <v>569000.0</v>
      </c>
      <c r="AP207" s="62"/>
      <c r="AQ207" s="62"/>
      <c r="AR207" s="62"/>
      <c r="AS207" s="53">
        <v>569000.0</v>
      </c>
      <c r="AT207" s="62"/>
      <c r="AU207" s="62"/>
      <c r="AV207" s="62"/>
      <c r="AW207" s="53">
        <v>573000.0</v>
      </c>
      <c r="AX207" s="62"/>
      <c r="AY207" s="62"/>
      <c r="AZ207" s="63"/>
      <c r="BA207" s="59">
        <f t="shared" si="3"/>
        <v>7970000</v>
      </c>
      <c r="BB207" s="28">
        <f t="shared" si="4"/>
        <v>0</v>
      </c>
      <c r="BC207" s="64"/>
      <c r="BD207" s="59">
        <f t="shared" si="5"/>
        <v>569000</v>
      </c>
      <c r="BE207" s="59">
        <f t="shared" si="6"/>
        <v>569000</v>
      </c>
      <c r="BF207" s="59">
        <f t="shared" si="7"/>
        <v>1138000</v>
      </c>
      <c r="BG207" s="59">
        <f t="shared" si="8"/>
        <v>569000</v>
      </c>
      <c r="BH207" s="59">
        <f t="shared" si="9"/>
        <v>569000</v>
      </c>
      <c r="BI207" s="59">
        <f t="shared" si="10"/>
        <v>1138000</v>
      </c>
      <c r="BJ207" s="59">
        <f t="shared" si="11"/>
        <v>569000</v>
      </c>
      <c r="BK207" s="59">
        <f t="shared" si="12"/>
        <v>569000</v>
      </c>
      <c r="BL207" s="59">
        <f t="shared" si="13"/>
        <v>569000</v>
      </c>
      <c r="BM207" s="59">
        <f t="shared" si="14"/>
        <v>569000</v>
      </c>
      <c r="BN207" s="59">
        <f t="shared" si="15"/>
        <v>569000</v>
      </c>
      <c r="BO207" s="59">
        <f t="shared" si="16"/>
        <v>573000</v>
      </c>
      <c r="BP207" s="64"/>
      <c r="BQ207" s="59">
        <f t="shared" si="17"/>
        <v>2276000</v>
      </c>
      <c r="BR207" s="59">
        <f t="shared" si="18"/>
        <v>2276000</v>
      </c>
      <c r="BS207" s="59">
        <f t="shared" si="19"/>
        <v>1707000</v>
      </c>
      <c r="BT207" s="59">
        <f t="shared" si="20"/>
        <v>1711000</v>
      </c>
    </row>
    <row r="208">
      <c r="A208" s="45">
        <v>512211.0</v>
      </c>
      <c r="B208" s="46" t="s">
        <v>198</v>
      </c>
      <c r="C208" s="6"/>
      <c r="D208" s="47">
        <f t="shared" ref="D208:AZ208" si="111">sum(D210,D214)</f>
        <v>27012000</v>
      </c>
      <c r="E208" s="47">
        <f t="shared" si="111"/>
        <v>0</v>
      </c>
      <c r="F208" s="47">
        <f t="shared" si="111"/>
        <v>0</v>
      </c>
      <c r="G208" s="47">
        <f t="shared" si="111"/>
        <v>0</v>
      </c>
      <c r="H208" s="47">
        <f t="shared" si="111"/>
        <v>0</v>
      </c>
      <c r="I208" s="47">
        <f t="shared" si="111"/>
        <v>0</v>
      </c>
      <c r="J208" s="47">
        <f t="shared" si="111"/>
        <v>0</v>
      </c>
      <c r="K208" s="47">
        <f t="shared" si="111"/>
        <v>0</v>
      </c>
      <c r="L208" s="47">
        <f t="shared" si="111"/>
        <v>0</v>
      </c>
      <c r="M208" s="47">
        <f t="shared" si="111"/>
        <v>0</v>
      </c>
      <c r="N208" s="47">
        <f t="shared" si="111"/>
        <v>0</v>
      </c>
      <c r="O208" s="47">
        <f t="shared" si="111"/>
        <v>0</v>
      </c>
      <c r="P208" s="47">
        <f t="shared" si="111"/>
        <v>0</v>
      </c>
      <c r="Q208" s="47">
        <f t="shared" si="111"/>
        <v>0</v>
      </c>
      <c r="R208" s="47">
        <f t="shared" si="111"/>
        <v>0</v>
      </c>
      <c r="S208" s="47">
        <f t="shared" si="111"/>
        <v>0</v>
      </c>
      <c r="T208" s="47">
        <f t="shared" si="111"/>
        <v>9004000</v>
      </c>
      <c r="U208" s="47">
        <f t="shared" si="111"/>
        <v>0</v>
      </c>
      <c r="V208" s="47">
        <f t="shared" si="111"/>
        <v>0</v>
      </c>
      <c r="W208" s="47">
        <f t="shared" si="111"/>
        <v>0</v>
      </c>
      <c r="X208" s="47">
        <f t="shared" si="111"/>
        <v>0</v>
      </c>
      <c r="Y208" s="47">
        <f t="shared" si="111"/>
        <v>0</v>
      </c>
      <c r="Z208" s="47">
        <f t="shared" si="111"/>
        <v>0</v>
      </c>
      <c r="AA208" s="47">
        <f t="shared" si="111"/>
        <v>0</v>
      </c>
      <c r="AB208" s="47">
        <f t="shared" si="111"/>
        <v>0</v>
      </c>
      <c r="AC208" s="47">
        <f t="shared" si="111"/>
        <v>0</v>
      </c>
      <c r="AD208" s="47">
        <f t="shared" si="111"/>
        <v>0</v>
      </c>
      <c r="AE208" s="47">
        <f t="shared" si="111"/>
        <v>0</v>
      </c>
      <c r="AF208" s="47">
        <f t="shared" si="111"/>
        <v>0</v>
      </c>
      <c r="AG208" s="47">
        <f t="shared" si="111"/>
        <v>0</v>
      </c>
      <c r="AH208" s="47">
        <f t="shared" si="111"/>
        <v>0</v>
      </c>
      <c r="AI208" s="47">
        <f t="shared" si="111"/>
        <v>0</v>
      </c>
      <c r="AJ208" s="47">
        <f t="shared" si="111"/>
        <v>9004000</v>
      </c>
      <c r="AK208" s="47">
        <f t="shared" si="111"/>
        <v>0</v>
      </c>
      <c r="AL208" s="47">
        <f t="shared" si="111"/>
        <v>0</v>
      </c>
      <c r="AM208" s="47">
        <f t="shared" si="111"/>
        <v>0</v>
      </c>
      <c r="AN208" s="47">
        <f t="shared" si="111"/>
        <v>0</v>
      </c>
      <c r="AO208" s="47">
        <f t="shared" si="111"/>
        <v>0</v>
      </c>
      <c r="AP208" s="47">
        <f t="shared" si="111"/>
        <v>0</v>
      </c>
      <c r="AQ208" s="47">
        <f t="shared" si="111"/>
        <v>0</v>
      </c>
      <c r="AR208" s="47">
        <f t="shared" si="111"/>
        <v>0</v>
      </c>
      <c r="AS208" s="47">
        <f t="shared" si="111"/>
        <v>0</v>
      </c>
      <c r="AT208" s="47">
        <f t="shared" si="111"/>
        <v>0</v>
      </c>
      <c r="AU208" s="47">
        <f t="shared" si="111"/>
        <v>0</v>
      </c>
      <c r="AV208" s="47">
        <f t="shared" si="111"/>
        <v>0</v>
      </c>
      <c r="AW208" s="47">
        <f t="shared" si="111"/>
        <v>9004000</v>
      </c>
      <c r="AX208" s="47">
        <f t="shared" si="111"/>
        <v>0</v>
      </c>
      <c r="AY208" s="47">
        <f t="shared" si="111"/>
        <v>0</v>
      </c>
      <c r="AZ208" s="60">
        <f t="shared" si="111"/>
        <v>0</v>
      </c>
      <c r="BA208" s="59">
        <f t="shared" si="3"/>
        <v>27012000</v>
      </c>
      <c r="BB208" s="28">
        <f t="shared" si="4"/>
        <v>0</v>
      </c>
      <c r="BC208" s="61"/>
      <c r="BD208" s="59">
        <f t="shared" si="5"/>
        <v>0</v>
      </c>
      <c r="BE208" s="59">
        <f t="shared" si="6"/>
        <v>0</v>
      </c>
      <c r="BF208" s="59">
        <f t="shared" si="7"/>
        <v>0</v>
      </c>
      <c r="BG208" s="59">
        <f t="shared" si="8"/>
        <v>9004000</v>
      </c>
      <c r="BH208" s="59">
        <f t="shared" si="9"/>
        <v>0</v>
      </c>
      <c r="BI208" s="59">
        <f t="shared" si="10"/>
        <v>0</v>
      </c>
      <c r="BJ208" s="59">
        <f t="shared" si="11"/>
        <v>0</v>
      </c>
      <c r="BK208" s="59">
        <f t="shared" si="12"/>
        <v>9004000</v>
      </c>
      <c r="BL208" s="59">
        <f t="shared" si="13"/>
        <v>0</v>
      </c>
      <c r="BM208" s="59">
        <f t="shared" si="14"/>
        <v>0</v>
      </c>
      <c r="BN208" s="59">
        <f t="shared" si="15"/>
        <v>0</v>
      </c>
      <c r="BO208" s="59">
        <f t="shared" si="16"/>
        <v>9004000</v>
      </c>
      <c r="BP208" s="61"/>
      <c r="BQ208" s="59">
        <f t="shared" si="17"/>
        <v>0</v>
      </c>
      <c r="BR208" s="59">
        <f t="shared" si="18"/>
        <v>9004000</v>
      </c>
      <c r="BS208" s="59">
        <f t="shared" si="19"/>
        <v>9004000</v>
      </c>
      <c r="BT208" s="59">
        <f t="shared" si="20"/>
        <v>9004000</v>
      </c>
    </row>
    <row r="209">
      <c r="A209" s="49"/>
      <c r="B209" s="50" t="s">
        <v>37</v>
      </c>
      <c r="C209" s="6"/>
      <c r="D209" s="51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2"/>
      <c r="AU209" s="62"/>
      <c r="AV209" s="62"/>
      <c r="AW209" s="62"/>
      <c r="AX209" s="62"/>
      <c r="AY209" s="62"/>
      <c r="AZ209" s="63"/>
      <c r="BA209" s="59">
        <f t="shared" si="3"/>
        <v>0</v>
      </c>
      <c r="BB209" s="28">
        <f t="shared" si="4"/>
        <v>0</v>
      </c>
      <c r="BC209" s="64"/>
      <c r="BD209" s="59">
        <f t="shared" si="5"/>
        <v>0</v>
      </c>
      <c r="BE209" s="59">
        <f t="shared" si="6"/>
        <v>0</v>
      </c>
      <c r="BF209" s="59">
        <f t="shared" si="7"/>
        <v>0</v>
      </c>
      <c r="BG209" s="59">
        <f t="shared" si="8"/>
        <v>0</v>
      </c>
      <c r="BH209" s="59">
        <f t="shared" si="9"/>
        <v>0</v>
      </c>
      <c r="BI209" s="59">
        <f t="shared" si="10"/>
        <v>0</v>
      </c>
      <c r="BJ209" s="59">
        <f t="shared" si="11"/>
        <v>0</v>
      </c>
      <c r="BK209" s="59">
        <f t="shared" si="12"/>
        <v>0</v>
      </c>
      <c r="BL209" s="59">
        <f t="shared" si="13"/>
        <v>0</v>
      </c>
      <c r="BM209" s="59">
        <f t="shared" si="14"/>
        <v>0</v>
      </c>
      <c r="BN209" s="59">
        <f t="shared" si="15"/>
        <v>0</v>
      </c>
      <c r="BO209" s="59">
        <f t="shared" si="16"/>
        <v>0</v>
      </c>
      <c r="BP209" s="64"/>
      <c r="BQ209" s="59">
        <f t="shared" si="17"/>
        <v>0</v>
      </c>
      <c r="BR209" s="59">
        <f t="shared" si="18"/>
        <v>0</v>
      </c>
      <c r="BS209" s="59">
        <f t="shared" si="19"/>
        <v>0</v>
      </c>
      <c r="BT209" s="59">
        <f t="shared" si="20"/>
        <v>0</v>
      </c>
    </row>
    <row r="210">
      <c r="A210" s="49"/>
      <c r="B210" s="52" t="s">
        <v>54</v>
      </c>
      <c r="C210" s="52" t="s">
        <v>199</v>
      </c>
      <c r="D210" s="53">
        <f t="shared" ref="D210:AZ210" si="112">sum(D211:D213)</f>
        <v>20970000</v>
      </c>
      <c r="E210" s="53">
        <f t="shared" si="112"/>
        <v>0</v>
      </c>
      <c r="F210" s="53">
        <f t="shared" si="112"/>
        <v>0</v>
      </c>
      <c r="G210" s="53">
        <f t="shared" si="112"/>
        <v>0</v>
      </c>
      <c r="H210" s="53">
        <f t="shared" si="112"/>
        <v>0</v>
      </c>
      <c r="I210" s="53">
        <f t="shared" si="112"/>
        <v>0</v>
      </c>
      <c r="J210" s="53">
        <f t="shared" si="112"/>
        <v>0</v>
      </c>
      <c r="K210" s="53">
        <f t="shared" si="112"/>
        <v>0</v>
      </c>
      <c r="L210" s="53">
        <f t="shared" si="112"/>
        <v>0</v>
      </c>
      <c r="M210" s="53">
        <f t="shared" si="112"/>
        <v>0</v>
      </c>
      <c r="N210" s="53">
        <f t="shared" si="112"/>
        <v>0</v>
      </c>
      <c r="O210" s="53">
        <f t="shared" si="112"/>
        <v>0</v>
      </c>
      <c r="P210" s="53">
        <f t="shared" si="112"/>
        <v>0</v>
      </c>
      <c r="Q210" s="53">
        <f t="shared" si="112"/>
        <v>0</v>
      </c>
      <c r="R210" s="53">
        <f t="shared" si="112"/>
        <v>0</v>
      </c>
      <c r="S210" s="53">
        <f t="shared" si="112"/>
        <v>0</v>
      </c>
      <c r="T210" s="53">
        <f t="shared" si="112"/>
        <v>6990000</v>
      </c>
      <c r="U210" s="53">
        <f t="shared" si="112"/>
        <v>0</v>
      </c>
      <c r="V210" s="53">
        <f t="shared" si="112"/>
        <v>0</v>
      </c>
      <c r="W210" s="53">
        <f t="shared" si="112"/>
        <v>0</v>
      </c>
      <c r="X210" s="53">
        <f t="shared" si="112"/>
        <v>0</v>
      </c>
      <c r="Y210" s="53">
        <f t="shared" si="112"/>
        <v>0</v>
      </c>
      <c r="Z210" s="53">
        <f t="shared" si="112"/>
        <v>0</v>
      </c>
      <c r="AA210" s="53">
        <f t="shared" si="112"/>
        <v>0</v>
      </c>
      <c r="AB210" s="53">
        <f t="shared" si="112"/>
        <v>0</v>
      </c>
      <c r="AC210" s="53">
        <f t="shared" si="112"/>
        <v>0</v>
      </c>
      <c r="AD210" s="53">
        <f t="shared" si="112"/>
        <v>0</v>
      </c>
      <c r="AE210" s="53">
        <f t="shared" si="112"/>
        <v>0</v>
      </c>
      <c r="AF210" s="53">
        <f t="shared" si="112"/>
        <v>0</v>
      </c>
      <c r="AG210" s="53">
        <f t="shared" si="112"/>
        <v>0</v>
      </c>
      <c r="AH210" s="53">
        <f t="shared" si="112"/>
        <v>0</v>
      </c>
      <c r="AI210" s="53">
        <f t="shared" si="112"/>
        <v>0</v>
      </c>
      <c r="AJ210" s="53">
        <f t="shared" si="112"/>
        <v>6990000</v>
      </c>
      <c r="AK210" s="53">
        <f t="shared" si="112"/>
        <v>0</v>
      </c>
      <c r="AL210" s="53">
        <f t="shared" si="112"/>
        <v>0</v>
      </c>
      <c r="AM210" s="53">
        <f t="shared" si="112"/>
        <v>0</v>
      </c>
      <c r="AN210" s="53">
        <f t="shared" si="112"/>
        <v>0</v>
      </c>
      <c r="AO210" s="53">
        <f t="shared" si="112"/>
        <v>0</v>
      </c>
      <c r="AP210" s="53">
        <f t="shared" si="112"/>
        <v>0</v>
      </c>
      <c r="AQ210" s="53">
        <f t="shared" si="112"/>
        <v>0</v>
      </c>
      <c r="AR210" s="53">
        <f t="shared" si="112"/>
        <v>0</v>
      </c>
      <c r="AS210" s="53">
        <f t="shared" si="112"/>
        <v>0</v>
      </c>
      <c r="AT210" s="53">
        <f t="shared" si="112"/>
        <v>0</v>
      </c>
      <c r="AU210" s="53">
        <f t="shared" si="112"/>
        <v>0</v>
      </c>
      <c r="AV210" s="53">
        <f t="shared" si="112"/>
        <v>0</v>
      </c>
      <c r="AW210" s="53">
        <f t="shared" si="112"/>
        <v>6990000</v>
      </c>
      <c r="AX210" s="53">
        <f t="shared" si="112"/>
        <v>0</v>
      </c>
      <c r="AY210" s="53">
        <f t="shared" si="112"/>
        <v>0</v>
      </c>
      <c r="AZ210" s="65">
        <f t="shared" si="112"/>
        <v>0</v>
      </c>
      <c r="BA210" s="59">
        <f t="shared" si="3"/>
        <v>20970000</v>
      </c>
      <c r="BB210" s="28">
        <f t="shared" si="4"/>
        <v>0</v>
      </c>
      <c r="BC210" s="64"/>
      <c r="BD210" s="59">
        <f t="shared" si="5"/>
        <v>0</v>
      </c>
      <c r="BE210" s="59">
        <f t="shared" si="6"/>
        <v>0</v>
      </c>
      <c r="BF210" s="59">
        <f t="shared" si="7"/>
        <v>0</v>
      </c>
      <c r="BG210" s="59">
        <f t="shared" si="8"/>
        <v>6990000</v>
      </c>
      <c r="BH210" s="59">
        <f t="shared" si="9"/>
        <v>0</v>
      </c>
      <c r="BI210" s="59">
        <f t="shared" si="10"/>
        <v>0</v>
      </c>
      <c r="BJ210" s="59">
        <f t="shared" si="11"/>
        <v>0</v>
      </c>
      <c r="BK210" s="59">
        <f t="shared" si="12"/>
        <v>6990000</v>
      </c>
      <c r="BL210" s="59">
        <f t="shared" si="13"/>
        <v>0</v>
      </c>
      <c r="BM210" s="59">
        <f t="shared" si="14"/>
        <v>0</v>
      </c>
      <c r="BN210" s="59">
        <f t="shared" si="15"/>
        <v>0</v>
      </c>
      <c r="BO210" s="59">
        <f t="shared" si="16"/>
        <v>6990000</v>
      </c>
      <c r="BP210" s="64"/>
      <c r="BQ210" s="59">
        <f t="shared" si="17"/>
        <v>0</v>
      </c>
      <c r="BR210" s="59">
        <f t="shared" si="18"/>
        <v>6990000</v>
      </c>
      <c r="BS210" s="59">
        <f t="shared" si="19"/>
        <v>6990000</v>
      </c>
      <c r="BT210" s="59">
        <f t="shared" si="20"/>
        <v>6990000</v>
      </c>
    </row>
    <row r="211">
      <c r="A211" s="49"/>
      <c r="B211" s="52" t="s">
        <v>38</v>
      </c>
      <c r="C211" s="52" t="s">
        <v>200</v>
      </c>
      <c r="D211" s="53">
        <v>5250000.0</v>
      </c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>
        <f t="shared" ref="T211:T213" si="113">D211/3</f>
        <v>1750000</v>
      </c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>
        <v>1750000.0</v>
      </c>
      <c r="AK211" s="62"/>
      <c r="AL211" s="62"/>
      <c r="AM211" s="62"/>
      <c r="AN211" s="62"/>
      <c r="AO211" s="62"/>
      <c r="AP211" s="62"/>
      <c r="AQ211" s="62"/>
      <c r="AR211" s="62"/>
      <c r="AS211" s="62"/>
      <c r="AT211" s="62"/>
      <c r="AU211" s="62"/>
      <c r="AV211" s="62"/>
      <c r="AW211" s="62">
        <v>1750000.0</v>
      </c>
      <c r="AX211" s="62"/>
      <c r="AY211" s="62"/>
      <c r="AZ211" s="63"/>
      <c r="BA211" s="59">
        <f t="shared" si="3"/>
        <v>5250000</v>
      </c>
      <c r="BB211" s="28">
        <f t="shared" si="4"/>
        <v>0</v>
      </c>
      <c r="BC211" s="64"/>
      <c r="BD211" s="59">
        <f t="shared" si="5"/>
        <v>0</v>
      </c>
      <c r="BE211" s="59">
        <f t="shared" si="6"/>
        <v>0</v>
      </c>
      <c r="BF211" s="59">
        <f t="shared" si="7"/>
        <v>0</v>
      </c>
      <c r="BG211" s="59">
        <f t="shared" si="8"/>
        <v>1750000</v>
      </c>
      <c r="BH211" s="59">
        <f t="shared" si="9"/>
        <v>0</v>
      </c>
      <c r="BI211" s="59">
        <f t="shared" si="10"/>
        <v>0</v>
      </c>
      <c r="BJ211" s="59">
        <f t="shared" si="11"/>
        <v>0</v>
      </c>
      <c r="BK211" s="59">
        <f t="shared" si="12"/>
        <v>1750000</v>
      </c>
      <c r="BL211" s="59">
        <f t="shared" si="13"/>
        <v>0</v>
      </c>
      <c r="BM211" s="59">
        <f t="shared" si="14"/>
        <v>0</v>
      </c>
      <c r="BN211" s="59">
        <f t="shared" si="15"/>
        <v>0</v>
      </c>
      <c r="BO211" s="59">
        <f t="shared" si="16"/>
        <v>1750000</v>
      </c>
      <c r="BP211" s="64"/>
      <c r="BQ211" s="59">
        <f t="shared" si="17"/>
        <v>0</v>
      </c>
      <c r="BR211" s="59">
        <f t="shared" si="18"/>
        <v>1750000</v>
      </c>
      <c r="BS211" s="59">
        <f t="shared" si="19"/>
        <v>1750000</v>
      </c>
      <c r="BT211" s="59">
        <f t="shared" si="20"/>
        <v>1750000</v>
      </c>
    </row>
    <row r="212">
      <c r="A212" s="49"/>
      <c r="B212" s="52" t="s">
        <v>38</v>
      </c>
      <c r="C212" s="52" t="s">
        <v>201</v>
      </c>
      <c r="D212" s="53">
        <v>9600000.0</v>
      </c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>
        <f t="shared" si="113"/>
        <v>3200000</v>
      </c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>
        <v>3200000.0</v>
      </c>
      <c r="AK212" s="62"/>
      <c r="AL212" s="62"/>
      <c r="AM212" s="62"/>
      <c r="AN212" s="62"/>
      <c r="AO212" s="62"/>
      <c r="AP212" s="62"/>
      <c r="AQ212" s="62"/>
      <c r="AR212" s="62"/>
      <c r="AS212" s="62"/>
      <c r="AT212" s="62"/>
      <c r="AU212" s="62"/>
      <c r="AV212" s="62"/>
      <c r="AW212" s="62">
        <v>3200000.0</v>
      </c>
      <c r="AX212" s="62"/>
      <c r="AY212" s="62"/>
      <c r="AZ212" s="63"/>
      <c r="BA212" s="59">
        <f t="shared" si="3"/>
        <v>9600000</v>
      </c>
      <c r="BB212" s="28">
        <f t="shared" si="4"/>
        <v>0</v>
      </c>
      <c r="BC212" s="64"/>
      <c r="BD212" s="59">
        <f t="shared" si="5"/>
        <v>0</v>
      </c>
      <c r="BE212" s="59">
        <f t="shared" si="6"/>
        <v>0</v>
      </c>
      <c r="BF212" s="59">
        <f t="shared" si="7"/>
        <v>0</v>
      </c>
      <c r="BG212" s="59">
        <f t="shared" si="8"/>
        <v>3200000</v>
      </c>
      <c r="BH212" s="59">
        <f t="shared" si="9"/>
        <v>0</v>
      </c>
      <c r="BI212" s="59">
        <f t="shared" si="10"/>
        <v>0</v>
      </c>
      <c r="BJ212" s="59">
        <f t="shared" si="11"/>
        <v>0</v>
      </c>
      <c r="BK212" s="59">
        <f t="shared" si="12"/>
        <v>3200000</v>
      </c>
      <c r="BL212" s="59">
        <f t="shared" si="13"/>
        <v>0</v>
      </c>
      <c r="BM212" s="59">
        <f t="shared" si="14"/>
        <v>0</v>
      </c>
      <c r="BN212" s="59">
        <f t="shared" si="15"/>
        <v>0</v>
      </c>
      <c r="BO212" s="59">
        <f t="shared" si="16"/>
        <v>3200000</v>
      </c>
      <c r="BP212" s="64"/>
      <c r="BQ212" s="59">
        <f t="shared" si="17"/>
        <v>0</v>
      </c>
      <c r="BR212" s="59">
        <f t="shared" si="18"/>
        <v>3200000</v>
      </c>
      <c r="BS212" s="59">
        <f t="shared" si="19"/>
        <v>3200000</v>
      </c>
      <c r="BT212" s="59">
        <f t="shared" si="20"/>
        <v>3200000</v>
      </c>
    </row>
    <row r="213">
      <c r="A213" s="49"/>
      <c r="B213" s="52" t="s">
        <v>38</v>
      </c>
      <c r="C213" s="52" t="s">
        <v>202</v>
      </c>
      <c r="D213" s="53">
        <v>6120000.0</v>
      </c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>
        <f t="shared" si="113"/>
        <v>2040000</v>
      </c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>
        <v>2040000.0</v>
      </c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>
        <v>2040000.0</v>
      </c>
      <c r="AX213" s="62"/>
      <c r="AY213" s="62"/>
      <c r="AZ213" s="63"/>
      <c r="BA213" s="59">
        <f t="shared" si="3"/>
        <v>6120000</v>
      </c>
      <c r="BB213" s="28">
        <f t="shared" si="4"/>
        <v>0</v>
      </c>
      <c r="BC213" s="64"/>
      <c r="BD213" s="59">
        <f t="shared" si="5"/>
        <v>0</v>
      </c>
      <c r="BE213" s="59">
        <f t="shared" si="6"/>
        <v>0</v>
      </c>
      <c r="BF213" s="59">
        <f t="shared" si="7"/>
        <v>0</v>
      </c>
      <c r="BG213" s="59">
        <f t="shared" si="8"/>
        <v>2040000</v>
      </c>
      <c r="BH213" s="59">
        <f t="shared" si="9"/>
        <v>0</v>
      </c>
      <c r="BI213" s="59">
        <f t="shared" si="10"/>
        <v>0</v>
      </c>
      <c r="BJ213" s="59">
        <f t="shared" si="11"/>
        <v>0</v>
      </c>
      <c r="BK213" s="59">
        <f t="shared" si="12"/>
        <v>2040000</v>
      </c>
      <c r="BL213" s="59">
        <f t="shared" si="13"/>
        <v>0</v>
      </c>
      <c r="BM213" s="59">
        <f t="shared" si="14"/>
        <v>0</v>
      </c>
      <c r="BN213" s="59">
        <f t="shared" si="15"/>
        <v>0</v>
      </c>
      <c r="BO213" s="59">
        <f t="shared" si="16"/>
        <v>2040000</v>
      </c>
      <c r="BP213" s="64"/>
      <c r="BQ213" s="59">
        <f t="shared" si="17"/>
        <v>0</v>
      </c>
      <c r="BR213" s="59">
        <f t="shared" si="18"/>
        <v>2040000</v>
      </c>
      <c r="BS213" s="59">
        <f t="shared" si="19"/>
        <v>2040000</v>
      </c>
      <c r="BT213" s="59">
        <f t="shared" si="20"/>
        <v>2040000</v>
      </c>
    </row>
    <row r="214">
      <c r="A214" s="49"/>
      <c r="B214" s="52" t="s">
        <v>54</v>
      </c>
      <c r="C214" s="52" t="s">
        <v>203</v>
      </c>
      <c r="D214" s="53">
        <f t="shared" ref="D214:AZ214" si="114">sum(D215:D217)</f>
        <v>6042000</v>
      </c>
      <c r="E214" s="53">
        <f t="shared" si="114"/>
        <v>0</v>
      </c>
      <c r="F214" s="53">
        <f t="shared" si="114"/>
        <v>0</v>
      </c>
      <c r="G214" s="53">
        <f t="shared" si="114"/>
        <v>0</v>
      </c>
      <c r="H214" s="53">
        <f t="shared" si="114"/>
        <v>0</v>
      </c>
      <c r="I214" s="53">
        <f t="shared" si="114"/>
        <v>0</v>
      </c>
      <c r="J214" s="53">
        <f t="shared" si="114"/>
        <v>0</v>
      </c>
      <c r="K214" s="53">
        <f t="shared" si="114"/>
        <v>0</v>
      </c>
      <c r="L214" s="53">
        <f t="shared" si="114"/>
        <v>0</v>
      </c>
      <c r="M214" s="53">
        <f t="shared" si="114"/>
        <v>0</v>
      </c>
      <c r="N214" s="53">
        <f t="shared" si="114"/>
        <v>0</v>
      </c>
      <c r="O214" s="53">
        <f t="shared" si="114"/>
        <v>0</v>
      </c>
      <c r="P214" s="53">
        <f t="shared" si="114"/>
        <v>0</v>
      </c>
      <c r="Q214" s="53">
        <f t="shared" si="114"/>
        <v>0</v>
      </c>
      <c r="R214" s="53">
        <f t="shared" si="114"/>
        <v>0</v>
      </c>
      <c r="S214" s="53">
        <f t="shared" si="114"/>
        <v>0</v>
      </c>
      <c r="T214" s="53">
        <f t="shared" si="114"/>
        <v>2014000</v>
      </c>
      <c r="U214" s="53">
        <f t="shared" si="114"/>
        <v>0</v>
      </c>
      <c r="V214" s="53">
        <f t="shared" si="114"/>
        <v>0</v>
      </c>
      <c r="W214" s="53">
        <f t="shared" si="114"/>
        <v>0</v>
      </c>
      <c r="X214" s="53">
        <f t="shared" si="114"/>
        <v>0</v>
      </c>
      <c r="Y214" s="53">
        <f t="shared" si="114"/>
        <v>0</v>
      </c>
      <c r="Z214" s="53">
        <f t="shared" si="114"/>
        <v>0</v>
      </c>
      <c r="AA214" s="53">
        <f t="shared" si="114"/>
        <v>0</v>
      </c>
      <c r="AB214" s="53">
        <f t="shared" si="114"/>
        <v>0</v>
      </c>
      <c r="AC214" s="53">
        <f t="shared" si="114"/>
        <v>0</v>
      </c>
      <c r="AD214" s="53">
        <f t="shared" si="114"/>
        <v>0</v>
      </c>
      <c r="AE214" s="53">
        <f t="shared" si="114"/>
        <v>0</v>
      </c>
      <c r="AF214" s="53">
        <f t="shared" si="114"/>
        <v>0</v>
      </c>
      <c r="AG214" s="53">
        <f t="shared" si="114"/>
        <v>0</v>
      </c>
      <c r="AH214" s="53">
        <f t="shared" si="114"/>
        <v>0</v>
      </c>
      <c r="AI214" s="53">
        <f t="shared" si="114"/>
        <v>0</v>
      </c>
      <c r="AJ214" s="53">
        <f t="shared" si="114"/>
        <v>2014000</v>
      </c>
      <c r="AK214" s="53">
        <f t="shared" si="114"/>
        <v>0</v>
      </c>
      <c r="AL214" s="53">
        <f t="shared" si="114"/>
        <v>0</v>
      </c>
      <c r="AM214" s="53">
        <f t="shared" si="114"/>
        <v>0</v>
      </c>
      <c r="AN214" s="53">
        <f t="shared" si="114"/>
        <v>0</v>
      </c>
      <c r="AO214" s="53">
        <f t="shared" si="114"/>
        <v>0</v>
      </c>
      <c r="AP214" s="53">
        <f t="shared" si="114"/>
        <v>0</v>
      </c>
      <c r="AQ214" s="53">
        <f t="shared" si="114"/>
        <v>0</v>
      </c>
      <c r="AR214" s="53">
        <f t="shared" si="114"/>
        <v>0</v>
      </c>
      <c r="AS214" s="53">
        <f t="shared" si="114"/>
        <v>0</v>
      </c>
      <c r="AT214" s="53">
        <f t="shared" si="114"/>
        <v>0</v>
      </c>
      <c r="AU214" s="53">
        <f t="shared" si="114"/>
        <v>0</v>
      </c>
      <c r="AV214" s="53">
        <f t="shared" si="114"/>
        <v>0</v>
      </c>
      <c r="AW214" s="53">
        <f t="shared" si="114"/>
        <v>2014000</v>
      </c>
      <c r="AX214" s="53">
        <f t="shared" si="114"/>
        <v>0</v>
      </c>
      <c r="AY214" s="53">
        <f t="shared" si="114"/>
        <v>0</v>
      </c>
      <c r="AZ214" s="65">
        <f t="shared" si="114"/>
        <v>0</v>
      </c>
      <c r="BA214" s="59">
        <f t="shared" si="3"/>
        <v>6042000</v>
      </c>
      <c r="BB214" s="28">
        <f t="shared" si="4"/>
        <v>0</v>
      </c>
      <c r="BC214" s="64"/>
      <c r="BD214" s="59">
        <f t="shared" si="5"/>
        <v>0</v>
      </c>
      <c r="BE214" s="59">
        <f t="shared" si="6"/>
        <v>0</v>
      </c>
      <c r="BF214" s="59">
        <f t="shared" si="7"/>
        <v>0</v>
      </c>
      <c r="BG214" s="59">
        <f t="shared" si="8"/>
        <v>2014000</v>
      </c>
      <c r="BH214" s="59">
        <f t="shared" si="9"/>
        <v>0</v>
      </c>
      <c r="BI214" s="59">
        <f t="shared" si="10"/>
        <v>0</v>
      </c>
      <c r="BJ214" s="59">
        <f t="shared" si="11"/>
        <v>0</v>
      </c>
      <c r="BK214" s="59">
        <f t="shared" si="12"/>
        <v>2014000</v>
      </c>
      <c r="BL214" s="59">
        <f t="shared" si="13"/>
        <v>0</v>
      </c>
      <c r="BM214" s="59">
        <f t="shared" si="14"/>
        <v>0</v>
      </c>
      <c r="BN214" s="59">
        <f t="shared" si="15"/>
        <v>0</v>
      </c>
      <c r="BO214" s="59">
        <f t="shared" si="16"/>
        <v>2014000</v>
      </c>
      <c r="BP214" s="64"/>
      <c r="BQ214" s="59">
        <f t="shared" si="17"/>
        <v>0</v>
      </c>
      <c r="BR214" s="59">
        <f t="shared" si="18"/>
        <v>2014000</v>
      </c>
      <c r="BS214" s="59">
        <f t="shared" si="19"/>
        <v>2014000</v>
      </c>
      <c r="BT214" s="59">
        <f t="shared" si="20"/>
        <v>2014000</v>
      </c>
    </row>
    <row r="215">
      <c r="A215" s="49"/>
      <c r="B215" s="52" t="s">
        <v>38</v>
      </c>
      <c r="C215" s="52" t="s">
        <v>204</v>
      </c>
      <c r="D215" s="53">
        <v>1722000.0</v>
      </c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>
        <f t="shared" ref="T215:T217" si="115">D215/3</f>
        <v>574000</v>
      </c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>
        <v>574000.0</v>
      </c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62">
        <v>574000.0</v>
      </c>
      <c r="AX215" s="62"/>
      <c r="AY215" s="62"/>
      <c r="AZ215" s="63"/>
      <c r="BA215" s="59">
        <f t="shared" si="3"/>
        <v>1722000</v>
      </c>
      <c r="BB215" s="28">
        <f t="shared" si="4"/>
        <v>0</v>
      </c>
      <c r="BC215" s="64"/>
      <c r="BD215" s="59">
        <f t="shared" si="5"/>
        <v>0</v>
      </c>
      <c r="BE215" s="59">
        <f t="shared" si="6"/>
        <v>0</v>
      </c>
      <c r="BF215" s="59">
        <f t="shared" si="7"/>
        <v>0</v>
      </c>
      <c r="BG215" s="59">
        <f t="shared" si="8"/>
        <v>574000</v>
      </c>
      <c r="BH215" s="59">
        <f t="shared" si="9"/>
        <v>0</v>
      </c>
      <c r="BI215" s="59">
        <f t="shared" si="10"/>
        <v>0</v>
      </c>
      <c r="BJ215" s="59">
        <f t="shared" si="11"/>
        <v>0</v>
      </c>
      <c r="BK215" s="59">
        <f t="shared" si="12"/>
        <v>574000</v>
      </c>
      <c r="BL215" s="59">
        <f t="shared" si="13"/>
        <v>0</v>
      </c>
      <c r="BM215" s="59">
        <f t="shared" si="14"/>
        <v>0</v>
      </c>
      <c r="BN215" s="59">
        <f t="shared" si="15"/>
        <v>0</v>
      </c>
      <c r="BO215" s="59">
        <f t="shared" si="16"/>
        <v>574000</v>
      </c>
      <c r="BP215" s="64"/>
      <c r="BQ215" s="59">
        <f t="shared" si="17"/>
        <v>0</v>
      </c>
      <c r="BR215" s="59">
        <f t="shared" si="18"/>
        <v>574000</v>
      </c>
      <c r="BS215" s="59">
        <f t="shared" si="19"/>
        <v>574000</v>
      </c>
      <c r="BT215" s="59">
        <f t="shared" si="20"/>
        <v>574000</v>
      </c>
    </row>
    <row r="216">
      <c r="A216" s="49"/>
      <c r="B216" s="52" t="s">
        <v>38</v>
      </c>
      <c r="C216" s="52" t="s">
        <v>205</v>
      </c>
      <c r="D216" s="53">
        <v>2220000.0</v>
      </c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>
        <f t="shared" si="115"/>
        <v>740000</v>
      </c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>
        <v>740000.0</v>
      </c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>
        <v>740000.0</v>
      </c>
      <c r="AX216" s="62"/>
      <c r="AY216" s="62"/>
      <c r="AZ216" s="63"/>
      <c r="BA216" s="59">
        <f t="shared" si="3"/>
        <v>2220000</v>
      </c>
      <c r="BB216" s="28">
        <f t="shared" si="4"/>
        <v>0</v>
      </c>
      <c r="BC216" s="64"/>
      <c r="BD216" s="59">
        <f t="shared" si="5"/>
        <v>0</v>
      </c>
      <c r="BE216" s="59">
        <f t="shared" si="6"/>
        <v>0</v>
      </c>
      <c r="BF216" s="59">
        <f t="shared" si="7"/>
        <v>0</v>
      </c>
      <c r="BG216" s="59">
        <f t="shared" si="8"/>
        <v>740000</v>
      </c>
      <c r="BH216" s="59">
        <f t="shared" si="9"/>
        <v>0</v>
      </c>
      <c r="BI216" s="59">
        <f t="shared" si="10"/>
        <v>0</v>
      </c>
      <c r="BJ216" s="59">
        <f t="shared" si="11"/>
        <v>0</v>
      </c>
      <c r="BK216" s="59">
        <f t="shared" si="12"/>
        <v>740000</v>
      </c>
      <c r="BL216" s="59">
        <f t="shared" si="13"/>
        <v>0</v>
      </c>
      <c r="BM216" s="59">
        <f t="shared" si="14"/>
        <v>0</v>
      </c>
      <c r="BN216" s="59">
        <f t="shared" si="15"/>
        <v>0</v>
      </c>
      <c r="BO216" s="59">
        <f t="shared" si="16"/>
        <v>740000</v>
      </c>
      <c r="BP216" s="64"/>
      <c r="BQ216" s="59">
        <f t="shared" si="17"/>
        <v>0</v>
      </c>
      <c r="BR216" s="59">
        <f t="shared" si="18"/>
        <v>740000</v>
      </c>
      <c r="BS216" s="59">
        <f t="shared" si="19"/>
        <v>740000</v>
      </c>
      <c r="BT216" s="59">
        <f t="shared" si="20"/>
        <v>740000</v>
      </c>
    </row>
    <row r="217">
      <c r="A217" s="49"/>
      <c r="B217" s="52" t="s">
        <v>38</v>
      </c>
      <c r="C217" s="52" t="s">
        <v>206</v>
      </c>
      <c r="D217" s="53">
        <v>2100000.0</v>
      </c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>
        <f t="shared" si="115"/>
        <v>700000</v>
      </c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>
        <v>700000.0</v>
      </c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>
        <v>700000.0</v>
      </c>
      <c r="AX217" s="62"/>
      <c r="AY217" s="62"/>
      <c r="AZ217" s="63"/>
      <c r="BA217" s="59">
        <f t="shared" si="3"/>
        <v>2100000</v>
      </c>
      <c r="BB217" s="28">
        <f t="shared" si="4"/>
        <v>0</v>
      </c>
      <c r="BC217" s="64"/>
      <c r="BD217" s="59">
        <f t="shared" si="5"/>
        <v>0</v>
      </c>
      <c r="BE217" s="59">
        <f t="shared" si="6"/>
        <v>0</v>
      </c>
      <c r="BF217" s="59">
        <f t="shared" si="7"/>
        <v>0</v>
      </c>
      <c r="BG217" s="59">
        <f t="shared" si="8"/>
        <v>700000</v>
      </c>
      <c r="BH217" s="59">
        <f t="shared" si="9"/>
        <v>0</v>
      </c>
      <c r="BI217" s="59">
        <f t="shared" si="10"/>
        <v>0</v>
      </c>
      <c r="BJ217" s="59">
        <f t="shared" si="11"/>
        <v>0</v>
      </c>
      <c r="BK217" s="59">
        <f t="shared" si="12"/>
        <v>700000</v>
      </c>
      <c r="BL217" s="59">
        <f t="shared" si="13"/>
        <v>0</v>
      </c>
      <c r="BM217" s="59">
        <f t="shared" si="14"/>
        <v>0</v>
      </c>
      <c r="BN217" s="59">
        <f t="shared" si="15"/>
        <v>0</v>
      </c>
      <c r="BO217" s="59">
        <f t="shared" si="16"/>
        <v>700000</v>
      </c>
      <c r="BP217" s="64"/>
      <c r="BQ217" s="59">
        <f t="shared" si="17"/>
        <v>0</v>
      </c>
      <c r="BR217" s="59">
        <f t="shared" si="18"/>
        <v>700000</v>
      </c>
      <c r="BS217" s="59">
        <f t="shared" si="19"/>
        <v>700000</v>
      </c>
      <c r="BT217" s="59">
        <f t="shared" si="20"/>
        <v>700000</v>
      </c>
    </row>
    <row r="218">
      <c r="A218" s="45">
        <v>512212.0</v>
      </c>
      <c r="B218" s="46" t="s">
        <v>207</v>
      </c>
      <c r="C218" s="6"/>
      <c r="D218" s="47">
        <f t="shared" ref="D218:AZ218" si="116">sum(D220,D222)</f>
        <v>10960000</v>
      </c>
      <c r="E218" s="47">
        <f t="shared" si="116"/>
        <v>0</v>
      </c>
      <c r="F218" s="47">
        <f t="shared" si="116"/>
        <v>0</v>
      </c>
      <c r="G218" s="47">
        <f t="shared" si="116"/>
        <v>0</v>
      </c>
      <c r="H218" s="47">
        <f t="shared" si="116"/>
        <v>0</v>
      </c>
      <c r="I218" s="47">
        <f t="shared" si="116"/>
        <v>0</v>
      </c>
      <c r="J218" s="47">
        <f t="shared" si="116"/>
        <v>0</v>
      </c>
      <c r="K218" s="47">
        <f t="shared" si="116"/>
        <v>0</v>
      </c>
      <c r="L218" s="47">
        <f t="shared" si="116"/>
        <v>0</v>
      </c>
      <c r="M218" s="47">
        <f t="shared" si="116"/>
        <v>0</v>
      </c>
      <c r="N218" s="47">
        <f t="shared" si="116"/>
        <v>0</v>
      </c>
      <c r="O218" s="47">
        <f t="shared" si="116"/>
        <v>0</v>
      </c>
      <c r="P218" s="47">
        <f t="shared" si="116"/>
        <v>0</v>
      </c>
      <c r="Q218" s="47">
        <f t="shared" si="116"/>
        <v>0</v>
      </c>
      <c r="R218" s="47">
        <f t="shared" si="116"/>
        <v>0</v>
      </c>
      <c r="S218" s="47">
        <f t="shared" si="116"/>
        <v>2740000</v>
      </c>
      <c r="T218" s="47">
        <f t="shared" si="116"/>
        <v>0</v>
      </c>
      <c r="U218" s="47">
        <f t="shared" si="116"/>
        <v>0</v>
      </c>
      <c r="V218" s="47">
        <f t="shared" si="116"/>
        <v>0</v>
      </c>
      <c r="W218" s="47">
        <f t="shared" si="116"/>
        <v>0</v>
      </c>
      <c r="X218" s="47">
        <f t="shared" si="116"/>
        <v>0</v>
      </c>
      <c r="Y218" s="47">
        <f t="shared" si="116"/>
        <v>0</v>
      </c>
      <c r="Z218" s="47">
        <f t="shared" si="116"/>
        <v>0</v>
      </c>
      <c r="AA218" s="47">
        <f t="shared" si="116"/>
        <v>0</v>
      </c>
      <c r="AB218" s="47">
        <f t="shared" si="116"/>
        <v>0</v>
      </c>
      <c r="AC218" s="47">
        <f t="shared" si="116"/>
        <v>0</v>
      </c>
      <c r="AD218" s="47">
        <f t="shared" si="116"/>
        <v>0</v>
      </c>
      <c r="AE218" s="47">
        <f t="shared" si="116"/>
        <v>0</v>
      </c>
      <c r="AF218" s="47">
        <f t="shared" si="116"/>
        <v>0</v>
      </c>
      <c r="AG218" s="47">
        <f t="shared" si="116"/>
        <v>0</v>
      </c>
      <c r="AH218" s="47">
        <f t="shared" si="116"/>
        <v>0</v>
      </c>
      <c r="AI218" s="47">
        <f t="shared" si="116"/>
        <v>2740000</v>
      </c>
      <c r="AJ218" s="47">
        <f t="shared" si="116"/>
        <v>0</v>
      </c>
      <c r="AK218" s="47">
        <f t="shared" si="116"/>
        <v>0</v>
      </c>
      <c r="AL218" s="47">
        <f t="shared" si="116"/>
        <v>0</v>
      </c>
      <c r="AM218" s="47">
        <f t="shared" si="116"/>
        <v>0</v>
      </c>
      <c r="AN218" s="47">
        <f t="shared" si="116"/>
        <v>0</v>
      </c>
      <c r="AO218" s="47">
        <f t="shared" si="116"/>
        <v>0</v>
      </c>
      <c r="AP218" s="47">
        <f t="shared" si="116"/>
        <v>0</v>
      </c>
      <c r="AQ218" s="47">
        <f t="shared" si="116"/>
        <v>0</v>
      </c>
      <c r="AR218" s="47">
        <f t="shared" si="116"/>
        <v>0</v>
      </c>
      <c r="AS218" s="47">
        <f t="shared" si="116"/>
        <v>0</v>
      </c>
      <c r="AT218" s="47">
        <f t="shared" si="116"/>
        <v>0</v>
      </c>
      <c r="AU218" s="47">
        <f t="shared" si="116"/>
        <v>0</v>
      </c>
      <c r="AV218" s="47">
        <f t="shared" si="116"/>
        <v>2740000</v>
      </c>
      <c r="AW218" s="47">
        <f t="shared" si="116"/>
        <v>0</v>
      </c>
      <c r="AX218" s="47">
        <f t="shared" si="116"/>
        <v>2740000</v>
      </c>
      <c r="AY218" s="47">
        <f t="shared" si="116"/>
        <v>0</v>
      </c>
      <c r="AZ218" s="60">
        <f t="shared" si="116"/>
        <v>0</v>
      </c>
      <c r="BA218" s="59">
        <f t="shared" si="3"/>
        <v>10960000</v>
      </c>
      <c r="BB218" s="28">
        <f t="shared" si="4"/>
        <v>0</v>
      </c>
      <c r="BC218" s="61"/>
      <c r="BD218" s="59">
        <f t="shared" si="5"/>
        <v>0</v>
      </c>
      <c r="BE218" s="59">
        <f t="shared" si="6"/>
        <v>0</v>
      </c>
      <c r="BF218" s="59">
        <f t="shared" si="7"/>
        <v>0</v>
      </c>
      <c r="BG218" s="59">
        <f t="shared" si="8"/>
        <v>2740000</v>
      </c>
      <c r="BH218" s="59">
        <f t="shared" si="9"/>
        <v>0</v>
      </c>
      <c r="BI218" s="59">
        <f t="shared" si="10"/>
        <v>0</v>
      </c>
      <c r="BJ218" s="59">
        <f t="shared" si="11"/>
        <v>0</v>
      </c>
      <c r="BK218" s="59">
        <f t="shared" si="12"/>
        <v>2740000</v>
      </c>
      <c r="BL218" s="59">
        <f t="shared" si="13"/>
        <v>0</v>
      </c>
      <c r="BM218" s="59">
        <f t="shared" si="14"/>
        <v>0</v>
      </c>
      <c r="BN218" s="59">
        <f t="shared" si="15"/>
        <v>2740000</v>
      </c>
      <c r="BO218" s="59">
        <f t="shared" si="16"/>
        <v>2740000</v>
      </c>
      <c r="BP218" s="61"/>
      <c r="BQ218" s="59">
        <f t="shared" si="17"/>
        <v>0</v>
      </c>
      <c r="BR218" s="59">
        <f t="shared" si="18"/>
        <v>2740000</v>
      </c>
      <c r="BS218" s="59">
        <f t="shared" si="19"/>
        <v>2740000</v>
      </c>
      <c r="BT218" s="59">
        <f t="shared" si="20"/>
        <v>5480000</v>
      </c>
    </row>
    <row r="219">
      <c r="A219" s="49"/>
      <c r="B219" s="50" t="s">
        <v>37</v>
      </c>
      <c r="C219" s="6"/>
      <c r="D219" s="51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  <c r="AY219" s="62"/>
      <c r="AZ219" s="63"/>
      <c r="BA219" s="59">
        <f t="shared" si="3"/>
        <v>0</v>
      </c>
      <c r="BB219" s="28">
        <f t="shared" si="4"/>
        <v>0</v>
      </c>
      <c r="BC219" s="64"/>
      <c r="BD219" s="59">
        <f t="shared" si="5"/>
        <v>0</v>
      </c>
      <c r="BE219" s="59">
        <f t="shared" si="6"/>
        <v>0</v>
      </c>
      <c r="BF219" s="59">
        <f t="shared" si="7"/>
        <v>0</v>
      </c>
      <c r="BG219" s="59">
        <f t="shared" si="8"/>
        <v>0</v>
      </c>
      <c r="BH219" s="59">
        <f t="shared" si="9"/>
        <v>0</v>
      </c>
      <c r="BI219" s="59">
        <f t="shared" si="10"/>
        <v>0</v>
      </c>
      <c r="BJ219" s="59">
        <f t="shared" si="11"/>
        <v>0</v>
      </c>
      <c r="BK219" s="59">
        <f t="shared" si="12"/>
        <v>0</v>
      </c>
      <c r="BL219" s="59">
        <f t="shared" si="13"/>
        <v>0</v>
      </c>
      <c r="BM219" s="59">
        <f t="shared" si="14"/>
        <v>0</v>
      </c>
      <c r="BN219" s="59">
        <f t="shared" si="15"/>
        <v>0</v>
      </c>
      <c r="BO219" s="59">
        <f t="shared" si="16"/>
        <v>0</v>
      </c>
      <c r="BP219" s="64"/>
      <c r="BQ219" s="59">
        <f t="shared" si="17"/>
        <v>0</v>
      </c>
      <c r="BR219" s="59">
        <f t="shared" si="18"/>
        <v>0</v>
      </c>
      <c r="BS219" s="59">
        <f t="shared" si="19"/>
        <v>0</v>
      </c>
      <c r="BT219" s="59">
        <f t="shared" si="20"/>
        <v>0</v>
      </c>
    </row>
    <row r="220">
      <c r="A220" s="49"/>
      <c r="B220" s="52" t="s">
        <v>54</v>
      </c>
      <c r="C220" s="52" t="s">
        <v>199</v>
      </c>
      <c r="D220" s="53">
        <f t="shared" ref="D220:AZ220" si="117">sum(D221)</f>
        <v>8160000</v>
      </c>
      <c r="E220" s="53">
        <f t="shared" si="117"/>
        <v>0</v>
      </c>
      <c r="F220" s="53">
        <f t="shared" si="117"/>
        <v>0</v>
      </c>
      <c r="G220" s="53">
        <f t="shared" si="117"/>
        <v>0</v>
      </c>
      <c r="H220" s="53">
        <f t="shared" si="117"/>
        <v>0</v>
      </c>
      <c r="I220" s="53">
        <f t="shared" si="117"/>
        <v>0</v>
      </c>
      <c r="J220" s="53">
        <f t="shared" si="117"/>
        <v>0</v>
      </c>
      <c r="K220" s="53">
        <f t="shared" si="117"/>
        <v>0</v>
      </c>
      <c r="L220" s="53">
        <f t="shared" si="117"/>
        <v>0</v>
      </c>
      <c r="M220" s="53">
        <f t="shared" si="117"/>
        <v>0</v>
      </c>
      <c r="N220" s="53">
        <f t="shared" si="117"/>
        <v>0</v>
      </c>
      <c r="O220" s="53">
        <f t="shared" si="117"/>
        <v>0</v>
      </c>
      <c r="P220" s="53">
        <f t="shared" si="117"/>
        <v>0</v>
      </c>
      <c r="Q220" s="53">
        <f t="shared" si="117"/>
        <v>0</v>
      </c>
      <c r="R220" s="53">
        <f t="shared" si="117"/>
        <v>0</v>
      </c>
      <c r="S220" s="53">
        <f t="shared" si="117"/>
        <v>2040000</v>
      </c>
      <c r="T220" s="53">
        <f t="shared" si="117"/>
        <v>0</v>
      </c>
      <c r="U220" s="53">
        <f t="shared" si="117"/>
        <v>0</v>
      </c>
      <c r="V220" s="53">
        <f t="shared" si="117"/>
        <v>0</v>
      </c>
      <c r="W220" s="53">
        <f t="shared" si="117"/>
        <v>0</v>
      </c>
      <c r="X220" s="53">
        <f t="shared" si="117"/>
        <v>0</v>
      </c>
      <c r="Y220" s="53">
        <f t="shared" si="117"/>
        <v>0</v>
      </c>
      <c r="Z220" s="53">
        <f t="shared" si="117"/>
        <v>0</v>
      </c>
      <c r="AA220" s="53">
        <f t="shared" si="117"/>
        <v>0</v>
      </c>
      <c r="AB220" s="53">
        <f t="shared" si="117"/>
        <v>0</v>
      </c>
      <c r="AC220" s="53">
        <f t="shared" si="117"/>
        <v>0</v>
      </c>
      <c r="AD220" s="53">
        <f t="shared" si="117"/>
        <v>0</v>
      </c>
      <c r="AE220" s="53">
        <f t="shared" si="117"/>
        <v>0</v>
      </c>
      <c r="AF220" s="53">
        <f t="shared" si="117"/>
        <v>0</v>
      </c>
      <c r="AG220" s="53">
        <f t="shared" si="117"/>
        <v>0</v>
      </c>
      <c r="AH220" s="53">
        <f t="shared" si="117"/>
        <v>0</v>
      </c>
      <c r="AI220" s="53">
        <f t="shared" si="117"/>
        <v>2040000</v>
      </c>
      <c r="AJ220" s="53">
        <f t="shared" si="117"/>
        <v>0</v>
      </c>
      <c r="AK220" s="53">
        <f t="shared" si="117"/>
        <v>0</v>
      </c>
      <c r="AL220" s="53">
        <f t="shared" si="117"/>
        <v>0</v>
      </c>
      <c r="AM220" s="53">
        <f t="shared" si="117"/>
        <v>0</v>
      </c>
      <c r="AN220" s="53">
        <f t="shared" si="117"/>
        <v>0</v>
      </c>
      <c r="AO220" s="53">
        <f t="shared" si="117"/>
        <v>0</v>
      </c>
      <c r="AP220" s="53">
        <f t="shared" si="117"/>
        <v>0</v>
      </c>
      <c r="AQ220" s="53">
        <f t="shared" si="117"/>
        <v>0</v>
      </c>
      <c r="AR220" s="53">
        <f t="shared" si="117"/>
        <v>0</v>
      </c>
      <c r="AS220" s="53">
        <f t="shared" si="117"/>
        <v>0</v>
      </c>
      <c r="AT220" s="53">
        <f t="shared" si="117"/>
        <v>0</v>
      </c>
      <c r="AU220" s="53">
        <f t="shared" si="117"/>
        <v>0</v>
      </c>
      <c r="AV220" s="53">
        <f t="shared" si="117"/>
        <v>2040000</v>
      </c>
      <c r="AW220" s="53">
        <f t="shared" si="117"/>
        <v>0</v>
      </c>
      <c r="AX220" s="53">
        <f t="shared" si="117"/>
        <v>2040000</v>
      </c>
      <c r="AY220" s="53">
        <f t="shared" si="117"/>
        <v>0</v>
      </c>
      <c r="AZ220" s="65">
        <f t="shared" si="117"/>
        <v>0</v>
      </c>
      <c r="BA220" s="59">
        <f t="shared" si="3"/>
        <v>8160000</v>
      </c>
      <c r="BB220" s="28">
        <f t="shared" si="4"/>
        <v>0</v>
      </c>
      <c r="BC220" s="64"/>
      <c r="BD220" s="59">
        <f t="shared" si="5"/>
        <v>0</v>
      </c>
      <c r="BE220" s="59">
        <f t="shared" si="6"/>
        <v>0</v>
      </c>
      <c r="BF220" s="59">
        <f t="shared" si="7"/>
        <v>0</v>
      </c>
      <c r="BG220" s="59">
        <f t="shared" si="8"/>
        <v>2040000</v>
      </c>
      <c r="BH220" s="59">
        <f t="shared" si="9"/>
        <v>0</v>
      </c>
      <c r="BI220" s="59">
        <f t="shared" si="10"/>
        <v>0</v>
      </c>
      <c r="BJ220" s="59">
        <f t="shared" si="11"/>
        <v>0</v>
      </c>
      <c r="BK220" s="59">
        <f t="shared" si="12"/>
        <v>2040000</v>
      </c>
      <c r="BL220" s="59">
        <f t="shared" si="13"/>
        <v>0</v>
      </c>
      <c r="BM220" s="59">
        <f t="shared" si="14"/>
        <v>0</v>
      </c>
      <c r="BN220" s="59">
        <f t="shared" si="15"/>
        <v>2040000</v>
      </c>
      <c r="BO220" s="59">
        <f t="shared" si="16"/>
        <v>2040000</v>
      </c>
      <c r="BP220" s="64"/>
      <c r="BQ220" s="59">
        <f t="shared" si="17"/>
        <v>0</v>
      </c>
      <c r="BR220" s="59">
        <f t="shared" si="18"/>
        <v>2040000</v>
      </c>
      <c r="BS220" s="59">
        <f t="shared" si="19"/>
        <v>2040000</v>
      </c>
      <c r="BT220" s="59">
        <f t="shared" si="20"/>
        <v>4080000</v>
      </c>
    </row>
    <row r="221">
      <c r="A221" s="49"/>
      <c r="B221" s="52" t="s">
        <v>38</v>
      </c>
      <c r="C221" s="52" t="s">
        <v>208</v>
      </c>
      <c r="D221" s="53">
        <v>8160000.0</v>
      </c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>
        <v>2040000.0</v>
      </c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>
        <f>D221/4</f>
        <v>2040000</v>
      </c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>
        <v>2040000.0</v>
      </c>
      <c r="AW221" s="62"/>
      <c r="AX221" s="62">
        <v>2040000.0</v>
      </c>
      <c r="AY221" s="62"/>
      <c r="AZ221" s="63"/>
      <c r="BA221" s="59">
        <f t="shared" si="3"/>
        <v>8160000</v>
      </c>
      <c r="BB221" s="28">
        <f t="shared" si="4"/>
        <v>0</v>
      </c>
      <c r="BC221" s="64"/>
      <c r="BD221" s="59">
        <f t="shared" si="5"/>
        <v>0</v>
      </c>
      <c r="BE221" s="59">
        <f t="shared" si="6"/>
        <v>0</v>
      </c>
      <c r="BF221" s="59">
        <f t="shared" si="7"/>
        <v>0</v>
      </c>
      <c r="BG221" s="59">
        <f t="shared" si="8"/>
        <v>2040000</v>
      </c>
      <c r="BH221" s="59">
        <f t="shared" si="9"/>
        <v>0</v>
      </c>
      <c r="BI221" s="59">
        <f t="shared" si="10"/>
        <v>0</v>
      </c>
      <c r="BJ221" s="59">
        <f t="shared" si="11"/>
        <v>0</v>
      </c>
      <c r="BK221" s="59">
        <f t="shared" si="12"/>
        <v>2040000</v>
      </c>
      <c r="BL221" s="59">
        <f t="shared" si="13"/>
        <v>0</v>
      </c>
      <c r="BM221" s="59">
        <f t="shared" si="14"/>
        <v>0</v>
      </c>
      <c r="BN221" s="59">
        <f t="shared" si="15"/>
        <v>2040000</v>
      </c>
      <c r="BO221" s="59">
        <f t="shared" si="16"/>
        <v>2040000</v>
      </c>
      <c r="BP221" s="64"/>
      <c r="BQ221" s="59">
        <f t="shared" si="17"/>
        <v>0</v>
      </c>
      <c r="BR221" s="59">
        <f t="shared" si="18"/>
        <v>2040000</v>
      </c>
      <c r="BS221" s="59">
        <f t="shared" si="19"/>
        <v>2040000</v>
      </c>
      <c r="BT221" s="59">
        <f t="shared" si="20"/>
        <v>4080000</v>
      </c>
    </row>
    <row r="222">
      <c r="A222" s="49"/>
      <c r="B222" s="52" t="s">
        <v>54</v>
      </c>
      <c r="C222" s="52" t="s">
        <v>203</v>
      </c>
      <c r="D222" s="53">
        <f t="shared" ref="D222:AZ222" si="118">sum(D223)</f>
        <v>2800000</v>
      </c>
      <c r="E222" s="53">
        <f t="shared" si="118"/>
        <v>0</v>
      </c>
      <c r="F222" s="53">
        <f t="shared" si="118"/>
        <v>0</v>
      </c>
      <c r="G222" s="53">
        <f t="shared" si="118"/>
        <v>0</v>
      </c>
      <c r="H222" s="53">
        <f t="shared" si="118"/>
        <v>0</v>
      </c>
      <c r="I222" s="53">
        <f t="shared" si="118"/>
        <v>0</v>
      </c>
      <c r="J222" s="53">
        <f t="shared" si="118"/>
        <v>0</v>
      </c>
      <c r="K222" s="53">
        <f t="shared" si="118"/>
        <v>0</v>
      </c>
      <c r="L222" s="53">
        <f t="shared" si="118"/>
        <v>0</v>
      </c>
      <c r="M222" s="53">
        <f t="shared" si="118"/>
        <v>0</v>
      </c>
      <c r="N222" s="53">
        <f t="shared" si="118"/>
        <v>0</v>
      </c>
      <c r="O222" s="53">
        <f t="shared" si="118"/>
        <v>0</v>
      </c>
      <c r="P222" s="53">
        <f t="shared" si="118"/>
        <v>0</v>
      </c>
      <c r="Q222" s="53">
        <f t="shared" si="118"/>
        <v>0</v>
      </c>
      <c r="R222" s="53">
        <f t="shared" si="118"/>
        <v>0</v>
      </c>
      <c r="S222" s="53">
        <f t="shared" si="118"/>
        <v>700000</v>
      </c>
      <c r="T222" s="53">
        <f t="shared" si="118"/>
        <v>0</v>
      </c>
      <c r="U222" s="53">
        <f t="shared" si="118"/>
        <v>0</v>
      </c>
      <c r="V222" s="53">
        <f t="shared" si="118"/>
        <v>0</v>
      </c>
      <c r="W222" s="53">
        <f t="shared" si="118"/>
        <v>0</v>
      </c>
      <c r="X222" s="53">
        <f t="shared" si="118"/>
        <v>0</v>
      </c>
      <c r="Y222" s="53">
        <f t="shared" si="118"/>
        <v>0</v>
      </c>
      <c r="Z222" s="53">
        <f t="shared" si="118"/>
        <v>0</v>
      </c>
      <c r="AA222" s="53">
        <f t="shared" si="118"/>
        <v>0</v>
      </c>
      <c r="AB222" s="53">
        <f t="shared" si="118"/>
        <v>0</v>
      </c>
      <c r="AC222" s="53">
        <f t="shared" si="118"/>
        <v>0</v>
      </c>
      <c r="AD222" s="53">
        <f t="shared" si="118"/>
        <v>0</v>
      </c>
      <c r="AE222" s="53">
        <f t="shared" si="118"/>
        <v>0</v>
      </c>
      <c r="AF222" s="53">
        <f t="shared" si="118"/>
        <v>0</v>
      </c>
      <c r="AG222" s="53">
        <f t="shared" si="118"/>
        <v>0</v>
      </c>
      <c r="AH222" s="53">
        <f t="shared" si="118"/>
        <v>0</v>
      </c>
      <c r="AI222" s="53">
        <f t="shared" si="118"/>
        <v>700000</v>
      </c>
      <c r="AJ222" s="53">
        <f t="shared" si="118"/>
        <v>0</v>
      </c>
      <c r="AK222" s="53">
        <f t="shared" si="118"/>
        <v>0</v>
      </c>
      <c r="AL222" s="53">
        <f t="shared" si="118"/>
        <v>0</v>
      </c>
      <c r="AM222" s="53">
        <f t="shared" si="118"/>
        <v>0</v>
      </c>
      <c r="AN222" s="53">
        <f t="shared" si="118"/>
        <v>0</v>
      </c>
      <c r="AO222" s="53">
        <f t="shared" si="118"/>
        <v>0</v>
      </c>
      <c r="AP222" s="53">
        <f t="shared" si="118"/>
        <v>0</v>
      </c>
      <c r="AQ222" s="53">
        <f t="shared" si="118"/>
        <v>0</v>
      </c>
      <c r="AR222" s="53">
        <f t="shared" si="118"/>
        <v>0</v>
      </c>
      <c r="AS222" s="53">
        <f t="shared" si="118"/>
        <v>0</v>
      </c>
      <c r="AT222" s="53">
        <f t="shared" si="118"/>
        <v>0</v>
      </c>
      <c r="AU222" s="53">
        <f t="shared" si="118"/>
        <v>0</v>
      </c>
      <c r="AV222" s="53">
        <f t="shared" si="118"/>
        <v>700000</v>
      </c>
      <c r="AW222" s="53">
        <f t="shared" si="118"/>
        <v>0</v>
      </c>
      <c r="AX222" s="53">
        <f t="shared" si="118"/>
        <v>700000</v>
      </c>
      <c r="AY222" s="53">
        <f t="shared" si="118"/>
        <v>0</v>
      </c>
      <c r="AZ222" s="65">
        <f t="shared" si="118"/>
        <v>0</v>
      </c>
      <c r="BA222" s="59">
        <f t="shared" si="3"/>
        <v>2800000</v>
      </c>
      <c r="BB222" s="28">
        <f t="shared" si="4"/>
        <v>0</v>
      </c>
      <c r="BC222" s="64"/>
      <c r="BD222" s="59">
        <f t="shared" si="5"/>
        <v>0</v>
      </c>
      <c r="BE222" s="59">
        <f t="shared" si="6"/>
        <v>0</v>
      </c>
      <c r="BF222" s="59">
        <f t="shared" si="7"/>
        <v>0</v>
      </c>
      <c r="BG222" s="59">
        <f t="shared" si="8"/>
        <v>700000</v>
      </c>
      <c r="BH222" s="59">
        <f t="shared" si="9"/>
        <v>0</v>
      </c>
      <c r="BI222" s="59">
        <f t="shared" si="10"/>
        <v>0</v>
      </c>
      <c r="BJ222" s="59">
        <f t="shared" si="11"/>
        <v>0</v>
      </c>
      <c r="BK222" s="59">
        <f t="shared" si="12"/>
        <v>700000</v>
      </c>
      <c r="BL222" s="59">
        <f t="shared" si="13"/>
        <v>0</v>
      </c>
      <c r="BM222" s="59">
        <f t="shared" si="14"/>
        <v>0</v>
      </c>
      <c r="BN222" s="59">
        <f t="shared" si="15"/>
        <v>700000</v>
      </c>
      <c r="BO222" s="59">
        <f t="shared" si="16"/>
        <v>700000</v>
      </c>
      <c r="BP222" s="64"/>
      <c r="BQ222" s="59">
        <f t="shared" si="17"/>
        <v>0</v>
      </c>
      <c r="BR222" s="59">
        <f t="shared" si="18"/>
        <v>700000</v>
      </c>
      <c r="BS222" s="59">
        <f t="shared" si="19"/>
        <v>700000</v>
      </c>
      <c r="BT222" s="59">
        <f t="shared" si="20"/>
        <v>1400000</v>
      </c>
    </row>
    <row r="223">
      <c r="A223" s="49"/>
      <c r="B223" s="52" t="s">
        <v>38</v>
      </c>
      <c r="C223" s="52" t="s">
        <v>209</v>
      </c>
      <c r="D223" s="53">
        <v>2800000.0</v>
      </c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>
        <v>700000.0</v>
      </c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>
        <f>D223/4</f>
        <v>700000</v>
      </c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>
        <v>700000.0</v>
      </c>
      <c r="AW223" s="62"/>
      <c r="AX223" s="62">
        <v>700000.0</v>
      </c>
      <c r="AY223" s="62"/>
      <c r="AZ223" s="63"/>
      <c r="BA223" s="59">
        <f t="shared" si="3"/>
        <v>2800000</v>
      </c>
      <c r="BB223" s="28">
        <f t="shared" si="4"/>
        <v>0</v>
      </c>
      <c r="BC223" s="64"/>
      <c r="BD223" s="59">
        <f t="shared" si="5"/>
        <v>0</v>
      </c>
      <c r="BE223" s="59">
        <f t="shared" si="6"/>
        <v>0</v>
      </c>
      <c r="BF223" s="59">
        <f t="shared" si="7"/>
        <v>0</v>
      </c>
      <c r="BG223" s="59">
        <f t="shared" si="8"/>
        <v>700000</v>
      </c>
      <c r="BH223" s="59">
        <f t="shared" si="9"/>
        <v>0</v>
      </c>
      <c r="BI223" s="59">
        <f t="shared" si="10"/>
        <v>0</v>
      </c>
      <c r="BJ223" s="59">
        <f t="shared" si="11"/>
        <v>0</v>
      </c>
      <c r="BK223" s="59">
        <f t="shared" si="12"/>
        <v>700000</v>
      </c>
      <c r="BL223" s="59">
        <f t="shared" si="13"/>
        <v>0</v>
      </c>
      <c r="BM223" s="59">
        <f t="shared" si="14"/>
        <v>0</v>
      </c>
      <c r="BN223" s="59">
        <f t="shared" si="15"/>
        <v>700000</v>
      </c>
      <c r="BO223" s="59">
        <f t="shared" si="16"/>
        <v>700000</v>
      </c>
      <c r="BP223" s="64"/>
      <c r="BQ223" s="59">
        <f t="shared" si="17"/>
        <v>0</v>
      </c>
      <c r="BR223" s="59">
        <f t="shared" si="18"/>
        <v>700000</v>
      </c>
      <c r="BS223" s="59">
        <f t="shared" si="19"/>
        <v>700000</v>
      </c>
      <c r="BT223" s="59">
        <f t="shared" si="20"/>
        <v>1400000</v>
      </c>
    </row>
    <row r="224">
      <c r="A224" s="45">
        <v>512411.0</v>
      </c>
      <c r="B224" s="46" t="s">
        <v>210</v>
      </c>
      <c r="C224" s="6"/>
      <c r="D224" s="47">
        <f t="shared" ref="D224:AZ224" si="119">sum(D226:D235)</f>
        <v>8160278000</v>
      </c>
      <c r="E224" s="47">
        <f t="shared" si="119"/>
        <v>0</v>
      </c>
      <c r="F224" s="47">
        <f t="shared" si="119"/>
        <v>0</v>
      </c>
      <c r="G224" s="47">
        <f t="shared" si="119"/>
        <v>0</v>
      </c>
      <c r="H224" s="47">
        <f t="shared" si="119"/>
        <v>0</v>
      </c>
      <c r="I224" s="47">
        <f t="shared" si="119"/>
        <v>0</v>
      </c>
      <c r="J224" s="47">
        <f t="shared" si="119"/>
        <v>0</v>
      </c>
      <c r="K224" s="47">
        <f t="shared" si="119"/>
        <v>582877000</v>
      </c>
      <c r="L224" s="47">
        <f t="shared" si="119"/>
        <v>0</v>
      </c>
      <c r="M224" s="47">
        <f t="shared" si="119"/>
        <v>0</v>
      </c>
      <c r="N224" s="47">
        <f t="shared" si="119"/>
        <v>582877000</v>
      </c>
      <c r="O224" s="47">
        <f t="shared" si="119"/>
        <v>582877000</v>
      </c>
      <c r="P224" s="47">
        <f t="shared" si="119"/>
        <v>0</v>
      </c>
      <c r="Q224" s="47">
        <f t="shared" si="119"/>
        <v>0</v>
      </c>
      <c r="R224" s="47">
        <f t="shared" si="119"/>
        <v>0</v>
      </c>
      <c r="S224" s="47">
        <f t="shared" si="119"/>
        <v>582877000</v>
      </c>
      <c r="T224" s="47">
        <f t="shared" si="119"/>
        <v>0</v>
      </c>
      <c r="U224" s="47">
        <f t="shared" si="119"/>
        <v>0</v>
      </c>
      <c r="V224" s="47">
        <f t="shared" si="119"/>
        <v>0</v>
      </c>
      <c r="W224" s="47">
        <f t="shared" si="119"/>
        <v>582877000</v>
      </c>
      <c r="X224" s="47">
        <f t="shared" si="119"/>
        <v>0</v>
      </c>
      <c r="Y224" s="47">
        <f t="shared" si="119"/>
        <v>0</v>
      </c>
      <c r="Z224" s="47">
        <f t="shared" si="119"/>
        <v>0</v>
      </c>
      <c r="AA224" s="47">
        <f t="shared" si="119"/>
        <v>582877000</v>
      </c>
      <c r="AB224" s="47">
        <f t="shared" si="119"/>
        <v>582877000</v>
      </c>
      <c r="AC224" s="47">
        <f t="shared" si="119"/>
        <v>0</v>
      </c>
      <c r="AD224" s="47">
        <f t="shared" si="119"/>
        <v>0</v>
      </c>
      <c r="AE224" s="47">
        <f t="shared" si="119"/>
        <v>582877000</v>
      </c>
      <c r="AF224" s="47">
        <f t="shared" si="119"/>
        <v>0</v>
      </c>
      <c r="AG224" s="47">
        <f t="shared" si="119"/>
        <v>0</v>
      </c>
      <c r="AH224" s="47">
        <f t="shared" si="119"/>
        <v>0</v>
      </c>
      <c r="AI224" s="47">
        <f t="shared" si="119"/>
        <v>582877000</v>
      </c>
      <c r="AJ224" s="47">
        <f t="shared" si="119"/>
        <v>0</v>
      </c>
      <c r="AK224" s="47">
        <f t="shared" si="119"/>
        <v>0</v>
      </c>
      <c r="AL224" s="47">
        <f t="shared" si="119"/>
        <v>0</v>
      </c>
      <c r="AM224" s="47">
        <f t="shared" si="119"/>
        <v>582877000</v>
      </c>
      <c r="AN224" s="47">
        <f t="shared" si="119"/>
        <v>0</v>
      </c>
      <c r="AO224" s="47">
        <f t="shared" si="119"/>
        <v>0</v>
      </c>
      <c r="AP224" s="47">
        <f t="shared" si="119"/>
        <v>0</v>
      </c>
      <c r="AQ224" s="47">
        <f t="shared" si="119"/>
        <v>582877000</v>
      </c>
      <c r="AR224" s="47">
        <f t="shared" si="119"/>
        <v>0</v>
      </c>
      <c r="AS224" s="47">
        <f t="shared" si="119"/>
        <v>0</v>
      </c>
      <c r="AT224" s="47">
        <f t="shared" si="119"/>
        <v>0</v>
      </c>
      <c r="AU224" s="47">
        <f t="shared" si="119"/>
        <v>582877000</v>
      </c>
      <c r="AV224" s="47">
        <f t="shared" si="119"/>
        <v>0</v>
      </c>
      <c r="AW224" s="47">
        <f t="shared" si="119"/>
        <v>0</v>
      </c>
      <c r="AX224" s="47">
        <f t="shared" si="119"/>
        <v>582877000</v>
      </c>
      <c r="AY224" s="47">
        <f t="shared" si="119"/>
        <v>582877000</v>
      </c>
      <c r="AZ224" s="60">
        <f t="shared" si="119"/>
        <v>0</v>
      </c>
      <c r="BA224" s="59">
        <f t="shared" si="3"/>
        <v>8160278000</v>
      </c>
      <c r="BB224" s="28">
        <f t="shared" si="4"/>
        <v>0</v>
      </c>
      <c r="BC224" s="61"/>
      <c r="BD224" s="59">
        <f t="shared" si="5"/>
        <v>0</v>
      </c>
      <c r="BE224" s="59">
        <f t="shared" si="6"/>
        <v>582877000</v>
      </c>
      <c r="BF224" s="59">
        <f t="shared" si="7"/>
        <v>1165754000</v>
      </c>
      <c r="BG224" s="59">
        <f t="shared" si="8"/>
        <v>582877000</v>
      </c>
      <c r="BH224" s="59">
        <f t="shared" si="9"/>
        <v>582877000</v>
      </c>
      <c r="BI224" s="59">
        <f t="shared" si="10"/>
        <v>1165754000</v>
      </c>
      <c r="BJ224" s="59">
        <f t="shared" si="11"/>
        <v>582877000</v>
      </c>
      <c r="BK224" s="59">
        <f t="shared" si="12"/>
        <v>582877000</v>
      </c>
      <c r="BL224" s="59">
        <f t="shared" si="13"/>
        <v>582877000</v>
      </c>
      <c r="BM224" s="59">
        <f t="shared" si="14"/>
        <v>582877000</v>
      </c>
      <c r="BN224" s="59">
        <f t="shared" si="15"/>
        <v>582877000</v>
      </c>
      <c r="BO224" s="59">
        <f t="shared" si="16"/>
        <v>1165754000</v>
      </c>
      <c r="BP224" s="61"/>
      <c r="BQ224" s="59">
        <f t="shared" si="17"/>
        <v>1748631000</v>
      </c>
      <c r="BR224" s="59">
        <f t="shared" si="18"/>
        <v>2331508000</v>
      </c>
      <c r="BS224" s="59">
        <f t="shared" si="19"/>
        <v>1748631000</v>
      </c>
      <c r="BT224" s="59">
        <f t="shared" si="20"/>
        <v>2331508000</v>
      </c>
    </row>
    <row r="225">
      <c r="A225" s="49"/>
      <c r="B225" s="50" t="s">
        <v>37</v>
      </c>
      <c r="C225" s="6"/>
      <c r="D225" s="51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3"/>
      <c r="BA225" s="59">
        <f t="shared" si="3"/>
        <v>0</v>
      </c>
      <c r="BB225" s="28">
        <f t="shared" si="4"/>
        <v>0</v>
      </c>
      <c r="BC225" s="64"/>
      <c r="BD225" s="59">
        <f t="shared" si="5"/>
        <v>0</v>
      </c>
      <c r="BE225" s="59">
        <f t="shared" si="6"/>
        <v>0</v>
      </c>
      <c r="BF225" s="59">
        <f t="shared" si="7"/>
        <v>0</v>
      </c>
      <c r="BG225" s="59">
        <f t="shared" si="8"/>
        <v>0</v>
      </c>
      <c r="BH225" s="59">
        <f t="shared" si="9"/>
        <v>0</v>
      </c>
      <c r="BI225" s="59">
        <f t="shared" si="10"/>
        <v>0</v>
      </c>
      <c r="BJ225" s="59">
        <f t="shared" si="11"/>
        <v>0</v>
      </c>
      <c r="BK225" s="59">
        <f t="shared" si="12"/>
        <v>0</v>
      </c>
      <c r="BL225" s="59">
        <f t="shared" si="13"/>
        <v>0</v>
      </c>
      <c r="BM225" s="59">
        <f t="shared" si="14"/>
        <v>0</v>
      </c>
      <c r="BN225" s="59">
        <f t="shared" si="15"/>
        <v>0</v>
      </c>
      <c r="BO225" s="59">
        <f t="shared" si="16"/>
        <v>0</v>
      </c>
      <c r="BP225" s="64"/>
      <c r="BQ225" s="59">
        <f t="shared" si="17"/>
        <v>0</v>
      </c>
      <c r="BR225" s="59">
        <f t="shared" si="18"/>
        <v>0</v>
      </c>
      <c r="BS225" s="59">
        <f t="shared" si="19"/>
        <v>0</v>
      </c>
      <c r="BT225" s="59">
        <f t="shared" si="20"/>
        <v>0</v>
      </c>
    </row>
    <row r="226">
      <c r="A226" s="49"/>
      <c r="B226" s="52" t="s">
        <v>38</v>
      </c>
      <c r="C226" s="52" t="s">
        <v>211</v>
      </c>
      <c r="D226" s="53">
        <v>2.38896E8</v>
      </c>
      <c r="E226" s="62"/>
      <c r="F226" s="62"/>
      <c r="G226" s="62"/>
      <c r="H226" s="62"/>
      <c r="I226" s="62"/>
      <c r="J226" s="62"/>
      <c r="K226" s="62">
        <v>1.7064E7</v>
      </c>
      <c r="L226" s="62"/>
      <c r="M226" s="62"/>
      <c r="N226" s="62">
        <v>1.7064E7</v>
      </c>
      <c r="O226" s="62">
        <v>1.7064E7</v>
      </c>
      <c r="P226" s="62"/>
      <c r="Q226" s="62"/>
      <c r="R226" s="62"/>
      <c r="S226" s="62">
        <v>1.7064E7</v>
      </c>
      <c r="T226" s="62"/>
      <c r="U226" s="62"/>
      <c r="V226" s="62"/>
      <c r="W226" s="62">
        <v>1.7064E7</v>
      </c>
      <c r="X226" s="62"/>
      <c r="Y226" s="62"/>
      <c r="Z226" s="62"/>
      <c r="AA226" s="62">
        <v>1.7064E7</v>
      </c>
      <c r="AB226" s="62">
        <v>1.7064E7</v>
      </c>
      <c r="AC226" s="62"/>
      <c r="AD226" s="62"/>
      <c r="AE226" s="62">
        <v>1.7064E7</v>
      </c>
      <c r="AF226" s="62"/>
      <c r="AG226" s="62"/>
      <c r="AH226" s="62"/>
      <c r="AI226" s="62">
        <v>1.7064E7</v>
      </c>
      <c r="AJ226" s="62"/>
      <c r="AK226" s="62"/>
      <c r="AL226" s="62"/>
      <c r="AM226" s="62">
        <v>1.7064E7</v>
      </c>
      <c r="AN226" s="62"/>
      <c r="AO226" s="62"/>
      <c r="AP226" s="62"/>
      <c r="AQ226" s="62">
        <v>1.7064E7</v>
      </c>
      <c r="AR226" s="62"/>
      <c r="AS226" s="62"/>
      <c r="AT226" s="62"/>
      <c r="AU226" s="62">
        <v>1.7064E7</v>
      </c>
      <c r="AV226" s="62"/>
      <c r="AW226" s="62"/>
      <c r="AX226" s="62">
        <v>1.7064E7</v>
      </c>
      <c r="AY226" s="62">
        <v>1.7064E7</v>
      </c>
      <c r="AZ226" s="63"/>
      <c r="BA226" s="59">
        <f t="shared" si="3"/>
        <v>238896000</v>
      </c>
      <c r="BB226" s="28">
        <f t="shared" si="4"/>
        <v>0</v>
      </c>
      <c r="BC226" s="64"/>
      <c r="BD226" s="59">
        <f t="shared" si="5"/>
        <v>0</v>
      </c>
      <c r="BE226" s="59">
        <f t="shared" si="6"/>
        <v>17064000</v>
      </c>
      <c r="BF226" s="59">
        <f t="shared" si="7"/>
        <v>34128000</v>
      </c>
      <c r="BG226" s="59">
        <f t="shared" si="8"/>
        <v>17064000</v>
      </c>
      <c r="BH226" s="59">
        <f t="shared" si="9"/>
        <v>17064000</v>
      </c>
      <c r="BI226" s="59">
        <f t="shared" si="10"/>
        <v>34128000</v>
      </c>
      <c r="BJ226" s="59">
        <f t="shared" si="11"/>
        <v>17064000</v>
      </c>
      <c r="BK226" s="59">
        <f t="shared" si="12"/>
        <v>17064000</v>
      </c>
      <c r="BL226" s="59">
        <f t="shared" si="13"/>
        <v>17064000</v>
      </c>
      <c r="BM226" s="59">
        <f t="shared" si="14"/>
        <v>17064000</v>
      </c>
      <c r="BN226" s="59">
        <f t="shared" si="15"/>
        <v>17064000</v>
      </c>
      <c r="BO226" s="59">
        <f t="shared" si="16"/>
        <v>34128000</v>
      </c>
      <c r="BP226" s="64"/>
      <c r="BQ226" s="59">
        <f t="shared" si="17"/>
        <v>51192000</v>
      </c>
      <c r="BR226" s="59">
        <f t="shared" si="18"/>
        <v>68256000</v>
      </c>
      <c r="BS226" s="59">
        <f t="shared" si="19"/>
        <v>51192000</v>
      </c>
      <c r="BT226" s="59">
        <f t="shared" si="20"/>
        <v>68256000</v>
      </c>
    </row>
    <row r="227">
      <c r="A227" s="49"/>
      <c r="B227" s="52" t="s">
        <v>38</v>
      </c>
      <c r="C227" s="52" t="s">
        <v>212</v>
      </c>
      <c r="D227" s="53">
        <v>2.77088E8</v>
      </c>
      <c r="E227" s="62"/>
      <c r="F227" s="62"/>
      <c r="G227" s="62"/>
      <c r="H227" s="62"/>
      <c r="I227" s="62"/>
      <c r="J227" s="62"/>
      <c r="K227" s="62">
        <f t="shared" ref="K227:K235" si="120">D227/14</f>
        <v>19792000</v>
      </c>
      <c r="L227" s="62"/>
      <c r="M227" s="62"/>
      <c r="N227" s="62">
        <v>1.9792E7</v>
      </c>
      <c r="O227" s="62">
        <v>1.9792E7</v>
      </c>
      <c r="P227" s="62"/>
      <c r="Q227" s="62"/>
      <c r="R227" s="62"/>
      <c r="S227" s="62">
        <v>1.9792E7</v>
      </c>
      <c r="T227" s="62"/>
      <c r="U227" s="62"/>
      <c r="V227" s="62"/>
      <c r="W227" s="62">
        <v>1.9792E7</v>
      </c>
      <c r="X227" s="62"/>
      <c r="Y227" s="62"/>
      <c r="Z227" s="62"/>
      <c r="AA227" s="62">
        <v>1.9792E7</v>
      </c>
      <c r="AB227" s="62">
        <v>1.9792E7</v>
      </c>
      <c r="AC227" s="62"/>
      <c r="AD227" s="62"/>
      <c r="AE227" s="62">
        <v>1.9792E7</v>
      </c>
      <c r="AF227" s="62"/>
      <c r="AG227" s="62"/>
      <c r="AH227" s="62"/>
      <c r="AI227" s="62">
        <v>1.9792E7</v>
      </c>
      <c r="AJ227" s="62"/>
      <c r="AK227" s="62"/>
      <c r="AL227" s="62"/>
      <c r="AM227" s="62">
        <v>1.9792E7</v>
      </c>
      <c r="AN227" s="62"/>
      <c r="AO227" s="62"/>
      <c r="AP227" s="62"/>
      <c r="AQ227" s="62">
        <v>1.9792E7</v>
      </c>
      <c r="AR227" s="62"/>
      <c r="AS227" s="62"/>
      <c r="AT227" s="62"/>
      <c r="AU227" s="62">
        <v>1.9792E7</v>
      </c>
      <c r="AV227" s="62"/>
      <c r="AW227" s="62"/>
      <c r="AX227" s="62">
        <v>1.9792E7</v>
      </c>
      <c r="AY227" s="62">
        <v>1.9792E7</v>
      </c>
      <c r="AZ227" s="63"/>
      <c r="BA227" s="59">
        <f t="shared" si="3"/>
        <v>277088000</v>
      </c>
      <c r="BB227" s="28">
        <f t="shared" si="4"/>
        <v>0</v>
      </c>
      <c r="BC227" s="64"/>
      <c r="BD227" s="59">
        <f t="shared" si="5"/>
        <v>0</v>
      </c>
      <c r="BE227" s="59">
        <f t="shared" si="6"/>
        <v>19792000</v>
      </c>
      <c r="BF227" s="59">
        <f t="shared" si="7"/>
        <v>39584000</v>
      </c>
      <c r="BG227" s="59">
        <f t="shared" si="8"/>
        <v>19792000</v>
      </c>
      <c r="BH227" s="59">
        <f t="shared" si="9"/>
        <v>19792000</v>
      </c>
      <c r="BI227" s="59">
        <f t="shared" si="10"/>
        <v>39584000</v>
      </c>
      <c r="BJ227" s="59">
        <f t="shared" si="11"/>
        <v>19792000</v>
      </c>
      <c r="BK227" s="59">
        <f t="shared" si="12"/>
        <v>19792000</v>
      </c>
      <c r="BL227" s="59">
        <f t="shared" si="13"/>
        <v>19792000</v>
      </c>
      <c r="BM227" s="59">
        <f t="shared" si="14"/>
        <v>19792000</v>
      </c>
      <c r="BN227" s="59">
        <f t="shared" si="15"/>
        <v>19792000</v>
      </c>
      <c r="BO227" s="59">
        <f t="shared" si="16"/>
        <v>39584000</v>
      </c>
      <c r="BP227" s="64"/>
      <c r="BQ227" s="59">
        <f t="shared" si="17"/>
        <v>59376000</v>
      </c>
      <c r="BR227" s="59">
        <f t="shared" si="18"/>
        <v>79168000</v>
      </c>
      <c r="BS227" s="59">
        <f t="shared" si="19"/>
        <v>59376000</v>
      </c>
      <c r="BT227" s="59">
        <f t="shared" si="20"/>
        <v>79168000</v>
      </c>
    </row>
    <row r="228">
      <c r="A228" s="49"/>
      <c r="B228" s="52" t="s">
        <v>38</v>
      </c>
      <c r="C228" s="52" t="s">
        <v>213</v>
      </c>
      <c r="D228" s="53">
        <v>1.83918E9</v>
      </c>
      <c r="E228" s="62"/>
      <c r="F228" s="62"/>
      <c r="G228" s="62"/>
      <c r="H228" s="62"/>
      <c r="I228" s="62"/>
      <c r="J228" s="62"/>
      <c r="K228" s="62">
        <f t="shared" si="120"/>
        <v>131370000</v>
      </c>
      <c r="L228" s="62"/>
      <c r="M228" s="62"/>
      <c r="N228" s="62">
        <v>1.3137E8</v>
      </c>
      <c r="O228" s="62">
        <v>1.3137E8</v>
      </c>
      <c r="P228" s="62"/>
      <c r="Q228" s="62"/>
      <c r="R228" s="62"/>
      <c r="S228" s="62">
        <v>1.3137E8</v>
      </c>
      <c r="T228" s="62"/>
      <c r="U228" s="62"/>
      <c r="V228" s="62"/>
      <c r="W228" s="62">
        <v>1.3137E8</v>
      </c>
      <c r="X228" s="62"/>
      <c r="Y228" s="62"/>
      <c r="Z228" s="62"/>
      <c r="AA228" s="62">
        <v>1.3137E8</v>
      </c>
      <c r="AB228" s="62">
        <v>1.3137E8</v>
      </c>
      <c r="AC228" s="62"/>
      <c r="AD228" s="62"/>
      <c r="AE228" s="62">
        <v>1.3137E8</v>
      </c>
      <c r="AF228" s="62"/>
      <c r="AG228" s="62"/>
      <c r="AH228" s="62"/>
      <c r="AI228" s="62">
        <v>1.3137E8</v>
      </c>
      <c r="AJ228" s="62"/>
      <c r="AK228" s="62"/>
      <c r="AL228" s="62"/>
      <c r="AM228" s="62">
        <v>1.3137E8</v>
      </c>
      <c r="AN228" s="62"/>
      <c r="AO228" s="62"/>
      <c r="AP228" s="62"/>
      <c r="AQ228" s="62">
        <v>1.3137E8</v>
      </c>
      <c r="AR228" s="62"/>
      <c r="AS228" s="62"/>
      <c r="AT228" s="62"/>
      <c r="AU228" s="62">
        <v>1.3137E8</v>
      </c>
      <c r="AV228" s="62"/>
      <c r="AW228" s="62"/>
      <c r="AX228" s="62">
        <v>1.3137E8</v>
      </c>
      <c r="AY228" s="62">
        <v>1.3137E8</v>
      </c>
      <c r="AZ228" s="63"/>
      <c r="BA228" s="59">
        <f t="shared" si="3"/>
        <v>1839180000</v>
      </c>
      <c r="BB228" s="28">
        <f t="shared" si="4"/>
        <v>0</v>
      </c>
      <c r="BC228" s="64"/>
      <c r="BD228" s="59">
        <f t="shared" si="5"/>
        <v>0</v>
      </c>
      <c r="BE228" s="59">
        <f t="shared" si="6"/>
        <v>131370000</v>
      </c>
      <c r="BF228" s="59">
        <f t="shared" si="7"/>
        <v>262740000</v>
      </c>
      <c r="BG228" s="59">
        <f t="shared" si="8"/>
        <v>131370000</v>
      </c>
      <c r="BH228" s="59">
        <f t="shared" si="9"/>
        <v>131370000</v>
      </c>
      <c r="BI228" s="59">
        <f t="shared" si="10"/>
        <v>262740000</v>
      </c>
      <c r="BJ228" s="59">
        <f t="shared" si="11"/>
        <v>131370000</v>
      </c>
      <c r="BK228" s="59">
        <f t="shared" si="12"/>
        <v>131370000</v>
      </c>
      <c r="BL228" s="59">
        <f t="shared" si="13"/>
        <v>131370000</v>
      </c>
      <c r="BM228" s="59">
        <f t="shared" si="14"/>
        <v>131370000</v>
      </c>
      <c r="BN228" s="59">
        <f t="shared" si="15"/>
        <v>131370000</v>
      </c>
      <c r="BO228" s="59">
        <f t="shared" si="16"/>
        <v>262740000</v>
      </c>
      <c r="BP228" s="64"/>
      <c r="BQ228" s="59">
        <f t="shared" si="17"/>
        <v>394110000</v>
      </c>
      <c r="BR228" s="59">
        <f t="shared" si="18"/>
        <v>525480000</v>
      </c>
      <c r="BS228" s="59">
        <f t="shared" si="19"/>
        <v>394110000</v>
      </c>
      <c r="BT228" s="59">
        <f t="shared" si="20"/>
        <v>525480000</v>
      </c>
    </row>
    <row r="229">
      <c r="A229" s="49"/>
      <c r="B229" s="52" t="s">
        <v>38</v>
      </c>
      <c r="C229" s="52" t="s">
        <v>214</v>
      </c>
      <c r="D229" s="53">
        <v>3.3488E8</v>
      </c>
      <c r="E229" s="62"/>
      <c r="F229" s="62"/>
      <c r="G229" s="62"/>
      <c r="H229" s="62"/>
      <c r="I229" s="62"/>
      <c r="J229" s="62"/>
      <c r="K229" s="62">
        <f t="shared" si="120"/>
        <v>23920000</v>
      </c>
      <c r="L229" s="62"/>
      <c r="M229" s="62"/>
      <c r="N229" s="62">
        <v>2.392E7</v>
      </c>
      <c r="O229" s="62">
        <v>2.392E7</v>
      </c>
      <c r="P229" s="62"/>
      <c r="Q229" s="62"/>
      <c r="R229" s="62"/>
      <c r="S229" s="62">
        <v>2.392E7</v>
      </c>
      <c r="T229" s="62"/>
      <c r="U229" s="62"/>
      <c r="V229" s="62"/>
      <c r="W229" s="62">
        <v>2.392E7</v>
      </c>
      <c r="X229" s="62"/>
      <c r="Y229" s="62"/>
      <c r="Z229" s="62"/>
      <c r="AA229" s="62">
        <v>2.392E7</v>
      </c>
      <c r="AB229" s="62">
        <v>2.392E7</v>
      </c>
      <c r="AC229" s="62"/>
      <c r="AD229" s="62"/>
      <c r="AE229" s="62">
        <v>2.392E7</v>
      </c>
      <c r="AF229" s="62"/>
      <c r="AG229" s="62"/>
      <c r="AH229" s="62"/>
      <c r="AI229" s="62">
        <v>2.392E7</v>
      </c>
      <c r="AJ229" s="62"/>
      <c r="AK229" s="62"/>
      <c r="AL229" s="62"/>
      <c r="AM229" s="62">
        <v>2.392E7</v>
      </c>
      <c r="AN229" s="62"/>
      <c r="AO229" s="62"/>
      <c r="AP229" s="62"/>
      <c r="AQ229" s="62">
        <v>2.392E7</v>
      </c>
      <c r="AR229" s="62"/>
      <c r="AS229" s="62"/>
      <c r="AT229" s="62"/>
      <c r="AU229" s="62">
        <v>2.392E7</v>
      </c>
      <c r="AV229" s="62"/>
      <c r="AW229" s="62"/>
      <c r="AX229" s="62">
        <v>2.392E7</v>
      </c>
      <c r="AY229" s="62">
        <v>2.392E7</v>
      </c>
      <c r="AZ229" s="63"/>
      <c r="BA229" s="59">
        <f t="shared" si="3"/>
        <v>334880000</v>
      </c>
      <c r="BB229" s="28">
        <f t="shared" si="4"/>
        <v>0</v>
      </c>
      <c r="BC229" s="64"/>
      <c r="BD229" s="59">
        <f t="shared" si="5"/>
        <v>0</v>
      </c>
      <c r="BE229" s="59">
        <f t="shared" si="6"/>
        <v>23920000</v>
      </c>
      <c r="BF229" s="59">
        <f t="shared" si="7"/>
        <v>47840000</v>
      </c>
      <c r="BG229" s="59">
        <f t="shared" si="8"/>
        <v>23920000</v>
      </c>
      <c r="BH229" s="59">
        <f t="shared" si="9"/>
        <v>23920000</v>
      </c>
      <c r="BI229" s="59">
        <f t="shared" si="10"/>
        <v>47840000</v>
      </c>
      <c r="BJ229" s="59">
        <f t="shared" si="11"/>
        <v>23920000</v>
      </c>
      <c r="BK229" s="59">
        <f t="shared" si="12"/>
        <v>23920000</v>
      </c>
      <c r="BL229" s="59">
        <f t="shared" si="13"/>
        <v>23920000</v>
      </c>
      <c r="BM229" s="59">
        <f t="shared" si="14"/>
        <v>23920000</v>
      </c>
      <c r="BN229" s="59">
        <f t="shared" si="15"/>
        <v>23920000</v>
      </c>
      <c r="BO229" s="59">
        <f t="shared" si="16"/>
        <v>47840000</v>
      </c>
      <c r="BP229" s="64"/>
      <c r="BQ229" s="59">
        <f t="shared" si="17"/>
        <v>71760000</v>
      </c>
      <c r="BR229" s="59">
        <f t="shared" si="18"/>
        <v>95680000</v>
      </c>
      <c r="BS229" s="59">
        <f t="shared" si="19"/>
        <v>71760000</v>
      </c>
      <c r="BT229" s="59">
        <f t="shared" si="20"/>
        <v>95680000</v>
      </c>
    </row>
    <row r="230">
      <c r="A230" s="49"/>
      <c r="B230" s="52" t="s">
        <v>38</v>
      </c>
      <c r="C230" s="52" t="s">
        <v>215</v>
      </c>
      <c r="D230" s="53">
        <v>1.49352E9</v>
      </c>
      <c r="E230" s="62"/>
      <c r="F230" s="62"/>
      <c r="G230" s="62"/>
      <c r="H230" s="62"/>
      <c r="I230" s="62"/>
      <c r="J230" s="62"/>
      <c r="K230" s="62">
        <f t="shared" si="120"/>
        <v>106680000</v>
      </c>
      <c r="L230" s="62"/>
      <c r="M230" s="62"/>
      <c r="N230" s="62">
        <v>1.0668E8</v>
      </c>
      <c r="O230" s="62">
        <v>1.0668E8</v>
      </c>
      <c r="P230" s="62"/>
      <c r="Q230" s="62"/>
      <c r="R230" s="62"/>
      <c r="S230" s="62">
        <v>1.0668E8</v>
      </c>
      <c r="T230" s="62"/>
      <c r="U230" s="62"/>
      <c r="V230" s="62"/>
      <c r="W230" s="62">
        <v>1.0668E8</v>
      </c>
      <c r="X230" s="62"/>
      <c r="Y230" s="62"/>
      <c r="Z230" s="62"/>
      <c r="AA230" s="62">
        <v>1.0668E8</v>
      </c>
      <c r="AB230" s="62">
        <v>1.0668E8</v>
      </c>
      <c r="AC230" s="62"/>
      <c r="AD230" s="62"/>
      <c r="AE230" s="62">
        <v>1.0668E8</v>
      </c>
      <c r="AF230" s="62"/>
      <c r="AG230" s="62"/>
      <c r="AH230" s="62"/>
      <c r="AI230" s="62">
        <v>1.0668E8</v>
      </c>
      <c r="AJ230" s="62"/>
      <c r="AK230" s="62"/>
      <c r="AL230" s="62"/>
      <c r="AM230" s="62">
        <v>1.0668E8</v>
      </c>
      <c r="AN230" s="62"/>
      <c r="AO230" s="62"/>
      <c r="AP230" s="62"/>
      <c r="AQ230" s="62">
        <v>1.0668E8</v>
      </c>
      <c r="AR230" s="62"/>
      <c r="AS230" s="62"/>
      <c r="AT230" s="62"/>
      <c r="AU230" s="62">
        <v>1.0668E8</v>
      </c>
      <c r="AV230" s="62"/>
      <c r="AW230" s="62"/>
      <c r="AX230" s="62">
        <v>1.0668E8</v>
      </c>
      <c r="AY230" s="62">
        <v>1.0668E8</v>
      </c>
      <c r="AZ230" s="63"/>
      <c r="BA230" s="59">
        <f t="shared" si="3"/>
        <v>1493520000</v>
      </c>
      <c r="BB230" s="28">
        <f t="shared" si="4"/>
        <v>0</v>
      </c>
      <c r="BC230" s="64"/>
      <c r="BD230" s="59">
        <f t="shared" si="5"/>
        <v>0</v>
      </c>
      <c r="BE230" s="59">
        <f t="shared" si="6"/>
        <v>106680000</v>
      </c>
      <c r="BF230" s="59">
        <f t="shared" si="7"/>
        <v>213360000</v>
      </c>
      <c r="BG230" s="59">
        <f t="shared" si="8"/>
        <v>106680000</v>
      </c>
      <c r="BH230" s="59">
        <f t="shared" si="9"/>
        <v>106680000</v>
      </c>
      <c r="BI230" s="59">
        <f t="shared" si="10"/>
        <v>213360000</v>
      </c>
      <c r="BJ230" s="59">
        <f t="shared" si="11"/>
        <v>106680000</v>
      </c>
      <c r="BK230" s="59">
        <f t="shared" si="12"/>
        <v>106680000</v>
      </c>
      <c r="BL230" s="59">
        <f t="shared" si="13"/>
        <v>106680000</v>
      </c>
      <c r="BM230" s="59">
        <f t="shared" si="14"/>
        <v>106680000</v>
      </c>
      <c r="BN230" s="59">
        <f t="shared" si="15"/>
        <v>106680000</v>
      </c>
      <c r="BO230" s="59">
        <f t="shared" si="16"/>
        <v>213360000</v>
      </c>
      <c r="BP230" s="64"/>
      <c r="BQ230" s="59">
        <f t="shared" si="17"/>
        <v>320040000</v>
      </c>
      <c r="BR230" s="59">
        <f t="shared" si="18"/>
        <v>426720000</v>
      </c>
      <c r="BS230" s="59">
        <f t="shared" si="19"/>
        <v>320040000</v>
      </c>
      <c r="BT230" s="59">
        <f t="shared" si="20"/>
        <v>426720000</v>
      </c>
    </row>
    <row r="231">
      <c r="A231" s="49"/>
      <c r="B231" s="52" t="s">
        <v>38</v>
      </c>
      <c r="C231" s="52" t="s">
        <v>216</v>
      </c>
      <c r="D231" s="53">
        <v>1.415568E9</v>
      </c>
      <c r="E231" s="62"/>
      <c r="F231" s="62"/>
      <c r="G231" s="62"/>
      <c r="H231" s="62"/>
      <c r="I231" s="62"/>
      <c r="J231" s="62"/>
      <c r="K231" s="62">
        <f t="shared" si="120"/>
        <v>101112000</v>
      </c>
      <c r="L231" s="62"/>
      <c r="M231" s="62"/>
      <c r="N231" s="62">
        <v>1.01112E8</v>
      </c>
      <c r="O231" s="62">
        <v>1.01112E8</v>
      </c>
      <c r="P231" s="62"/>
      <c r="Q231" s="62"/>
      <c r="R231" s="62"/>
      <c r="S231" s="62">
        <v>1.01112E8</v>
      </c>
      <c r="T231" s="62"/>
      <c r="U231" s="62"/>
      <c r="V231" s="62"/>
      <c r="W231" s="62">
        <v>1.01112E8</v>
      </c>
      <c r="X231" s="62"/>
      <c r="Y231" s="62"/>
      <c r="Z231" s="62"/>
      <c r="AA231" s="62">
        <v>1.01112E8</v>
      </c>
      <c r="AB231" s="62">
        <v>1.01112E8</v>
      </c>
      <c r="AC231" s="62"/>
      <c r="AD231" s="62"/>
      <c r="AE231" s="62">
        <v>1.01112E8</v>
      </c>
      <c r="AF231" s="62"/>
      <c r="AG231" s="62"/>
      <c r="AH231" s="62"/>
      <c r="AI231" s="62">
        <v>1.01112E8</v>
      </c>
      <c r="AJ231" s="62"/>
      <c r="AK231" s="62"/>
      <c r="AL231" s="62"/>
      <c r="AM231" s="62">
        <v>1.01112E8</v>
      </c>
      <c r="AN231" s="62"/>
      <c r="AO231" s="62"/>
      <c r="AP231" s="62"/>
      <c r="AQ231" s="62">
        <v>1.01112E8</v>
      </c>
      <c r="AR231" s="62"/>
      <c r="AS231" s="62"/>
      <c r="AT231" s="62"/>
      <c r="AU231" s="62">
        <v>1.01112E8</v>
      </c>
      <c r="AV231" s="62"/>
      <c r="AW231" s="62"/>
      <c r="AX231" s="62">
        <v>1.01112E8</v>
      </c>
      <c r="AY231" s="62">
        <v>1.01112E8</v>
      </c>
      <c r="AZ231" s="63"/>
      <c r="BA231" s="59">
        <f t="shared" si="3"/>
        <v>1415568000</v>
      </c>
      <c r="BB231" s="28">
        <f t="shared" si="4"/>
        <v>0</v>
      </c>
      <c r="BC231" s="64"/>
      <c r="BD231" s="59">
        <f t="shared" si="5"/>
        <v>0</v>
      </c>
      <c r="BE231" s="59">
        <f t="shared" si="6"/>
        <v>101112000</v>
      </c>
      <c r="BF231" s="59">
        <f t="shared" si="7"/>
        <v>202224000</v>
      </c>
      <c r="BG231" s="59">
        <f t="shared" si="8"/>
        <v>101112000</v>
      </c>
      <c r="BH231" s="59">
        <f t="shared" si="9"/>
        <v>101112000</v>
      </c>
      <c r="BI231" s="59">
        <f t="shared" si="10"/>
        <v>202224000</v>
      </c>
      <c r="BJ231" s="59">
        <f t="shared" si="11"/>
        <v>101112000</v>
      </c>
      <c r="BK231" s="59">
        <f t="shared" si="12"/>
        <v>101112000</v>
      </c>
      <c r="BL231" s="59">
        <f t="shared" si="13"/>
        <v>101112000</v>
      </c>
      <c r="BM231" s="59">
        <f t="shared" si="14"/>
        <v>101112000</v>
      </c>
      <c r="BN231" s="59">
        <f t="shared" si="15"/>
        <v>101112000</v>
      </c>
      <c r="BO231" s="59">
        <f t="shared" si="16"/>
        <v>202224000</v>
      </c>
      <c r="BP231" s="64"/>
      <c r="BQ231" s="59">
        <f t="shared" si="17"/>
        <v>303336000</v>
      </c>
      <c r="BR231" s="59">
        <f t="shared" si="18"/>
        <v>404448000</v>
      </c>
      <c r="BS231" s="59">
        <f t="shared" si="19"/>
        <v>303336000</v>
      </c>
      <c r="BT231" s="59">
        <f t="shared" si="20"/>
        <v>404448000</v>
      </c>
    </row>
    <row r="232">
      <c r="A232" s="49"/>
      <c r="B232" s="52" t="s">
        <v>38</v>
      </c>
      <c r="C232" s="52" t="s">
        <v>217</v>
      </c>
      <c r="D232" s="53">
        <v>1.041656E9</v>
      </c>
      <c r="E232" s="62"/>
      <c r="F232" s="62"/>
      <c r="G232" s="62"/>
      <c r="H232" s="62"/>
      <c r="I232" s="62"/>
      <c r="J232" s="62"/>
      <c r="K232" s="62">
        <f t="shared" si="120"/>
        <v>74404000</v>
      </c>
      <c r="L232" s="62"/>
      <c r="M232" s="62"/>
      <c r="N232" s="62">
        <v>7.4404E7</v>
      </c>
      <c r="O232" s="62">
        <v>7.4404E7</v>
      </c>
      <c r="P232" s="62"/>
      <c r="Q232" s="62"/>
      <c r="R232" s="62"/>
      <c r="S232" s="62">
        <v>7.4404E7</v>
      </c>
      <c r="T232" s="62"/>
      <c r="U232" s="62"/>
      <c r="V232" s="62"/>
      <c r="W232" s="62">
        <v>7.4404E7</v>
      </c>
      <c r="X232" s="62"/>
      <c r="Y232" s="62"/>
      <c r="Z232" s="62"/>
      <c r="AA232" s="62">
        <v>7.4404E7</v>
      </c>
      <c r="AB232" s="62">
        <v>7.4404E7</v>
      </c>
      <c r="AC232" s="62"/>
      <c r="AD232" s="62"/>
      <c r="AE232" s="62">
        <v>7.4404E7</v>
      </c>
      <c r="AF232" s="62"/>
      <c r="AG232" s="62"/>
      <c r="AH232" s="62"/>
      <c r="AI232" s="62">
        <v>7.4404E7</v>
      </c>
      <c r="AJ232" s="62"/>
      <c r="AK232" s="62"/>
      <c r="AL232" s="62"/>
      <c r="AM232" s="62">
        <v>7.4404E7</v>
      </c>
      <c r="AN232" s="62"/>
      <c r="AO232" s="62"/>
      <c r="AP232" s="62"/>
      <c r="AQ232" s="62">
        <v>7.4404E7</v>
      </c>
      <c r="AR232" s="62"/>
      <c r="AS232" s="62"/>
      <c r="AT232" s="62"/>
      <c r="AU232" s="62">
        <v>7.4404E7</v>
      </c>
      <c r="AV232" s="62"/>
      <c r="AW232" s="62"/>
      <c r="AX232" s="62">
        <v>7.4404E7</v>
      </c>
      <c r="AY232" s="62">
        <v>7.4404E7</v>
      </c>
      <c r="AZ232" s="63"/>
      <c r="BA232" s="59">
        <f t="shared" si="3"/>
        <v>1041656000</v>
      </c>
      <c r="BB232" s="28">
        <f t="shared" si="4"/>
        <v>0</v>
      </c>
      <c r="BC232" s="64"/>
      <c r="BD232" s="59">
        <f t="shared" si="5"/>
        <v>0</v>
      </c>
      <c r="BE232" s="59">
        <f t="shared" si="6"/>
        <v>74404000</v>
      </c>
      <c r="BF232" s="59">
        <f t="shared" si="7"/>
        <v>148808000</v>
      </c>
      <c r="BG232" s="59">
        <f t="shared" si="8"/>
        <v>74404000</v>
      </c>
      <c r="BH232" s="59">
        <f t="shared" si="9"/>
        <v>74404000</v>
      </c>
      <c r="BI232" s="59">
        <f t="shared" si="10"/>
        <v>148808000</v>
      </c>
      <c r="BJ232" s="59">
        <f t="shared" si="11"/>
        <v>74404000</v>
      </c>
      <c r="BK232" s="59">
        <f t="shared" si="12"/>
        <v>74404000</v>
      </c>
      <c r="BL232" s="59">
        <f t="shared" si="13"/>
        <v>74404000</v>
      </c>
      <c r="BM232" s="59">
        <f t="shared" si="14"/>
        <v>74404000</v>
      </c>
      <c r="BN232" s="59">
        <f t="shared" si="15"/>
        <v>74404000</v>
      </c>
      <c r="BO232" s="59">
        <f t="shared" si="16"/>
        <v>148808000</v>
      </c>
      <c r="BP232" s="64"/>
      <c r="BQ232" s="59">
        <f t="shared" si="17"/>
        <v>223212000</v>
      </c>
      <c r="BR232" s="59">
        <f t="shared" si="18"/>
        <v>297616000</v>
      </c>
      <c r="BS232" s="59">
        <f t="shared" si="19"/>
        <v>223212000</v>
      </c>
      <c r="BT232" s="59">
        <f t="shared" si="20"/>
        <v>297616000</v>
      </c>
    </row>
    <row r="233">
      <c r="A233" s="49"/>
      <c r="B233" s="52" t="s">
        <v>38</v>
      </c>
      <c r="C233" s="52" t="s">
        <v>218</v>
      </c>
      <c r="D233" s="53">
        <v>5.40694E8</v>
      </c>
      <c r="E233" s="62"/>
      <c r="F233" s="62"/>
      <c r="G233" s="62"/>
      <c r="H233" s="62"/>
      <c r="I233" s="62"/>
      <c r="J233" s="62"/>
      <c r="K233" s="62">
        <f t="shared" si="120"/>
        <v>38621000</v>
      </c>
      <c r="L233" s="62"/>
      <c r="M233" s="62"/>
      <c r="N233" s="62">
        <v>3.8621E7</v>
      </c>
      <c r="O233" s="62">
        <v>3.8621E7</v>
      </c>
      <c r="P233" s="62"/>
      <c r="Q233" s="62"/>
      <c r="R233" s="62"/>
      <c r="S233" s="62">
        <v>3.8621E7</v>
      </c>
      <c r="T233" s="62"/>
      <c r="U233" s="62"/>
      <c r="V233" s="62"/>
      <c r="W233" s="62">
        <v>3.8621E7</v>
      </c>
      <c r="X233" s="62"/>
      <c r="Y233" s="62"/>
      <c r="Z233" s="62"/>
      <c r="AA233" s="62">
        <v>3.8621E7</v>
      </c>
      <c r="AB233" s="62">
        <v>3.8621E7</v>
      </c>
      <c r="AC233" s="62"/>
      <c r="AD233" s="62"/>
      <c r="AE233" s="62">
        <v>3.8621E7</v>
      </c>
      <c r="AF233" s="62"/>
      <c r="AG233" s="62"/>
      <c r="AH233" s="62"/>
      <c r="AI233" s="62">
        <v>3.8621E7</v>
      </c>
      <c r="AJ233" s="62"/>
      <c r="AK233" s="62"/>
      <c r="AL233" s="62"/>
      <c r="AM233" s="62">
        <v>3.8621E7</v>
      </c>
      <c r="AN233" s="62"/>
      <c r="AO233" s="62"/>
      <c r="AP233" s="62"/>
      <c r="AQ233" s="62">
        <v>3.8621E7</v>
      </c>
      <c r="AR233" s="62"/>
      <c r="AS233" s="62"/>
      <c r="AT233" s="62"/>
      <c r="AU233" s="62">
        <v>3.8621E7</v>
      </c>
      <c r="AV233" s="62"/>
      <c r="AW233" s="62"/>
      <c r="AX233" s="62">
        <v>3.8621E7</v>
      </c>
      <c r="AY233" s="62">
        <v>3.8621E7</v>
      </c>
      <c r="AZ233" s="63"/>
      <c r="BA233" s="59">
        <f t="shared" si="3"/>
        <v>540694000</v>
      </c>
      <c r="BB233" s="28">
        <f t="shared" si="4"/>
        <v>0</v>
      </c>
      <c r="BC233" s="64"/>
      <c r="BD233" s="59">
        <f t="shared" si="5"/>
        <v>0</v>
      </c>
      <c r="BE233" s="59">
        <f t="shared" si="6"/>
        <v>38621000</v>
      </c>
      <c r="BF233" s="59">
        <f t="shared" si="7"/>
        <v>77242000</v>
      </c>
      <c r="BG233" s="59">
        <f t="shared" si="8"/>
        <v>38621000</v>
      </c>
      <c r="BH233" s="59">
        <f t="shared" si="9"/>
        <v>38621000</v>
      </c>
      <c r="BI233" s="59">
        <f t="shared" si="10"/>
        <v>77242000</v>
      </c>
      <c r="BJ233" s="59">
        <f t="shared" si="11"/>
        <v>38621000</v>
      </c>
      <c r="BK233" s="59">
        <f t="shared" si="12"/>
        <v>38621000</v>
      </c>
      <c r="BL233" s="59">
        <f t="shared" si="13"/>
        <v>38621000</v>
      </c>
      <c r="BM233" s="59">
        <f t="shared" si="14"/>
        <v>38621000</v>
      </c>
      <c r="BN233" s="59">
        <f t="shared" si="15"/>
        <v>38621000</v>
      </c>
      <c r="BO233" s="59">
        <f t="shared" si="16"/>
        <v>77242000</v>
      </c>
      <c r="BP233" s="64"/>
      <c r="BQ233" s="59">
        <f t="shared" si="17"/>
        <v>115863000</v>
      </c>
      <c r="BR233" s="59">
        <f t="shared" si="18"/>
        <v>154484000</v>
      </c>
      <c r="BS233" s="59">
        <f t="shared" si="19"/>
        <v>115863000</v>
      </c>
      <c r="BT233" s="59">
        <f t="shared" si="20"/>
        <v>154484000</v>
      </c>
    </row>
    <row r="234">
      <c r="A234" s="49"/>
      <c r="B234" s="52" t="s">
        <v>38</v>
      </c>
      <c r="C234" s="52" t="s">
        <v>219</v>
      </c>
      <c r="D234" s="53">
        <v>3.0723E8</v>
      </c>
      <c r="E234" s="62"/>
      <c r="F234" s="62"/>
      <c r="G234" s="62"/>
      <c r="H234" s="62"/>
      <c r="I234" s="62"/>
      <c r="J234" s="62"/>
      <c r="K234" s="62">
        <f t="shared" si="120"/>
        <v>21945000</v>
      </c>
      <c r="L234" s="62"/>
      <c r="M234" s="62"/>
      <c r="N234" s="62">
        <v>2.1945E7</v>
      </c>
      <c r="O234" s="62">
        <v>2.1945E7</v>
      </c>
      <c r="P234" s="62"/>
      <c r="Q234" s="62"/>
      <c r="R234" s="62"/>
      <c r="S234" s="62">
        <v>2.1945E7</v>
      </c>
      <c r="T234" s="62"/>
      <c r="U234" s="62"/>
      <c r="V234" s="62"/>
      <c r="W234" s="62">
        <v>2.1945E7</v>
      </c>
      <c r="X234" s="62"/>
      <c r="Y234" s="62"/>
      <c r="Z234" s="62"/>
      <c r="AA234" s="62">
        <v>2.1945E7</v>
      </c>
      <c r="AB234" s="62">
        <v>2.1945E7</v>
      </c>
      <c r="AC234" s="62"/>
      <c r="AD234" s="62"/>
      <c r="AE234" s="62">
        <v>2.1945E7</v>
      </c>
      <c r="AF234" s="62"/>
      <c r="AG234" s="62"/>
      <c r="AH234" s="62"/>
      <c r="AI234" s="62">
        <v>2.1945E7</v>
      </c>
      <c r="AJ234" s="62"/>
      <c r="AK234" s="62"/>
      <c r="AL234" s="62"/>
      <c r="AM234" s="62">
        <v>2.1945E7</v>
      </c>
      <c r="AN234" s="62"/>
      <c r="AO234" s="62"/>
      <c r="AP234" s="62"/>
      <c r="AQ234" s="62">
        <v>2.1945E7</v>
      </c>
      <c r="AR234" s="62"/>
      <c r="AS234" s="62"/>
      <c r="AT234" s="62"/>
      <c r="AU234" s="62">
        <v>2.1945E7</v>
      </c>
      <c r="AV234" s="62"/>
      <c r="AW234" s="62"/>
      <c r="AX234" s="62">
        <v>2.1945E7</v>
      </c>
      <c r="AY234" s="62">
        <v>2.1945E7</v>
      </c>
      <c r="AZ234" s="63"/>
      <c r="BA234" s="59">
        <f t="shared" si="3"/>
        <v>307230000</v>
      </c>
      <c r="BB234" s="28">
        <f t="shared" si="4"/>
        <v>0</v>
      </c>
      <c r="BC234" s="64"/>
      <c r="BD234" s="59">
        <f t="shared" si="5"/>
        <v>0</v>
      </c>
      <c r="BE234" s="59">
        <f t="shared" si="6"/>
        <v>21945000</v>
      </c>
      <c r="BF234" s="59">
        <f t="shared" si="7"/>
        <v>43890000</v>
      </c>
      <c r="BG234" s="59">
        <f t="shared" si="8"/>
        <v>21945000</v>
      </c>
      <c r="BH234" s="59">
        <f t="shared" si="9"/>
        <v>21945000</v>
      </c>
      <c r="BI234" s="59">
        <f t="shared" si="10"/>
        <v>43890000</v>
      </c>
      <c r="BJ234" s="59">
        <f t="shared" si="11"/>
        <v>21945000</v>
      </c>
      <c r="BK234" s="59">
        <f t="shared" si="12"/>
        <v>21945000</v>
      </c>
      <c r="BL234" s="59">
        <f t="shared" si="13"/>
        <v>21945000</v>
      </c>
      <c r="BM234" s="59">
        <f t="shared" si="14"/>
        <v>21945000</v>
      </c>
      <c r="BN234" s="59">
        <f t="shared" si="15"/>
        <v>21945000</v>
      </c>
      <c r="BO234" s="59">
        <f t="shared" si="16"/>
        <v>43890000</v>
      </c>
      <c r="BP234" s="64"/>
      <c r="BQ234" s="59">
        <f t="shared" si="17"/>
        <v>65835000</v>
      </c>
      <c r="BR234" s="59">
        <f t="shared" si="18"/>
        <v>87780000</v>
      </c>
      <c r="BS234" s="59">
        <f t="shared" si="19"/>
        <v>65835000</v>
      </c>
      <c r="BT234" s="59">
        <f t="shared" si="20"/>
        <v>87780000</v>
      </c>
    </row>
    <row r="235">
      <c r="A235" s="49"/>
      <c r="B235" s="52" t="s">
        <v>38</v>
      </c>
      <c r="C235" s="52" t="s">
        <v>220</v>
      </c>
      <c r="D235" s="53">
        <v>6.71566E8</v>
      </c>
      <c r="E235" s="62"/>
      <c r="F235" s="62"/>
      <c r="G235" s="62"/>
      <c r="H235" s="62"/>
      <c r="I235" s="62"/>
      <c r="J235" s="62"/>
      <c r="K235" s="62">
        <f t="shared" si="120"/>
        <v>47969000</v>
      </c>
      <c r="L235" s="62"/>
      <c r="M235" s="62"/>
      <c r="N235" s="62">
        <v>4.7969E7</v>
      </c>
      <c r="O235" s="62">
        <v>4.7969E7</v>
      </c>
      <c r="P235" s="62"/>
      <c r="Q235" s="62"/>
      <c r="R235" s="62"/>
      <c r="S235" s="62">
        <v>4.7969E7</v>
      </c>
      <c r="T235" s="62"/>
      <c r="U235" s="62"/>
      <c r="V235" s="62"/>
      <c r="W235" s="62">
        <v>4.7969E7</v>
      </c>
      <c r="X235" s="62"/>
      <c r="Y235" s="62"/>
      <c r="Z235" s="62"/>
      <c r="AA235" s="62">
        <v>4.7969E7</v>
      </c>
      <c r="AB235" s="62">
        <v>4.7969E7</v>
      </c>
      <c r="AC235" s="62"/>
      <c r="AD235" s="62"/>
      <c r="AE235" s="62">
        <v>4.7969E7</v>
      </c>
      <c r="AF235" s="62"/>
      <c r="AG235" s="62"/>
      <c r="AH235" s="62"/>
      <c r="AI235" s="62">
        <v>4.7969E7</v>
      </c>
      <c r="AJ235" s="62"/>
      <c r="AK235" s="62"/>
      <c r="AL235" s="62"/>
      <c r="AM235" s="62">
        <v>4.7969E7</v>
      </c>
      <c r="AN235" s="62"/>
      <c r="AO235" s="62"/>
      <c r="AP235" s="62"/>
      <c r="AQ235" s="62">
        <v>4.7969E7</v>
      </c>
      <c r="AR235" s="62"/>
      <c r="AS235" s="62"/>
      <c r="AT235" s="62"/>
      <c r="AU235" s="62">
        <v>4.7969E7</v>
      </c>
      <c r="AV235" s="62"/>
      <c r="AW235" s="62"/>
      <c r="AX235" s="62">
        <v>4.7969E7</v>
      </c>
      <c r="AY235" s="62">
        <v>4.7969E7</v>
      </c>
      <c r="AZ235" s="63"/>
      <c r="BA235" s="59">
        <f t="shared" si="3"/>
        <v>671566000</v>
      </c>
      <c r="BB235" s="28">
        <f t="shared" si="4"/>
        <v>0</v>
      </c>
      <c r="BC235" s="64"/>
      <c r="BD235" s="59">
        <f t="shared" si="5"/>
        <v>0</v>
      </c>
      <c r="BE235" s="59">
        <f t="shared" si="6"/>
        <v>47969000</v>
      </c>
      <c r="BF235" s="59">
        <f t="shared" si="7"/>
        <v>95938000</v>
      </c>
      <c r="BG235" s="59">
        <f t="shared" si="8"/>
        <v>47969000</v>
      </c>
      <c r="BH235" s="59">
        <f t="shared" si="9"/>
        <v>47969000</v>
      </c>
      <c r="BI235" s="59">
        <f t="shared" si="10"/>
        <v>95938000</v>
      </c>
      <c r="BJ235" s="59">
        <f t="shared" si="11"/>
        <v>47969000</v>
      </c>
      <c r="BK235" s="59">
        <f t="shared" si="12"/>
        <v>47969000</v>
      </c>
      <c r="BL235" s="59">
        <f t="shared" si="13"/>
        <v>47969000</v>
      </c>
      <c r="BM235" s="59">
        <f t="shared" si="14"/>
        <v>47969000</v>
      </c>
      <c r="BN235" s="59">
        <f t="shared" si="15"/>
        <v>47969000</v>
      </c>
      <c r="BO235" s="59">
        <f t="shared" si="16"/>
        <v>95938000</v>
      </c>
      <c r="BP235" s="64"/>
      <c r="BQ235" s="59">
        <f t="shared" si="17"/>
        <v>143907000</v>
      </c>
      <c r="BR235" s="59">
        <f t="shared" si="18"/>
        <v>191876000</v>
      </c>
      <c r="BS235" s="59">
        <f t="shared" si="19"/>
        <v>143907000</v>
      </c>
      <c r="BT235" s="59">
        <f t="shared" si="20"/>
        <v>191876000</v>
      </c>
    </row>
    <row r="236">
      <c r="A236" s="45">
        <v>512414.0</v>
      </c>
      <c r="B236" s="46" t="s">
        <v>221</v>
      </c>
      <c r="C236" s="6"/>
      <c r="D236" s="47">
        <f t="shared" ref="D236:AZ236" si="121">sum(D238:D241)</f>
        <v>784098000</v>
      </c>
      <c r="E236" s="47">
        <f t="shared" si="121"/>
        <v>0</v>
      </c>
      <c r="F236" s="47">
        <f t="shared" si="121"/>
        <v>0</v>
      </c>
      <c r="G236" s="47">
        <f t="shared" si="121"/>
        <v>0</v>
      </c>
      <c r="H236" s="47">
        <f t="shared" si="121"/>
        <v>0</v>
      </c>
      <c r="I236" s="47">
        <f t="shared" si="121"/>
        <v>0</v>
      </c>
      <c r="J236" s="47">
        <f t="shared" si="121"/>
        <v>0</v>
      </c>
      <c r="K236" s="47">
        <f t="shared" si="121"/>
        <v>56007000</v>
      </c>
      <c r="L236" s="47">
        <f t="shared" si="121"/>
        <v>0</v>
      </c>
      <c r="M236" s="47">
        <f t="shared" si="121"/>
        <v>0</v>
      </c>
      <c r="N236" s="47">
        <f t="shared" si="121"/>
        <v>56007000</v>
      </c>
      <c r="O236" s="47">
        <f t="shared" si="121"/>
        <v>56007000</v>
      </c>
      <c r="P236" s="47">
        <f t="shared" si="121"/>
        <v>0</v>
      </c>
      <c r="Q236" s="47">
        <f t="shared" si="121"/>
        <v>0</v>
      </c>
      <c r="R236" s="47">
        <f t="shared" si="121"/>
        <v>0</v>
      </c>
      <c r="S236" s="47">
        <f t="shared" si="121"/>
        <v>56007000</v>
      </c>
      <c r="T236" s="47">
        <f t="shared" si="121"/>
        <v>0</v>
      </c>
      <c r="U236" s="47">
        <f t="shared" si="121"/>
        <v>0</v>
      </c>
      <c r="V236" s="47">
        <f t="shared" si="121"/>
        <v>0</v>
      </c>
      <c r="W236" s="47">
        <f t="shared" si="121"/>
        <v>56007000</v>
      </c>
      <c r="X236" s="47">
        <f t="shared" si="121"/>
        <v>0</v>
      </c>
      <c r="Y236" s="47">
        <f t="shared" si="121"/>
        <v>0</v>
      </c>
      <c r="Z236" s="47">
        <f t="shared" si="121"/>
        <v>0</v>
      </c>
      <c r="AA236" s="47">
        <f t="shared" si="121"/>
        <v>56007000</v>
      </c>
      <c r="AB236" s="47">
        <f t="shared" si="121"/>
        <v>56007000</v>
      </c>
      <c r="AC236" s="47">
        <f t="shared" si="121"/>
        <v>0</v>
      </c>
      <c r="AD236" s="47">
        <f t="shared" si="121"/>
        <v>0</v>
      </c>
      <c r="AE236" s="47">
        <f t="shared" si="121"/>
        <v>56007000</v>
      </c>
      <c r="AF236" s="47">
        <f t="shared" si="121"/>
        <v>0</v>
      </c>
      <c r="AG236" s="47">
        <f t="shared" si="121"/>
        <v>0</v>
      </c>
      <c r="AH236" s="47">
        <f t="shared" si="121"/>
        <v>0</v>
      </c>
      <c r="AI236" s="47">
        <f t="shared" si="121"/>
        <v>56007000</v>
      </c>
      <c r="AJ236" s="47">
        <f t="shared" si="121"/>
        <v>0</v>
      </c>
      <c r="AK236" s="47">
        <f t="shared" si="121"/>
        <v>0</v>
      </c>
      <c r="AL236" s="47">
        <f t="shared" si="121"/>
        <v>0</v>
      </c>
      <c r="AM236" s="47">
        <f t="shared" si="121"/>
        <v>56007000</v>
      </c>
      <c r="AN236" s="47">
        <f t="shared" si="121"/>
        <v>0</v>
      </c>
      <c r="AO236" s="47">
        <f t="shared" si="121"/>
        <v>0</v>
      </c>
      <c r="AP236" s="47">
        <f t="shared" si="121"/>
        <v>0</v>
      </c>
      <c r="AQ236" s="47">
        <f t="shared" si="121"/>
        <v>56007000</v>
      </c>
      <c r="AR236" s="47">
        <f t="shared" si="121"/>
        <v>0</v>
      </c>
      <c r="AS236" s="47">
        <f t="shared" si="121"/>
        <v>0</v>
      </c>
      <c r="AT236" s="47">
        <f t="shared" si="121"/>
        <v>0</v>
      </c>
      <c r="AU236" s="47">
        <f t="shared" si="121"/>
        <v>56007000</v>
      </c>
      <c r="AV236" s="47">
        <f t="shared" si="121"/>
        <v>0</v>
      </c>
      <c r="AW236" s="47">
        <f t="shared" si="121"/>
        <v>0</v>
      </c>
      <c r="AX236" s="47">
        <f t="shared" si="121"/>
        <v>56007000</v>
      </c>
      <c r="AY236" s="47">
        <f t="shared" si="121"/>
        <v>56007000</v>
      </c>
      <c r="AZ236" s="60">
        <f t="shared" si="121"/>
        <v>0</v>
      </c>
      <c r="BA236" s="59">
        <f t="shared" si="3"/>
        <v>784098000</v>
      </c>
      <c r="BB236" s="28">
        <f t="shared" si="4"/>
        <v>0</v>
      </c>
      <c r="BC236" s="61"/>
      <c r="BD236" s="59">
        <f t="shared" si="5"/>
        <v>0</v>
      </c>
      <c r="BE236" s="59">
        <f t="shared" si="6"/>
        <v>56007000</v>
      </c>
      <c r="BF236" s="59">
        <f t="shared" si="7"/>
        <v>112014000</v>
      </c>
      <c r="BG236" s="59">
        <f t="shared" si="8"/>
        <v>56007000</v>
      </c>
      <c r="BH236" s="59">
        <f t="shared" si="9"/>
        <v>56007000</v>
      </c>
      <c r="BI236" s="59">
        <f t="shared" si="10"/>
        <v>112014000</v>
      </c>
      <c r="BJ236" s="59">
        <f t="shared" si="11"/>
        <v>56007000</v>
      </c>
      <c r="BK236" s="59">
        <f t="shared" si="12"/>
        <v>56007000</v>
      </c>
      <c r="BL236" s="59">
        <f t="shared" si="13"/>
        <v>56007000</v>
      </c>
      <c r="BM236" s="59">
        <f t="shared" si="14"/>
        <v>56007000</v>
      </c>
      <c r="BN236" s="59">
        <f t="shared" si="15"/>
        <v>56007000</v>
      </c>
      <c r="BO236" s="59">
        <f t="shared" si="16"/>
        <v>112014000</v>
      </c>
      <c r="BP236" s="61"/>
      <c r="BQ236" s="59">
        <f t="shared" si="17"/>
        <v>168021000</v>
      </c>
      <c r="BR236" s="59">
        <f t="shared" si="18"/>
        <v>224028000</v>
      </c>
      <c r="BS236" s="59">
        <f t="shared" si="19"/>
        <v>168021000</v>
      </c>
      <c r="BT236" s="59">
        <f t="shared" si="20"/>
        <v>224028000</v>
      </c>
    </row>
    <row r="237">
      <c r="A237" s="49"/>
      <c r="B237" s="50" t="s">
        <v>37</v>
      </c>
      <c r="C237" s="6"/>
      <c r="D237" s="51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  <c r="AY237" s="62"/>
      <c r="AZ237" s="63"/>
      <c r="BA237" s="59">
        <f t="shared" si="3"/>
        <v>0</v>
      </c>
      <c r="BB237" s="28">
        <f t="shared" si="4"/>
        <v>0</v>
      </c>
      <c r="BC237" s="64"/>
      <c r="BD237" s="59">
        <f t="shared" si="5"/>
        <v>0</v>
      </c>
      <c r="BE237" s="59">
        <f t="shared" si="6"/>
        <v>0</v>
      </c>
      <c r="BF237" s="59">
        <f t="shared" si="7"/>
        <v>0</v>
      </c>
      <c r="BG237" s="59">
        <f t="shared" si="8"/>
        <v>0</v>
      </c>
      <c r="BH237" s="59">
        <f t="shared" si="9"/>
        <v>0</v>
      </c>
      <c r="BI237" s="59">
        <f t="shared" si="10"/>
        <v>0</v>
      </c>
      <c r="BJ237" s="59">
        <f t="shared" si="11"/>
        <v>0</v>
      </c>
      <c r="BK237" s="59">
        <f t="shared" si="12"/>
        <v>0</v>
      </c>
      <c r="BL237" s="59">
        <f t="shared" si="13"/>
        <v>0</v>
      </c>
      <c r="BM237" s="59">
        <f t="shared" si="14"/>
        <v>0</v>
      </c>
      <c r="BN237" s="59">
        <f t="shared" si="15"/>
        <v>0</v>
      </c>
      <c r="BO237" s="59">
        <f t="shared" si="16"/>
        <v>0</v>
      </c>
      <c r="BP237" s="64"/>
      <c r="BQ237" s="59">
        <f t="shared" si="17"/>
        <v>0</v>
      </c>
      <c r="BR237" s="59">
        <f t="shared" si="18"/>
        <v>0</v>
      </c>
      <c r="BS237" s="59">
        <f t="shared" si="19"/>
        <v>0</v>
      </c>
      <c r="BT237" s="59">
        <f t="shared" si="20"/>
        <v>0</v>
      </c>
    </row>
    <row r="238">
      <c r="A238" s="49"/>
      <c r="B238" s="52" t="s">
        <v>38</v>
      </c>
      <c r="C238" s="52" t="s">
        <v>222</v>
      </c>
      <c r="D238" s="53">
        <v>1.93032E8</v>
      </c>
      <c r="E238" s="62"/>
      <c r="F238" s="62"/>
      <c r="G238" s="62"/>
      <c r="H238" s="62"/>
      <c r="I238" s="62"/>
      <c r="J238" s="62"/>
      <c r="K238" s="62">
        <f t="shared" ref="K238:K241" si="122">D238/14</f>
        <v>13788000</v>
      </c>
      <c r="L238" s="62"/>
      <c r="M238" s="62"/>
      <c r="N238" s="62">
        <v>1.3788E7</v>
      </c>
      <c r="O238" s="62">
        <v>1.3788E7</v>
      </c>
      <c r="P238" s="62"/>
      <c r="Q238" s="62"/>
      <c r="R238" s="62"/>
      <c r="S238" s="62">
        <v>1.3788E7</v>
      </c>
      <c r="T238" s="62"/>
      <c r="U238" s="62"/>
      <c r="V238" s="62"/>
      <c r="W238" s="62">
        <v>1.3788E7</v>
      </c>
      <c r="X238" s="62"/>
      <c r="Y238" s="62"/>
      <c r="Z238" s="62"/>
      <c r="AA238" s="62">
        <v>1.3788E7</v>
      </c>
      <c r="AB238" s="62">
        <v>1.3788E7</v>
      </c>
      <c r="AC238" s="62"/>
      <c r="AD238" s="62"/>
      <c r="AE238" s="62">
        <v>1.3788E7</v>
      </c>
      <c r="AF238" s="62"/>
      <c r="AG238" s="62"/>
      <c r="AH238" s="62"/>
      <c r="AI238" s="62">
        <v>1.3788E7</v>
      </c>
      <c r="AJ238" s="62"/>
      <c r="AK238" s="62"/>
      <c r="AL238" s="62"/>
      <c r="AM238" s="62">
        <v>1.3788E7</v>
      </c>
      <c r="AN238" s="62"/>
      <c r="AO238" s="62"/>
      <c r="AP238" s="62"/>
      <c r="AQ238" s="62">
        <v>1.3788E7</v>
      </c>
      <c r="AR238" s="62"/>
      <c r="AS238" s="62"/>
      <c r="AT238" s="62"/>
      <c r="AU238" s="62">
        <v>1.3788E7</v>
      </c>
      <c r="AV238" s="62"/>
      <c r="AW238" s="62"/>
      <c r="AX238" s="62">
        <v>1.3788E7</v>
      </c>
      <c r="AY238" s="62">
        <v>1.3788E7</v>
      </c>
      <c r="AZ238" s="63"/>
      <c r="BA238" s="59">
        <f t="shared" si="3"/>
        <v>193032000</v>
      </c>
      <c r="BB238" s="28">
        <f t="shared" si="4"/>
        <v>0</v>
      </c>
      <c r="BC238" s="64"/>
      <c r="BD238" s="59">
        <f t="shared" si="5"/>
        <v>0</v>
      </c>
      <c r="BE238" s="59">
        <f t="shared" si="6"/>
        <v>13788000</v>
      </c>
      <c r="BF238" s="59">
        <f t="shared" si="7"/>
        <v>27576000</v>
      </c>
      <c r="BG238" s="59">
        <f t="shared" si="8"/>
        <v>13788000</v>
      </c>
      <c r="BH238" s="59">
        <f t="shared" si="9"/>
        <v>13788000</v>
      </c>
      <c r="BI238" s="59">
        <f t="shared" si="10"/>
        <v>27576000</v>
      </c>
      <c r="BJ238" s="59">
        <f t="shared" si="11"/>
        <v>13788000</v>
      </c>
      <c r="BK238" s="59">
        <f t="shared" si="12"/>
        <v>13788000</v>
      </c>
      <c r="BL238" s="59">
        <f t="shared" si="13"/>
        <v>13788000</v>
      </c>
      <c r="BM238" s="59">
        <f t="shared" si="14"/>
        <v>13788000</v>
      </c>
      <c r="BN238" s="59">
        <f t="shared" si="15"/>
        <v>13788000</v>
      </c>
      <c r="BO238" s="59">
        <f t="shared" si="16"/>
        <v>27576000</v>
      </c>
      <c r="BP238" s="64"/>
      <c r="BQ238" s="59">
        <f t="shared" si="17"/>
        <v>41364000</v>
      </c>
      <c r="BR238" s="59">
        <f t="shared" si="18"/>
        <v>55152000</v>
      </c>
      <c r="BS238" s="59">
        <f t="shared" si="19"/>
        <v>41364000</v>
      </c>
      <c r="BT238" s="59">
        <f t="shared" si="20"/>
        <v>55152000</v>
      </c>
    </row>
    <row r="239">
      <c r="A239" s="49"/>
      <c r="B239" s="52" t="s">
        <v>38</v>
      </c>
      <c r="C239" s="52" t="s">
        <v>223</v>
      </c>
      <c r="D239" s="53">
        <v>1.64472E8</v>
      </c>
      <c r="E239" s="62"/>
      <c r="F239" s="62"/>
      <c r="G239" s="62"/>
      <c r="H239" s="62"/>
      <c r="I239" s="62"/>
      <c r="J239" s="62"/>
      <c r="K239" s="62">
        <f t="shared" si="122"/>
        <v>11748000</v>
      </c>
      <c r="L239" s="62"/>
      <c r="M239" s="62"/>
      <c r="N239" s="62">
        <v>1.1748E7</v>
      </c>
      <c r="O239" s="62">
        <v>1.1748E7</v>
      </c>
      <c r="P239" s="62"/>
      <c r="Q239" s="62"/>
      <c r="R239" s="62"/>
      <c r="S239" s="62">
        <v>1.1748E7</v>
      </c>
      <c r="T239" s="62"/>
      <c r="U239" s="62"/>
      <c r="V239" s="62"/>
      <c r="W239" s="62">
        <v>1.1748E7</v>
      </c>
      <c r="X239" s="62"/>
      <c r="Y239" s="62"/>
      <c r="Z239" s="62"/>
      <c r="AA239" s="62">
        <v>1.1748E7</v>
      </c>
      <c r="AB239" s="62">
        <v>1.1748E7</v>
      </c>
      <c r="AC239" s="62"/>
      <c r="AD239" s="62"/>
      <c r="AE239" s="62">
        <v>1.1748E7</v>
      </c>
      <c r="AF239" s="62"/>
      <c r="AG239" s="62"/>
      <c r="AH239" s="62"/>
      <c r="AI239" s="62">
        <v>1.1748E7</v>
      </c>
      <c r="AJ239" s="62"/>
      <c r="AK239" s="62"/>
      <c r="AL239" s="62"/>
      <c r="AM239" s="62">
        <v>1.1748E7</v>
      </c>
      <c r="AN239" s="62"/>
      <c r="AO239" s="62"/>
      <c r="AP239" s="62"/>
      <c r="AQ239" s="62">
        <v>1.1748E7</v>
      </c>
      <c r="AR239" s="62"/>
      <c r="AS239" s="62"/>
      <c r="AT239" s="62"/>
      <c r="AU239" s="62">
        <v>1.1748E7</v>
      </c>
      <c r="AV239" s="62"/>
      <c r="AW239" s="62"/>
      <c r="AX239" s="62">
        <v>1.1748E7</v>
      </c>
      <c r="AY239" s="62">
        <v>1.1748E7</v>
      </c>
      <c r="AZ239" s="63"/>
      <c r="BA239" s="59">
        <f t="shared" si="3"/>
        <v>164472000</v>
      </c>
      <c r="BB239" s="28">
        <f t="shared" si="4"/>
        <v>0</v>
      </c>
      <c r="BC239" s="64"/>
      <c r="BD239" s="59">
        <f t="shared" si="5"/>
        <v>0</v>
      </c>
      <c r="BE239" s="59">
        <f t="shared" si="6"/>
        <v>11748000</v>
      </c>
      <c r="BF239" s="59">
        <f t="shared" si="7"/>
        <v>23496000</v>
      </c>
      <c r="BG239" s="59">
        <f t="shared" si="8"/>
        <v>11748000</v>
      </c>
      <c r="BH239" s="59">
        <f t="shared" si="9"/>
        <v>11748000</v>
      </c>
      <c r="BI239" s="59">
        <f t="shared" si="10"/>
        <v>23496000</v>
      </c>
      <c r="BJ239" s="59">
        <f t="shared" si="11"/>
        <v>11748000</v>
      </c>
      <c r="BK239" s="59">
        <f t="shared" si="12"/>
        <v>11748000</v>
      </c>
      <c r="BL239" s="59">
        <f t="shared" si="13"/>
        <v>11748000</v>
      </c>
      <c r="BM239" s="59">
        <f t="shared" si="14"/>
        <v>11748000</v>
      </c>
      <c r="BN239" s="59">
        <f t="shared" si="15"/>
        <v>11748000</v>
      </c>
      <c r="BO239" s="59">
        <f t="shared" si="16"/>
        <v>23496000</v>
      </c>
      <c r="BP239" s="64"/>
      <c r="BQ239" s="59">
        <f t="shared" si="17"/>
        <v>35244000</v>
      </c>
      <c r="BR239" s="59">
        <f t="shared" si="18"/>
        <v>46992000</v>
      </c>
      <c r="BS239" s="59">
        <f t="shared" si="19"/>
        <v>35244000</v>
      </c>
      <c r="BT239" s="59">
        <f t="shared" si="20"/>
        <v>46992000</v>
      </c>
    </row>
    <row r="240">
      <c r="A240" s="49"/>
      <c r="B240" s="52" t="s">
        <v>38</v>
      </c>
      <c r="C240" s="52" t="s">
        <v>224</v>
      </c>
      <c r="D240" s="53">
        <v>2.94924E8</v>
      </c>
      <c r="E240" s="62"/>
      <c r="F240" s="62"/>
      <c r="G240" s="62"/>
      <c r="H240" s="62"/>
      <c r="I240" s="62"/>
      <c r="J240" s="62"/>
      <c r="K240" s="62">
        <f t="shared" si="122"/>
        <v>21066000</v>
      </c>
      <c r="L240" s="62"/>
      <c r="M240" s="62"/>
      <c r="N240" s="62">
        <v>2.1066E7</v>
      </c>
      <c r="O240" s="62">
        <v>2.1066E7</v>
      </c>
      <c r="P240" s="62"/>
      <c r="Q240" s="62"/>
      <c r="R240" s="62"/>
      <c r="S240" s="62">
        <v>2.1066E7</v>
      </c>
      <c r="T240" s="62"/>
      <c r="U240" s="62"/>
      <c r="V240" s="62"/>
      <c r="W240" s="62">
        <v>2.1066E7</v>
      </c>
      <c r="X240" s="62"/>
      <c r="Y240" s="62"/>
      <c r="Z240" s="62"/>
      <c r="AA240" s="62">
        <v>2.1066E7</v>
      </c>
      <c r="AB240" s="62">
        <v>2.1066E7</v>
      </c>
      <c r="AC240" s="62"/>
      <c r="AD240" s="62"/>
      <c r="AE240" s="62">
        <v>2.1066E7</v>
      </c>
      <c r="AF240" s="62"/>
      <c r="AG240" s="62"/>
      <c r="AH240" s="62"/>
      <c r="AI240" s="62">
        <v>2.1066E7</v>
      </c>
      <c r="AJ240" s="62"/>
      <c r="AK240" s="62"/>
      <c r="AL240" s="62"/>
      <c r="AM240" s="62">
        <v>2.1066E7</v>
      </c>
      <c r="AN240" s="62"/>
      <c r="AO240" s="62"/>
      <c r="AP240" s="62"/>
      <c r="AQ240" s="62">
        <v>2.1066E7</v>
      </c>
      <c r="AR240" s="62"/>
      <c r="AS240" s="62"/>
      <c r="AT240" s="62"/>
      <c r="AU240" s="62">
        <v>2.1066E7</v>
      </c>
      <c r="AV240" s="62"/>
      <c r="AW240" s="62"/>
      <c r="AX240" s="62">
        <v>2.1066E7</v>
      </c>
      <c r="AY240" s="62">
        <v>2.1066E7</v>
      </c>
      <c r="AZ240" s="63"/>
      <c r="BA240" s="59">
        <f t="shared" si="3"/>
        <v>294924000</v>
      </c>
      <c r="BB240" s="28">
        <f t="shared" si="4"/>
        <v>0</v>
      </c>
      <c r="BC240" s="64"/>
      <c r="BD240" s="59">
        <f t="shared" si="5"/>
        <v>0</v>
      </c>
      <c r="BE240" s="59">
        <f t="shared" si="6"/>
        <v>21066000</v>
      </c>
      <c r="BF240" s="59">
        <f t="shared" si="7"/>
        <v>42132000</v>
      </c>
      <c r="BG240" s="59">
        <f t="shared" si="8"/>
        <v>21066000</v>
      </c>
      <c r="BH240" s="59">
        <f t="shared" si="9"/>
        <v>21066000</v>
      </c>
      <c r="BI240" s="59">
        <f t="shared" si="10"/>
        <v>42132000</v>
      </c>
      <c r="BJ240" s="59">
        <f t="shared" si="11"/>
        <v>21066000</v>
      </c>
      <c r="BK240" s="59">
        <f t="shared" si="12"/>
        <v>21066000</v>
      </c>
      <c r="BL240" s="59">
        <f t="shared" si="13"/>
        <v>21066000</v>
      </c>
      <c r="BM240" s="59">
        <f t="shared" si="14"/>
        <v>21066000</v>
      </c>
      <c r="BN240" s="59">
        <f t="shared" si="15"/>
        <v>21066000</v>
      </c>
      <c r="BO240" s="59">
        <f t="shared" si="16"/>
        <v>42132000</v>
      </c>
      <c r="BP240" s="64"/>
      <c r="BQ240" s="59">
        <f t="shared" si="17"/>
        <v>63198000</v>
      </c>
      <c r="BR240" s="59">
        <f t="shared" si="18"/>
        <v>84264000</v>
      </c>
      <c r="BS240" s="59">
        <f t="shared" si="19"/>
        <v>63198000</v>
      </c>
      <c r="BT240" s="59">
        <f t="shared" si="20"/>
        <v>84264000</v>
      </c>
    </row>
    <row r="241">
      <c r="A241" s="49"/>
      <c r="B241" s="52" t="s">
        <v>38</v>
      </c>
      <c r="C241" s="52" t="s">
        <v>225</v>
      </c>
      <c r="D241" s="53">
        <v>1.3167E8</v>
      </c>
      <c r="E241" s="62"/>
      <c r="F241" s="62"/>
      <c r="G241" s="62"/>
      <c r="H241" s="62"/>
      <c r="I241" s="62"/>
      <c r="J241" s="62"/>
      <c r="K241" s="62">
        <f t="shared" si="122"/>
        <v>9405000</v>
      </c>
      <c r="L241" s="62"/>
      <c r="M241" s="62"/>
      <c r="N241" s="62">
        <v>9405000.0</v>
      </c>
      <c r="O241" s="62">
        <v>9405000.0</v>
      </c>
      <c r="P241" s="62"/>
      <c r="Q241" s="62"/>
      <c r="R241" s="62"/>
      <c r="S241" s="62">
        <v>9405000.0</v>
      </c>
      <c r="T241" s="62"/>
      <c r="U241" s="62"/>
      <c r="V241" s="62"/>
      <c r="W241" s="62">
        <v>9405000.0</v>
      </c>
      <c r="X241" s="62"/>
      <c r="Y241" s="62"/>
      <c r="Z241" s="62"/>
      <c r="AA241" s="62">
        <v>9405000.0</v>
      </c>
      <c r="AB241" s="62">
        <v>9405000.0</v>
      </c>
      <c r="AC241" s="62"/>
      <c r="AD241" s="62"/>
      <c r="AE241" s="62">
        <v>9405000.0</v>
      </c>
      <c r="AF241" s="62"/>
      <c r="AG241" s="62"/>
      <c r="AH241" s="62"/>
      <c r="AI241" s="62">
        <v>9405000.0</v>
      </c>
      <c r="AJ241" s="62"/>
      <c r="AK241" s="62"/>
      <c r="AL241" s="62"/>
      <c r="AM241" s="62">
        <v>9405000.0</v>
      </c>
      <c r="AN241" s="62"/>
      <c r="AO241" s="62"/>
      <c r="AP241" s="62"/>
      <c r="AQ241" s="62">
        <v>9405000.0</v>
      </c>
      <c r="AR241" s="62"/>
      <c r="AS241" s="62"/>
      <c r="AT241" s="62"/>
      <c r="AU241" s="62">
        <v>9405000.0</v>
      </c>
      <c r="AV241" s="62"/>
      <c r="AW241" s="62"/>
      <c r="AX241" s="62">
        <v>9405000.0</v>
      </c>
      <c r="AY241" s="62">
        <v>9405000.0</v>
      </c>
      <c r="AZ241" s="63"/>
      <c r="BA241" s="59">
        <f t="shared" si="3"/>
        <v>131670000</v>
      </c>
      <c r="BB241" s="28">
        <f t="shared" si="4"/>
        <v>0</v>
      </c>
      <c r="BC241" s="64"/>
      <c r="BD241" s="59">
        <f t="shared" si="5"/>
        <v>0</v>
      </c>
      <c r="BE241" s="59">
        <f t="shared" si="6"/>
        <v>9405000</v>
      </c>
      <c r="BF241" s="59">
        <f t="shared" si="7"/>
        <v>18810000</v>
      </c>
      <c r="BG241" s="59">
        <f t="shared" si="8"/>
        <v>9405000</v>
      </c>
      <c r="BH241" s="59">
        <f t="shared" si="9"/>
        <v>9405000</v>
      </c>
      <c r="BI241" s="59">
        <f t="shared" si="10"/>
        <v>18810000</v>
      </c>
      <c r="BJ241" s="59">
        <f t="shared" si="11"/>
        <v>9405000</v>
      </c>
      <c r="BK241" s="59">
        <f t="shared" si="12"/>
        <v>9405000</v>
      </c>
      <c r="BL241" s="59">
        <f t="shared" si="13"/>
        <v>9405000</v>
      </c>
      <c r="BM241" s="59">
        <f t="shared" si="14"/>
        <v>9405000</v>
      </c>
      <c r="BN241" s="59">
        <f t="shared" si="15"/>
        <v>9405000</v>
      </c>
      <c r="BO241" s="59">
        <f t="shared" si="16"/>
        <v>18810000</v>
      </c>
      <c r="BP241" s="64"/>
      <c r="BQ241" s="59">
        <f t="shared" si="17"/>
        <v>28215000</v>
      </c>
      <c r="BR241" s="59">
        <f t="shared" si="18"/>
        <v>37620000</v>
      </c>
      <c r="BS241" s="59">
        <f t="shared" si="19"/>
        <v>28215000</v>
      </c>
      <c r="BT241" s="59">
        <f t="shared" si="20"/>
        <v>37620000</v>
      </c>
    </row>
    <row r="242">
      <c r="A242" s="37" t="s">
        <v>226</v>
      </c>
      <c r="B242" s="38" t="s">
        <v>227</v>
      </c>
      <c r="C242" s="6"/>
      <c r="D242" s="39">
        <f t="shared" ref="D242:AZ242" si="123">sum(D243,D255,D271,D277,D285,D306,D314,D318,D322,D326,D330)</f>
        <v>4760170000</v>
      </c>
      <c r="E242" s="39">
        <f t="shared" si="123"/>
        <v>0</v>
      </c>
      <c r="F242" s="39">
        <f t="shared" si="123"/>
        <v>104700000</v>
      </c>
      <c r="G242" s="39">
        <f t="shared" si="123"/>
        <v>0</v>
      </c>
      <c r="H242" s="39">
        <f t="shared" si="123"/>
        <v>0</v>
      </c>
      <c r="I242" s="39">
        <f t="shared" si="123"/>
        <v>191719000</v>
      </c>
      <c r="J242" s="39">
        <f t="shared" si="123"/>
        <v>186134480</v>
      </c>
      <c r="K242" s="39">
        <f t="shared" si="123"/>
        <v>0</v>
      </c>
      <c r="L242" s="39">
        <f t="shared" si="123"/>
        <v>197827547</v>
      </c>
      <c r="M242" s="39">
        <f t="shared" si="123"/>
        <v>191719000</v>
      </c>
      <c r="N242" s="39">
        <f t="shared" si="123"/>
        <v>154485830</v>
      </c>
      <c r="O242" s="39">
        <f t="shared" si="123"/>
        <v>0</v>
      </c>
      <c r="P242" s="39">
        <f t="shared" si="123"/>
        <v>101375000</v>
      </c>
      <c r="Q242" s="39">
        <f t="shared" si="123"/>
        <v>191719000</v>
      </c>
      <c r="R242" s="39">
        <f t="shared" si="123"/>
        <v>125176330</v>
      </c>
      <c r="S242" s="39">
        <f t="shared" si="123"/>
        <v>49000000</v>
      </c>
      <c r="T242" s="39">
        <f t="shared" si="123"/>
        <v>27222000</v>
      </c>
      <c r="U242" s="39">
        <f t="shared" si="123"/>
        <v>191719000</v>
      </c>
      <c r="V242" s="39">
        <f t="shared" si="123"/>
        <v>125176330</v>
      </c>
      <c r="W242" s="39">
        <f t="shared" si="123"/>
        <v>0</v>
      </c>
      <c r="X242" s="39">
        <f t="shared" si="123"/>
        <v>23210000</v>
      </c>
      <c r="Y242" s="39">
        <f t="shared" si="123"/>
        <v>191719000</v>
      </c>
      <c r="Z242" s="39">
        <f t="shared" si="123"/>
        <v>149088830</v>
      </c>
      <c r="AA242" s="39">
        <f t="shared" si="123"/>
        <v>5397000</v>
      </c>
      <c r="AB242" s="39">
        <f t="shared" si="123"/>
        <v>32010000</v>
      </c>
      <c r="AC242" s="39">
        <f t="shared" si="123"/>
        <v>191719000</v>
      </c>
      <c r="AD242" s="39">
        <f t="shared" si="123"/>
        <v>140176330</v>
      </c>
      <c r="AE242" s="39">
        <f t="shared" si="123"/>
        <v>0</v>
      </c>
      <c r="AF242" s="39">
        <f t="shared" si="123"/>
        <v>23210000</v>
      </c>
      <c r="AG242" s="39">
        <f t="shared" si="123"/>
        <v>191719000</v>
      </c>
      <c r="AH242" s="39">
        <f t="shared" si="123"/>
        <v>125176330</v>
      </c>
      <c r="AI242" s="39">
        <f t="shared" si="123"/>
        <v>15000000</v>
      </c>
      <c r="AJ242" s="39">
        <f t="shared" si="123"/>
        <v>23210000</v>
      </c>
      <c r="AK242" s="39">
        <f t="shared" si="123"/>
        <v>191719000</v>
      </c>
      <c r="AL242" s="39">
        <f t="shared" si="123"/>
        <v>167088830</v>
      </c>
      <c r="AM242" s="39">
        <f t="shared" si="123"/>
        <v>11081850</v>
      </c>
      <c r="AN242" s="39">
        <f t="shared" si="123"/>
        <v>23210000</v>
      </c>
      <c r="AO242" s="39">
        <f t="shared" si="123"/>
        <v>191719000</v>
      </c>
      <c r="AP242" s="39">
        <f t="shared" si="123"/>
        <v>125176330</v>
      </c>
      <c r="AQ242" s="39">
        <f t="shared" si="123"/>
        <v>0</v>
      </c>
      <c r="AR242" s="39">
        <f t="shared" si="123"/>
        <v>36022000</v>
      </c>
      <c r="AS242" s="39">
        <f t="shared" si="123"/>
        <v>191719000</v>
      </c>
      <c r="AT242" s="39">
        <f t="shared" si="123"/>
        <v>161598830</v>
      </c>
      <c r="AU242" s="39">
        <f t="shared" si="123"/>
        <v>0</v>
      </c>
      <c r="AV242" s="39">
        <f t="shared" si="123"/>
        <v>165319783</v>
      </c>
      <c r="AW242" s="39">
        <f t="shared" si="123"/>
        <v>192989000</v>
      </c>
      <c r="AX242" s="39">
        <f t="shared" si="123"/>
        <v>148386370</v>
      </c>
      <c r="AY242" s="39">
        <f t="shared" si="123"/>
        <v>204531000</v>
      </c>
      <c r="AZ242" s="39">
        <f t="shared" si="123"/>
        <v>0</v>
      </c>
      <c r="BA242" s="57">
        <f t="shared" si="3"/>
        <v>4760170000</v>
      </c>
      <c r="BB242" s="28">
        <f t="shared" si="4"/>
        <v>0</v>
      </c>
      <c r="BC242" s="29"/>
      <c r="BD242" s="57">
        <f t="shared" si="5"/>
        <v>104700000</v>
      </c>
      <c r="BE242" s="57">
        <f t="shared" si="6"/>
        <v>575681027</v>
      </c>
      <c r="BF242" s="57">
        <f t="shared" si="7"/>
        <v>447579830</v>
      </c>
      <c r="BG242" s="57">
        <f t="shared" si="8"/>
        <v>393117330</v>
      </c>
      <c r="BH242" s="57">
        <f t="shared" si="9"/>
        <v>340105330</v>
      </c>
      <c r="BI242" s="57">
        <f t="shared" si="10"/>
        <v>378214830</v>
      </c>
      <c r="BJ242" s="57">
        <f t="shared" si="11"/>
        <v>355105330</v>
      </c>
      <c r="BK242" s="57">
        <f t="shared" si="12"/>
        <v>355105330</v>
      </c>
      <c r="BL242" s="57">
        <f t="shared" si="13"/>
        <v>393099680</v>
      </c>
      <c r="BM242" s="57">
        <f t="shared" si="14"/>
        <v>352917330</v>
      </c>
      <c r="BN242" s="57">
        <f t="shared" si="15"/>
        <v>518637613</v>
      </c>
      <c r="BO242" s="57">
        <f t="shared" si="16"/>
        <v>545906370</v>
      </c>
      <c r="BP242" s="29"/>
      <c r="BQ242" s="57">
        <f t="shared" si="17"/>
        <v>1127960857</v>
      </c>
      <c r="BR242" s="57">
        <f t="shared" si="18"/>
        <v>1111437490</v>
      </c>
      <c r="BS242" s="57">
        <f t="shared" si="19"/>
        <v>1103310340</v>
      </c>
      <c r="BT242" s="57">
        <f t="shared" si="20"/>
        <v>1417461313</v>
      </c>
    </row>
    <row r="243">
      <c r="A243" s="41" t="s">
        <v>98</v>
      </c>
      <c r="B243" s="42" t="s">
        <v>228</v>
      </c>
      <c r="C243" s="6"/>
      <c r="D243" s="43">
        <f t="shared" ref="D243:AZ243" si="124">sum(D244,D249,D252)</f>
        <v>1289400000</v>
      </c>
      <c r="E243" s="43">
        <f t="shared" si="124"/>
        <v>0</v>
      </c>
      <c r="F243" s="43">
        <f t="shared" si="124"/>
        <v>104700000</v>
      </c>
      <c r="G243" s="43">
        <f t="shared" si="124"/>
        <v>0</v>
      </c>
      <c r="H243" s="43">
        <f t="shared" si="124"/>
        <v>0</v>
      </c>
      <c r="I243" s="43">
        <f t="shared" si="124"/>
        <v>0</v>
      </c>
      <c r="J243" s="43">
        <f t="shared" si="124"/>
        <v>104700000</v>
      </c>
      <c r="K243" s="43">
        <f t="shared" si="124"/>
        <v>0</v>
      </c>
      <c r="L243" s="43">
        <f t="shared" si="124"/>
        <v>0</v>
      </c>
      <c r="M243" s="43">
        <f t="shared" si="124"/>
        <v>0</v>
      </c>
      <c r="N243" s="43">
        <f t="shared" si="124"/>
        <v>104700000</v>
      </c>
      <c r="O243" s="43">
        <f t="shared" si="124"/>
        <v>0</v>
      </c>
      <c r="P243" s="43">
        <f t="shared" si="124"/>
        <v>0</v>
      </c>
      <c r="Q243" s="43">
        <f t="shared" si="124"/>
        <v>0</v>
      </c>
      <c r="R243" s="43">
        <f t="shared" si="124"/>
        <v>104700000</v>
      </c>
      <c r="S243" s="43">
        <f t="shared" si="124"/>
        <v>0</v>
      </c>
      <c r="T243" s="43">
        <f t="shared" si="124"/>
        <v>0</v>
      </c>
      <c r="U243" s="43">
        <f t="shared" si="124"/>
        <v>0</v>
      </c>
      <c r="V243" s="43">
        <f t="shared" si="124"/>
        <v>104700000</v>
      </c>
      <c r="W243" s="43">
        <f t="shared" si="124"/>
        <v>0</v>
      </c>
      <c r="X243" s="43">
        <f t="shared" si="124"/>
        <v>0</v>
      </c>
      <c r="Y243" s="43">
        <f t="shared" si="124"/>
        <v>0</v>
      </c>
      <c r="Z243" s="43">
        <f t="shared" si="124"/>
        <v>104700000</v>
      </c>
      <c r="AA243" s="43">
        <f t="shared" si="124"/>
        <v>0</v>
      </c>
      <c r="AB243" s="43">
        <f t="shared" si="124"/>
        <v>0</v>
      </c>
      <c r="AC243" s="43">
        <f t="shared" si="124"/>
        <v>0</v>
      </c>
      <c r="AD243" s="43">
        <f t="shared" si="124"/>
        <v>119700000</v>
      </c>
      <c r="AE243" s="43">
        <f t="shared" si="124"/>
        <v>0</v>
      </c>
      <c r="AF243" s="43">
        <f t="shared" si="124"/>
        <v>0</v>
      </c>
      <c r="AG243" s="43">
        <f t="shared" si="124"/>
        <v>0</v>
      </c>
      <c r="AH243" s="43">
        <f t="shared" si="124"/>
        <v>104700000</v>
      </c>
      <c r="AI243" s="43">
        <f t="shared" si="124"/>
        <v>0</v>
      </c>
      <c r="AJ243" s="43">
        <f t="shared" si="124"/>
        <v>0</v>
      </c>
      <c r="AK243" s="43">
        <f t="shared" si="124"/>
        <v>0</v>
      </c>
      <c r="AL243" s="43">
        <f t="shared" si="124"/>
        <v>122700000</v>
      </c>
      <c r="AM243" s="43">
        <f t="shared" si="124"/>
        <v>0</v>
      </c>
      <c r="AN243" s="43">
        <f t="shared" si="124"/>
        <v>0</v>
      </c>
      <c r="AO243" s="43">
        <f t="shared" si="124"/>
        <v>0</v>
      </c>
      <c r="AP243" s="43">
        <f t="shared" si="124"/>
        <v>104700000</v>
      </c>
      <c r="AQ243" s="43">
        <f t="shared" si="124"/>
        <v>0</v>
      </c>
      <c r="AR243" s="43">
        <f t="shared" si="124"/>
        <v>0</v>
      </c>
      <c r="AS243" s="43">
        <f t="shared" si="124"/>
        <v>0</v>
      </c>
      <c r="AT243" s="43">
        <f t="shared" si="124"/>
        <v>104700000</v>
      </c>
      <c r="AU243" s="43">
        <f t="shared" si="124"/>
        <v>0</v>
      </c>
      <c r="AV243" s="43">
        <f t="shared" si="124"/>
        <v>0</v>
      </c>
      <c r="AW243" s="43">
        <f t="shared" si="124"/>
        <v>0</v>
      </c>
      <c r="AX243" s="43">
        <f t="shared" si="124"/>
        <v>104700000</v>
      </c>
      <c r="AY243" s="43">
        <f t="shared" si="124"/>
        <v>0</v>
      </c>
      <c r="AZ243" s="58">
        <f t="shared" si="124"/>
        <v>0</v>
      </c>
      <c r="BA243" s="59">
        <f t="shared" si="3"/>
        <v>1289400000</v>
      </c>
      <c r="BB243" s="28">
        <f t="shared" si="4"/>
        <v>0</v>
      </c>
      <c r="BC243" s="29"/>
      <c r="BD243" s="59">
        <f t="shared" si="5"/>
        <v>104700000</v>
      </c>
      <c r="BE243" s="59">
        <f t="shared" si="6"/>
        <v>104700000</v>
      </c>
      <c r="BF243" s="59">
        <f t="shared" si="7"/>
        <v>104700000</v>
      </c>
      <c r="BG243" s="59">
        <f t="shared" si="8"/>
        <v>104700000</v>
      </c>
      <c r="BH243" s="59">
        <f t="shared" si="9"/>
        <v>104700000</v>
      </c>
      <c r="BI243" s="59">
        <f t="shared" si="10"/>
        <v>104700000</v>
      </c>
      <c r="BJ243" s="59">
        <f t="shared" si="11"/>
        <v>119700000</v>
      </c>
      <c r="BK243" s="59">
        <f t="shared" si="12"/>
        <v>104700000</v>
      </c>
      <c r="BL243" s="59">
        <f t="shared" si="13"/>
        <v>122700000</v>
      </c>
      <c r="BM243" s="59">
        <f t="shared" si="14"/>
        <v>104700000</v>
      </c>
      <c r="BN243" s="59">
        <f t="shared" si="15"/>
        <v>104700000</v>
      </c>
      <c r="BO243" s="59">
        <f t="shared" si="16"/>
        <v>104700000</v>
      </c>
      <c r="BP243" s="29"/>
      <c r="BQ243" s="59">
        <f t="shared" si="17"/>
        <v>314100000</v>
      </c>
      <c r="BR243" s="59">
        <f t="shared" si="18"/>
        <v>314100000</v>
      </c>
      <c r="BS243" s="59">
        <f t="shared" si="19"/>
        <v>347100000</v>
      </c>
      <c r="BT243" s="59">
        <f t="shared" si="20"/>
        <v>314100000</v>
      </c>
    </row>
    <row r="244">
      <c r="A244" s="45">
        <v>521111.0</v>
      </c>
      <c r="B244" s="46" t="s">
        <v>229</v>
      </c>
      <c r="C244" s="6"/>
      <c r="D244" s="47">
        <f t="shared" ref="D244:AZ244" si="125">sum(D246:D248)</f>
        <v>205800000</v>
      </c>
      <c r="E244" s="47">
        <f t="shared" si="125"/>
        <v>0</v>
      </c>
      <c r="F244" s="47">
        <f t="shared" si="125"/>
        <v>14400000</v>
      </c>
      <c r="G244" s="47">
        <f t="shared" si="125"/>
        <v>0</v>
      </c>
      <c r="H244" s="47">
        <f t="shared" si="125"/>
        <v>0</v>
      </c>
      <c r="I244" s="47">
        <f t="shared" si="125"/>
        <v>0</v>
      </c>
      <c r="J244" s="47">
        <f t="shared" si="125"/>
        <v>14400000</v>
      </c>
      <c r="K244" s="47">
        <f t="shared" si="125"/>
        <v>0</v>
      </c>
      <c r="L244" s="47">
        <f t="shared" si="125"/>
        <v>0</v>
      </c>
      <c r="M244" s="47">
        <f t="shared" si="125"/>
        <v>0</v>
      </c>
      <c r="N244" s="47">
        <f t="shared" si="125"/>
        <v>14400000</v>
      </c>
      <c r="O244" s="47">
        <f t="shared" si="125"/>
        <v>0</v>
      </c>
      <c r="P244" s="47">
        <f t="shared" si="125"/>
        <v>0</v>
      </c>
      <c r="Q244" s="47">
        <f t="shared" si="125"/>
        <v>0</v>
      </c>
      <c r="R244" s="47">
        <f t="shared" si="125"/>
        <v>14400000</v>
      </c>
      <c r="S244" s="47">
        <f t="shared" si="125"/>
        <v>0</v>
      </c>
      <c r="T244" s="47">
        <f t="shared" si="125"/>
        <v>0</v>
      </c>
      <c r="U244" s="47">
        <f t="shared" si="125"/>
        <v>0</v>
      </c>
      <c r="V244" s="47">
        <f t="shared" si="125"/>
        <v>14400000</v>
      </c>
      <c r="W244" s="47">
        <f t="shared" si="125"/>
        <v>0</v>
      </c>
      <c r="X244" s="47">
        <f t="shared" si="125"/>
        <v>0</v>
      </c>
      <c r="Y244" s="47">
        <f t="shared" si="125"/>
        <v>0</v>
      </c>
      <c r="Z244" s="47">
        <f t="shared" si="125"/>
        <v>14400000</v>
      </c>
      <c r="AA244" s="47">
        <f t="shared" si="125"/>
        <v>0</v>
      </c>
      <c r="AB244" s="47">
        <f t="shared" si="125"/>
        <v>0</v>
      </c>
      <c r="AC244" s="47">
        <f t="shared" si="125"/>
        <v>0</v>
      </c>
      <c r="AD244" s="47">
        <f t="shared" si="125"/>
        <v>29400000</v>
      </c>
      <c r="AE244" s="47">
        <f t="shared" si="125"/>
        <v>0</v>
      </c>
      <c r="AF244" s="47">
        <f t="shared" si="125"/>
        <v>0</v>
      </c>
      <c r="AG244" s="47">
        <f t="shared" si="125"/>
        <v>0</v>
      </c>
      <c r="AH244" s="47">
        <f t="shared" si="125"/>
        <v>14400000</v>
      </c>
      <c r="AI244" s="47">
        <f t="shared" si="125"/>
        <v>0</v>
      </c>
      <c r="AJ244" s="47">
        <f t="shared" si="125"/>
        <v>0</v>
      </c>
      <c r="AK244" s="47">
        <f t="shared" si="125"/>
        <v>0</v>
      </c>
      <c r="AL244" s="47">
        <f t="shared" si="125"/>
        <v>32400000</v>
      </c>
      <c r="AM244" s="47">
        <f t="shared" si="125"/>
        <v>0</v>
      </c>
      <c r="AN244" s="47">
        <f t="shared" si="125"/>
        <v>0</v>
      </c>
      <c r="AO244" s="47">
        <f t="shared" si="125"/>
        <v>0</v>
      </c>
      <c r="AP244" s="47">
        <f t="shared" si="125"/>
        <v>14400000</v>
      </c>
      <c r="AQ244" s="47">
        <f t="shared" si="125"/>
        <v>0</v>
      </c>
      <c r="AR244" s="47">
        <f t="shared" si="125"/>
        <v>0</v>
      </c>
      <c r="AS244" s="47">
        <f t="shared" si="125"/>
        <v>0</v>
      </c>
      <c r="AT244" s="47">
        <f t="shared" si="125"/>
        <v>14400000</v>
      </c>
      <c r="AU244" s="47">
        <f t="shared" si="125"/>
        <v>0</v>
      </c>
      <c r="AV244" s="47">
        <f t="shared" si="125"/>
        <v>0</v>
      </c>
      <c r="AW244" s="47">
        <f t="shared" si="125"/>
        <v>0</v>
      </c>
      <c r="AX244" s="47">
        <f t="shared" si="125"/>
        <v>14400000</v>
      </c>
      <c r="AY244" s="47">
        <f t="shared" si="125"/>
        <v>0</v>
      </c>
      <c r="AZ244" s="60">
        <f t="shared" si="125"/>
        <v>0</v>
      </c>
      <c r="BA244" s="59">
        <f t="shared" si="3"/>
        <v>205800000</v>
      </c>
      <c r="BB244" s="28">
        <f t="shared" si="4"/>
        <v>0</v>
      </c>
      <c r="BC244" s="61"/>
      <c r="BD244" s="59">
        <f t="shared" si="5"/>
        <v>14400000</v>
      </c>
      <c r="BE244" s="59">
        <f t="shared" si="6"/>
        <v>14400000</v>
      </c>
      <c r="BF244" s="59">
        <f t="shared" si="7"/>
        <v>14400000</v>
      </c>
      <c r="BG244" s="59">
        <f t="shared" si="8"/>
        <v>14400000</v>
      </c>
      <c r="BH244" s="59">
        <f t="shared" si="9"/>
        <v>14400000</v>
      </c>
      <c r="BI244" s="59">
        <f t="shared" si="10"/>
        <v>14400000</v>
      </c>
      <c r="BJ244" s="59">
        <f t="shared" si="11"/>
        <v>29400000</v>
      </c>
      <c r="BK244" s="59">
        <f t="shared" si="12"/>
        <v>14400000</v>
      </c>
      <c r="BL244" s="59">
        <f t="shared" si="13"/>
        <v>32400000</v>
      </c>
      <c r="BM244" s="59">
        <f t="shared" si="14"/>
        <v>14400000</v>
      </c>
      <c r="BN244" s="59">
        <f t="shared" si="15"/>
        <v>14400000</v>
      </c>
      <c r="BO244" s="59">
        <f t="shared" si="16"/>
        <v>14400000</v>
      </c>
      <c r="BP244" s="61"/>
      <c r="BQ244" s="59">
        <f t="shared" si="17"/>
        <v>43200000</v>
      </c>
      <c r="BR244" s="59">
        <f t="shared" si="18"/>
        <v>43200000</v>
      </c>
      <c r="BS244" s="59">
        <f t="shared" si="19"/>
        <v>76200000</v>
      </c>
      <c r="BT244" s="59">
        <f t="shared" si="20"/>
        <v>43200000</v>
      </c>
    </row>
    <row r="245">
      <c r="A245" s="49"/>
      <c r="B245" s="50" t="s">
        <v>37</v>
      </c>
      <c r="C245" s="6"/>
      <c r="D245" s="51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62"/>
      <c r="AV245" s="62"/>
      <c r="AW245" s="62"/>
      <c r="AX245" s="62"/>
      <c r="AY245" s="62"/>
      <c r="AZ245" s="63"/>
      <c r="BA245" s="59">
        <f t="shared" si="3"/>
        <v>0</v>
      </c>
      <c r="BB245" s="28">
        <f t="shared" si="4"/>
        <v>0</v>
      </c>
      <c r="BC245" s="64"/>
      <c r="BD245" s="59">
        <f t="shared" si="5"/>
        <v>0</v>
      </c>
      <c r="BE245" s="59">
        <f t="shared" si="6"/>
        <v>0</v>
      </c>
      <c r="BF245" s="59">
        <f t="shared" si="7"/>
        <v>0</v>
      </c>
      <c r="BG245" s="59">
        <f t="shared" si="8"/>
        <v>0</v>
      </c>
      <c r="BH245" s="59">
        <f t="shared" si="9"/>
        <v>0</v>
      </c>
      <c r="BI245" s="59">
        <f t="shared" si="10"/>
        <v>0</v>
      </c>
      <c r="BJ245" s="59">
        <f t="shared" si="11"/>
        <v>0</v>
      </c>
      <c r="BK245" s="59">
        <f t="shared" si="12"/>
        <v>0</v>
      </c>
      <c r="BL245" s="59">
        <f t="shared" si="13"/>
        <v>0</v>
      </c>
      <c r="BM245" s="59">
        <f t="shared" si="14"/>
        <v>0</v>
      </c>
      <c r="BN245" s="59">
        <f t="shared" si="15"/>
        <v>0</v>
      </c>
      <c r="BO245" s="59">
        <f t="shared" si="16"/>
        <v>0</v>
      </c>
      <c r="BP245" s="64"/>
      <c r="BQ245" s="59">
        <f t="shared" si="17"/>
        <v>0</v>
      </c>
      <c r="BR245" s="59">
        <f t="shared" si="18"/>
        <v>0</v>
      </c>
      <c r="BS245" s="59">
        <f t="shared" si="19"/>
        <v>0</v>
      </c>
      <c r="BT245" s="59">
        <f t="shared" si="20"/>
        <v>0</v>
      </c>
    </row>
    <row r="246">
      <c r="A246" s="49"/>
      <c r="B246" s="52" t="s">
        <v>38</v>
      </c>
      <c r="C246" s="52" t="s">
        <v>230</v>
      </c>
      <c r="D246" s="53">
        <v>1.728E8</v>
      </c>
      <c r="E246" s="62"/>
      <c r="F246" s="62">
        <f>D246/12</f>
        <v>14400000</v>
      </c>
      <c r="G246" s="62"/>
      <c r="H246" s="62"/>
      <c r="I246" s="62"/>
      <c r="J246" s="62">
        <v>1.44E7</v>
      </c>
      <c r="K246" s="62"/>
      <c r="L246" s="62"/>
      <c r="M246" s="62"/>
      <c r="N246" s="62">
        <v>1.44E7</v>
      </c>
      <c r="O246" s="62"/>
      <c r="P246" s="62"/>
      <c r="Q246" s="62"/>
      <c r="R246" s="62">
        <v>1.44E7</v>
      </c>
      <c r="S246" s="62"/>
      <c r="T246" s="62"/>
      <c r="U246" s="62"/>
      <c r="V246" s="62">
        <v>1.44E7</v>
      </c>
      <c r="W246" s="62"/>
      <c r="X246" s="62"/>
      <c r="Y246" s="62"/>
      <c r="Z246" s="62">
        <v>1.44E7</v>
      </c>
      <c r="AA246" s="62"/>
      <c r="AB246" s="62"/>
      <c r="AC246" s="62"/>
      <c r="AD246" s="62">
        <v>1.44E7</v>
      </c>
      <c r="AE246" s="62"/>
      <c r="AF246" s="62"/>
      <c r="AG246" s="62"/>
      <c r="AH246" s="62">
        <v>1.44E7</v>
      </c>
      <c r="AI246" s="62"/>
      <c r="AJ246" s="62"/>
      <c r="AK246" s="62"/>
      <c r="AL246" s="62">
        <v>1.44E7</v>
      </c>
      <c r="AM246" s="62"/>
      <c r="AN246" s="62"/>
      <c r="AO246" s="62"/>
      <c r="AP246" s="62">
        <v>1.44E7</v>
      </c>
      <c r="AQ246" s="62"/>
      <c r="AR246" s="62"/>
      <c r="AS246" s="62"/>
      <c r="AT246" s="62">
        <v>1.44E7</v>
      </c>
      <c r="AU246" s="62"/>
      <c r="AV246" s="62"/>
      <c r="AW246" s="62"/>
      <c r="AX246" s="62">
        <v>1.44E7</v>
      </c>
      <c r="AY246" s="62"/>
      <c r="AZ246" s="63"/>
      <c r="BA246" s="59">
        <f t="shared" si="3"/>
        <v>172800000</v>
      </c>
      <c r="BB246" s="28">
        <f t="shared" si="4"/>
        <v>0</v>
      </c>
      <c r="BC246" s="64"/>
      <c r="BD246" s="59">
        <f t="shared" si="5"/>
        <v>14400000</v>
      </c>
      <c r="BE246" s="59">
        <f t="shared" si="6"/>
        <v>14400000</v>
      </c>
      <c r="BF246" s="59">
        <f t="shared" si="7"/>
        <v>14400000</v>
      </c>
      <c r="BG246" s="59">
        <f t="shared" si="8"/>
        <v>14400000</v>
      </c>
      <c r="BH246" s="59">
        <f t="shared" si="9"/>
        <v>14400000</v>
      </c>
      <c r="BI246" s="59">
        <f t="shared" si="10"/>
        <v>14400000</v>
      </c>
      <c r="BJ246" s="59">
        <f t="shared" si="11"/>
        <v>14400000</v>
      </c>
      <c r="BK246" s="59">
        <f t="shared" si="12"/>
        <v>14400000</v>
      </c>
      <c r="BL246" s="59">
        <f t="shared" si="13"/>
        <v>14400000</v>
      </c>
      <c r="BM246" s="59">
        <f t="shared" si="14"/>
        <v>14400000</v>
      </c>
      <c r="BN246" s="59">
        <f t="shared" si="15"/>
        <v>14400000</v>
      </c>
      <c r="BO246" s="59">
        <f t="shared" si="16"/>
        <v>14400000</v>
      </c>
      <c r="BP246" s="64"/>
      <c r="BQ246" s="59">
        <f t="shared" si="17"/>
        <v>43200000</v>
      </c>
      <c r="BR246" s="59">
        <f t="shared" si="18"/>
        <v>43200000</v>
      </c>
      <c r="BS246" s="59">
        <f t="shared" si="19"/>
        <v>43200000</v>
      </c>
      <c r="BT246" s="59">
        <f t="shared" si="20"/>
        <v>43200000</v>
      </c>
    </row>
    <row r="247">
      <c r="A247" s="49"/>
      <c r="B247" s="52" t="s">
        <v>38</v>
      </c>
      <c r="C247" s="52" t="s">
        <v>231</v>
      </c>
      <c r="D247" s="53">
        <v>1.8E7</v>
      </c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53"/>
      <c r="AE247" s="62"/>
      <c r="AF247" s="62"/>
      <c r="AG247" s="62"/>
      <c r="AH247" s="62"/>
      <c r="AI247" s="62"/>
      <c r="AJ247" s="53"/>
      <c r="AK247" s="62"/>
      <c r="AL247" s="53">
        <v>1.8E7</v>
      </c>
      <c r="AM247" s="62"/>
      <c r="AN247" s="62"/>
      <c r="AO247" s="62"/>
      <c r="AP247" s="62"/>
      <c r="AQ247" s="62"/>
      <c r="AR247" s="62"/>
      <c r="AS247" s="62"/>
      <c r="AT247" s="62"/>
      <c r="AU247" s="62"/>
      <c r="AV247" s="62"/>
      <c r="AW247" s="62"/>
      <c r="AX247" s="62"/>
      <c r="AY247" s="62"/>
      <c r="AZ247" s="63"/>
      <c r="BA247" s="59">
        <f t="shared" si="3"/>
        <v>18000000</v>
      </c>
      <c r="BB247" s="28">
        <f t="shared" si="4"/>
        <v>0</v>
      </c>
      <c r="BC247" s="64"/>
      <c r="BD247" s="59">
        <f t="shared" si="5"/>
        <v>0</v>
      </c>
      <c r="BE247" s="59">
        <f t="shared" si="6"/>
        <v>0</v>
      </c>
      <c r="BF247" s="59">
        <f t="shared" si="7"/>
        <v>0</v>
      </c>
      <c r="BG247" s="59">
        <f t="shared" si="8"/>
        <v>0</v>
      </c>
      <c r="BH247" s="59">
        <f t="shared" si="9"/>
        <v>0</v>
      </c>
      <c r="BI247" s="59">
        <f t="shared" si="10"/>
        <v>0</v>
      </c>
      <c r="BJ247" s="59">
        <f t="shared" si="11"/>
        <v>0</v>
      </c>
      <c r="BK247" s="59">
        <f t="shared" si="12"/>
        <v>0</v>
      </c>
      <c r="BL247" s="59">
        <f t="shared" si="13"/>
        <v>18000000</v>
      </c>
      <c r="BM247" s="59">
        <f t="shared" si="14"/>
        <v>0</v>
      </c>
      <c r="BN247" s="59">
        <f t="shared" si="15"/>
        <v>0</v>
      </c>
      <c r="BO247" s="59">
        <f t="shared" si="16"/>
        <v>0</v>
      </c>
      <c r="BP247" s="64"/>
      <c r="BQ247" s="59">
        <f t="shared" si="17"/>
        <v>0</v>
      </c>
      <c r="BR247" s="59">
        <f t="shared" si="18"/>
        <v>0</v>
      </c>
      <c r="BS247" s="59">
        <f t="shared" si="19"/>
        <v>18000000</v>
      </c>
      <c r="BT247" s="59">
        <f t="shared" si="20"/>
        <v>0</v>
      </c>
    </row>
    <row r="248">
      <c r="A248" s="49"/>
      <c r="B248" s="52" t="s">
        <v>38</v>
      </c>
      <c r="C248" s="52" t="s">
        <v>232</v>
      </c>
      <c r="D248" s="53">
        <v>1.5E7</v>
      </c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53">
        <v>1.5E7</v>
      </c>
      <c r="AE248" s="62"/>
      <c r="AF248" s="62"/>
      <c r="AG248" s="62"/>
      <c r="AH248" s="62"/>
      <c r="AI248" s="62"/>
      <c r="AJ248" s="53"/>
      <c r="AK248" s="62"/>
      <c r="AL248" s="62"/>
      <c r="AM248" s="62"/>
      <c r="AN248" s="62"/>
      <c r="AO248" s="62"/>
      <c r="AP248" s="62"/>
      <c r="AQ248" s="62"/>
      <c r="AR248" s="62"/>
      <c r="AS248" s="62"/>
      <c r="AT248" s="62"/>
      <c r="AU248" s="62"/>
      <c r="AV248" s="62"/>
      <c r="AW248" s="62"/>
      <c r="AX248" s="62"/>
      <c r="AY248" s="62"/>
      <c r="AZ248" s="63"/>
      <c r="BA248" s="59">
        <f t="shared" si="3"/>
        <v>15000000</v>
      </c>
      <c r="BB248" s="28">
        <f t="shared" si="4"/>
        <v>0</v>
      </c>
      <c r="BC248" s="64"/>
      <c r="BD248" s="59">
        <f t="shared" si="5"/>
        <v>0</v>
      </c>
      <c r="BE248" s="59">
        <f t="shared" si="6"/>
        <v>0</v>
      </c>
      <c r="BF248" s="59">
        <f t="shared" si="7"/>
        <v>0</v>
      </c>
      <c r="BG248" s="59">
        <f t="shared" si="8"/>
        <v>0</v>
      </c>
      <c r="BH248" s="59">
        <f t="shared" si="9"/>
        <v>0</v>
      </c>
      <c r="BI248" s="59">
        <f t="shared" si="10"/>
        <v>0</v>
      </c>
      <c r="BJ248" s="59">
        <f t="shared" si="11"/>
        <v>15000000</v>
      </c>
      <c r="BK248" s="59">
        <f t="shared" si="12"/>
        <v>0</v>
      </c>
      <c r="BL248" s="59">
        <f t="shared" si="13"/>
        <v>0</v>
      </c>
      <c r="BM248" s="59">
        <f t="shared" si="14"/>
        <v>0</v>
      </c>
      <c r="BN248" s="59">
        <f t="shared" si="15"/>
        <v>0</v>
      </c>
      <c r="BO248" s="59">
        <f t="shared" si="16"/>
        <v>0</v>
      </c>
      <c r="BP248" s="64"/>
      <c r="BQ248" s="59">
        <f t="shared" si="17"/>
        <v>0</v>
      </c>
      <c r="BR248" s="59">
        <f t="shared" si="18"/>
        <v>0</v>
      </c>
      <c r="BS248" s="59">
        <f t="shared" si="19"/>
        <v>15000000</v>
      </c>
      <c r="BT248" s="59">
        <f t="shared" si="20"/>
        <v>0</v>
      </c>
    </row>
    <row r="249">
      <c r="A249" s="45">
        <v>522111.0</v>
      </c>
      <c r="B249" s="46" t="s">
        <v>233</v>
      </c>
      <c r="C249" s="6"/>
      <c r="D249" s="47">
        <f t="shared" ref="D249:AZ249" si="126">sum(D251)</f>
        <v>1080000000</v>
      </c>
      <c r="E249" s="47">
        <f t="shared" si="126"/>
        <v>0</v>
      </c>
      <c r="F249" s="47">
        <f t="shared" si="126"/>
        <v>90000000</v>
      </c>
      <c r="G249" s="47">
        <f t="shared" si="126"/>
        <v>0</v>
      </c>
      <c r="H249" s="47">
        <f t="shared" si="126"/>
        <v>0</v>
      </c>
      <c r="I249" s="47">
        <f t="shared" si="126"/>
        <v>0</v>
      </c>
      <c r="J249" s="47">
        <f t="shared" si="126"/>
        <v>90000000</v>
      </c>
      <c r="K249" s="47">
        <f t="shared" si="126"/>
        <v>0</v>
      </c>
      <c r="L249" s="47">
        <f t="shared" si="126"/>
        <v>0</v>
      </c>
      <c r="M249" s="47">
        <f t="shared" si="126"/>
        <v>0</v>
      </c>
      <c r="N249" s="47">
        <f t="shared" si="126"/>
        <v>90000000</v>
      </c>
      <c r="O249" s="47">
        <f t="shared" si="126"/>
        <v>0</v>
      </c>
      <c r="P249" s="47">
        <f t="shared" si="126"/>
        <v>0</v>
      </c>
      <c r="Q249" s="47">
        <f t="shared" si="126"/>
        <v>0</v>
      </c>
      <c r="R249" s="47">
        <f t="shared" si="126"/>
        <v>90000000</v>
      </c>
      <c r="S249" s="47">
        <f t="shared" si="126"/>
        <v>0</v>
      </c>
      <c r="T249" s="47">
        <f t="shared" si="126"/>
        <v>0</v>
      </c>
      <c r="U249" s="47">
        <f t="shared" si="126"/>
        <v>0</v>
      </c>
      <c r="V249" s="47">
        <f t="shared" si="126"/>
        <v>90000000</v>
      </c>
      <c r="W249" s="47">
        <f t="shared" si="126"/>
        <v>0</v>
      </c>
      <c r="X249" s="47">
        <f t="shared" si="126"/>
        <v>0</v>
      </c>
      <c r="Y249" s="47">
        <f t="shared" si="126"/>
        <v>0</v>
      </c>
      <c r="Z249" s="47">
        <f t="shared" si="126"/>
        <v>90000000</v>
      </c>
      <c r="AA249" s="47">
        <f t="shared" si="126"/>
        <v>0</v>
      </c>
      <c r="AB249" s="47">
        <f t="shared" si="126"/>
        <v>0</v>
      </c>
      <c r="AC249" s="47">
        <f t="shared" si="126"/>
        <v>0</v>
      </c>
      <c r="AD249" s="47">
        <f t="shared" si="126"/>
        <v>90000000</v>
      </c>
      <c r="AE249" s="47">
        <f t="shared" si="126"/>
        <v>0</v>
      </c>
      <c r="AF249" s="47">
        <f t="shared" si="126"/>
        <v>0</v>
      </c>
      <c r="AG249" s="47">
        <f t="shared" si="126"/>
        <v>0</v>
      </c>
      <c r="AH249" s="47">
        <f t="shared" si="126"/>
        <v>90000000</v>
      </c>
      <c r="AI249" s="47">
        <f t="shared" si="126"/>
        <v>0</v>
      </c>
      <c r="AJ249" s="47">
        <f t="shared" si="126"/>
        <v>0</v>
      </c>
      <c r="AK249" s="47">
        <f t="shared" si="126"/>
        <v>0</v>
      </c>
      <c r="AL249" s="47">
        <f t="shared" si="126"/>
        <v>90000000</v>
      </c>
      <c r="AM249" s="47">
        <f t="shared" si="126"/>
        <v>0</v>
      </c>
      <c r="AN249" s="47">
        <f t="shared" si="126"/>
        <v>0</v>
      </c>
      <c r="AO249" s="47">
        <f t="shared" si="126"/>
        <v>0</v>
      </c>
      <c r="AP249" s="47">
        <f t="shared" si="126"/>
        <v>90000000</v>
      </c>
      <c r="AQ249" s="47">
        <f t="shared" si="126"/>
        <v>0</v>
      </c>
      <c r="AR249" s="47">
        <f t="shared" si="126"/>
        <v>0</v>
      </c>
      <c r="AS249" s="47">
        <f t="shared" si="126"/>
        <v>0</v>
      </c>
      <c r="AT249" s="47">
        <f t="shared" si="126"/>
        <v>90000000</v>
      </c>
      <c r="AU249" s="47">
        <f t="shared" si="126"/>
        <v>0</v>
      </c>
      <c r="AV249" s="47">
        <f t="shared" si="126"/>
        <v>0</v>
      </c>
      <c r="AW249" s="47">
        <f t="shared" si="126"/>
        <v>0</v>
      </c>
      <c r="AX249" s="47">
        <f t="shared" si="126"/>
        <v>90000000</v>
      </c>
      <c r="AY249" s="47">
        <f t="shared" si="126"/>
        <v>0</v>
      </c>
      <c r="AZ249" s="60">
        <f t="shared" si="126"/>
        <v>0</v>
      </c>
      <c r="BA249" s="59">
        <f t="shared" si="3"/>
        <v>1080000000</v>
      </c>
      <c r="BB249" s="28">
        <f t="shared" si="4"/>
        <v>0</v>
      </c>
      <c r="BC249" s="61"/>
      <c r="BD249" s="59">
        <f t="shared" si="5"/>
        <v>90000000</v>
      </c>
      <c r="BE249" s="59">
        <f t="shared" si="6"/>
        <v>90000000</v>
      </c>
      <c r="BF249" s="59">
        <f t="shared" si="7"/>
        <v>90000000</v>
      </c>
      <c r="BG249" s="59">
        <f t="shared" si="8"/>
        <v>90000000</v>
      </c>
      <c r="BH249" s="59">
        <f t="shared" si="9"/>
        <v>90000000</v>
      </c>
      <c r="BI249" s="59">
        <f t="shared" si="10"/>
        <v>90000000</v>
      </c>
      <c r="BJ249" s="59">
        <f t="shared" si="11"/>
        <v>90000000</v>
      </c>
      <c r="BK249" s="59">
        <f t="shared" si="12"/>
        <v>90000000</v>
      </c>
      <c r="BL249" s="59">
        <f t="shared" si="13"/>
        <v>90000000</v>
      </c>
      <c r="BM249" s="59">
        <f t="shared" si="14"/>
        <v>90000000</v>
      </c>
      <c r="BN249" s="59">
        <f t="shared" si="15"/>
        <v>90000000</v>
      </c>
      <c r="BO249" s="59">
        <f t="shared" si="16"/>
        <v>90000000</v>
      </c>
      <c r="BP249" s="61"/>
      <c r="BQ249" s="59">
        <f t="shared" si="17"/>
        <v>270000000</v>
      </c>
      <c r="BR249" s="59">
        <f t="shared" si="18"/>
        <v>270000000</v>
      </c>
      <c r="BS249" s="59">
        <f t="shared" si="19"/>
        <v>270000000</v>
      </c>
      <c r="BT249" s="59">
        <f t="shared" si="20"/>
        <v>270000000</v>
      </c>
    </row>
    <row r="250">
      <c r="A250" s="49"/>
      <c r="B250" s="50" t="s">
        <v>37</v>
      </c>
      <c r="C250" s="6"/>
      <c r="D250" s="51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  <c r="AK250" s="62"/>
      <c r="AL250" s="62"/>
      <c r="AM250" s="62"/>
      <c r="AN250" s="62"/>
      <c r="AO250" s="62"/>
      <c r="AP250" s="62"/>
      <c r="AQ250" s="62"/>
      <c r="AR250" s="62"/>
      <c r="AS250" s="62"/>
      <c r="AT250" s="62"/>
      <c r="AU250" s="62"/>
      <c r="AV250" s="62"/>
      <c r="AW250" s="62"/>
      <c r="AX250" s="62"/>
      <c r="AY250" s="62"/>
      <c r="AZ250" s="63"/>
      <c r="BA250" s="59">
        <f t="shared" si="3"/>
        <v>0</v>
      </c>
      <c r="BB250" s="28">
        <f t="shared" si="4"/>
        <v>0</v>
      </c>
      <c r="BC250" s="64"/>
      <c r="BD250" s="59">
        <f t="shared" si="5"/>
        <v>0</v>
      </c>
      <c r="BE250" s="59">
        <f t="shared" si="6"/>
        <v>0</v>
      </c>
      <c r="BF250" s="59">
        <f t="shared" si="7"/>
        <v>0</v>
      </c>
      <c r="BG250" s="59">
        <f t="shared" si="8"/>
        <v>0</v>
      </c>
      <c r="BH250" s="59">
        <f t="shared" si="9"/>
        <v>0</v>
      </c>
      <c r="BI250" s="59">
        <f t="shared" si="10"/>
        <v>0</v>
      </c>
      <c r="BJ250" s="59">
        <f t="shared" si="11"/>
        <v>0</v>
      </c>
      <c r="BK250" s="59">
        <f t="shared" si="12"/>
        <v>0</v>
      </c>
      <c r="BL250" s="59">
        <f t="shared" si="13"/>
        <v>0</v>
      </c>
      <c r="BM250" s="59">
        <f t="shared" si="14"/>
        <v>0</v>
      </c>
      <c r="BN250" s="59">
        <f t="shared" si="15"/>
        <v>0</v>
      </c>
      <c r="BO250" s="59">
        <f t="shared" si="16"/>
        <v>0</v>
      </c>
      <c r="BP250" s="64"/>
      <c r="BQ250" s="59">
        <f t="shared" si="17"/>
        <v>0</v>
      </c>
      <c r="BR250" s="59">
        <f t="shared" si="18"/>
        <v>0</v>
      </c>
      <c r="BS250" s="59">
        <f t="shared" si="19"/>
        <v>0</v>
      </c>
      <c r="BT250" s="59">
        <f t="shared" si="20"/>
        <v>0</v>
      </c>
    </row>
    <row r="251">
      <c r="A251" s="49"/>
      <c r="B251" s="52" t="s">
        <v>38</v>
      </c>
      <c r="C251" s="52" t="s">
        <v>234</v>
      </c>
      <c r="D251" s="53">
        <v>1.08E9</v>
      </c>
      <c r="E251" s="62"/>
      <c r="F251" s="62">
        <f>D251/12</f>
        <v>90000000</v>
      </c>
      <c r="G251" s="62"/>
      <c r="H251" s="62"/>
      <c r="I251" s="62"/>
      <c r="J251" s="62">
        <v>9.0E7</v>
      </c>
      <c r="K251" s="62"/>
      <c r="L251" s="62"/>
      <c r="M251" s="62"/>
      <c r="N251" s="62">
        <v>9.0E7</v>
      </c>
      <c r="O251" s="62"/>
      <c r="P251" s="62"/>
      <c r="Q251" s="62"/>
      <c r="R251" s="62">
        <v>9.0E7</v>
      </c>
      <c r="S251" s="62"/>
      <c r="T251" s="62"/>
      <c r="U251" s="62"/>
      <c r="V251" s="62">
        <v>9.0E7</v>
      </c>
      <c r="W251" s="62"/>
      <c r="X251" s="62"/>
      <c r="Y251" s="62"/>
      <c r="Z251" s="62">
        <v>9.0E7</v>
      </c>
      <c r="AA251" s="62"/>
      <c r="AB251" s="62"/>
      <c r="AC251" s="62"/>
      <c r="AD251" s="62">
        <v>9.0E7</v>
      </c>
      <c r="AE251" s="62"/>
      <c r="AF251" s="62"/>
      <c r="AG251" s="62"/>
      <c r="AH251" s="62">
        <v>9.0E7</v>
      </c>
      <c r="AI251" s="62"/>
      <c r="AJ251" s="62"/>
      <c r="AK251" s="62"/>
      <c r="AL251" s="62">
        <v>9.0E7</v>
      </c>
      <c r="AM251" s="62"/>
      <c r="AN251" s="62"/>
      <c r="AO251" s="62"/>
      <c r="AP251" s="62">
        <v>9.0E7</v>
      </c>
      <c r="AQ251" s="62"/>
      <c r="AR251" s="62"/>
      <c r="AS251" s="62"/>
      <c r="AT251" s="62">
        <v>9.0E7</v>
      </c>
      <c r="AU251" s="62"/>
      <c r="AV251" s="62"/>
      <c r="AW251" s="62"/>
      <c r="AX251" s="62">
        <v>9.0E7</v>
      </c>
      <c r="AY251" s="62"/>
      <c r="AZ251" s="63"/>
      <c r="BA251" s="59">
        <f t="shared" si="3"/>
        <v>1080000000</v>
      </c>
      <c r="BB251" s="28">
        <f t="shared" si="4"/>
        <v>0</v>
      </c>
      <c r="BC251" s="64"/>
      <c r="BD251" s="59">
        <f t="shared" si="5"/>
        <v>90000000</v>
      </c>
      <c r="BE251" s="59">
        <f t="shared" si="6"/>
        <v>90000000</v>
      </c>
      <c r="BF251" s="59">
        <f t="shared" si="7"/>
        <v>90000000</v>
      </c>
      <c r="BG251" s="59">
        <f t="shared" si="8"/>
        <v>90000000</v>
      </c>
      <c r="BH251" s="59">
        <f t="shared" si="9"/>
        <v>90000000</v>
      </c>
      <c r="BI251" s="59">
        <f t="shared" si="10"/>
        <v>90000000</v>
      </c>
      <c r="BJ251" s="59">
        <f t="shared" si="11"/>
        <v>90000000</v>
      </c>
      <c r="BK251" s="59">
        <f t="shared" si="12"/>
        <v>90000000</v>
      </c>
      <c r="BL251" s="59">
        <f t="shared" si="13"/>
        <v>90000000</v>
      </c>
      <c r="BM251" s="59">
        <f t="shared" si="14"/>
        <v>90000000</v>
      </c>
      <c r="BN251" s="59">
        <f t="shared" si="15"/>
        <v>90000000</v>
      </c>
      <c r="BO251" s="59">
        <f t="shared" si="16"/>
        <v>90000000</v>
      </c>
      <c r="BP251" s="64"/>
      <c r="BQ251" s="59">
        <f t="shared" si="17"/>
        <v>270000000</v>
      </c>
      <c r="BR251" s="59">
        <f t="shared" si="18"/>
        <v>270000000</v>
      </c>
      <c r="BS251" s="59">
        <f t="shared" si="19"/>
        <v>270000000</v>
      </c>
      <c r="BT251" s="59">
        <f t="shared" si="20"/>
        <v>270000000</v>
      </c>
    </row>
    <row r="252">
      <c r="A252" s="45">
        <v>522112.0</v>
      </c>
      <c r="B252" s="46" t="s">
        <v>235</v>
      </c>
      <c r="C252" s="6"/>
      <c r="D252" s="47">
        <f t="shared" ref="D252:AZ252" si="127">sum(D254)</f>
        <v>3600000</v>
      </c>
      <c r="E252" s="47">
        <f t="shared" si="127"/>
        <v>0</v>
      </c>
      <c r="F252" s="47">
        <f t="shared" si="127"/>
        <v>300000</v>
      </c>
      <c r="G252" s="47">
        <f t="shared" si="127"/>
        <v>0</v>
      </c>
      <c r="H252" s="47">
        <f t="shared" si="127"/>
        <v>0</v>
      </c>
      <c r="I252" s="47">
        <f t="shared" si="127"/>
        <v>0</v>
      </c>
      <c r="J252" s="47">
        <f t="shared" si="127"/>
        <v>300000</v>
      </c>
      <c r="K252" s="47">
        <f t="shared" si="127"/>
        <v>0</v>
      </c>
      <c r="L252" s="47">
        <f t="shared" si="127"/>
        <v>0</v>
      </c>
      <c r="M252" s="47">
        <f t="shared" si="127"/>
        <v>0</v>
      </c>
      <c r="N252" s="47">
        <f t="shared" si="127"/>
        <v>300000</v>
      </c>
      <c r="O252" s="47">
        <f t="shared" si="127"/>
        <v>0</v>
      </c>
      <c r="P252" s="47">
        <f t="shared" si="127"/>
        <v>0</v>
      </c>
      <c r="Q252" s="47">
        <f t="shared" si="127"/>
        <v>0</v>
      </c>
      <c r="R252" s="47">
        <f t="shared" si="127"/>
        <v>300000</v>
      </c>
      <c r="S252" s="47">
        <f t="shared" si="127"/>
        <v>0</v>
      </c>
      <c r="T252" s="47">
        <f t="shared" si="127"/>
        <v>0</v>
      </c>
      <c r="U252" s="47">
        <f t="shared" si="127"/>
        <v>0</v>
      </c>
      <c r="V252" s="47">
        <f t="shared" si="127"/>
        <v>300000</v>
      </c>
      <c r="W252" s="47">
        <f t="shared" si="127"/>
        <v>0</v>
      </c>
      <c r="X252" s="47">
        <f t="shared" si="127"/>
        <v>0</v>
      </c>
      <c r="Y252" s="47">
        <f t="shared" si="127"/>
        <v>0</v>
      </c>
      <c r="Z252" s="47">
        <f t="shared" si="127"/>
        <v>300000</v>
      </c>
      <c r="AA252" s="47">
        <f t="shared" si="127"/>
        <v>0</v>
      </c>
      <c r="AB252" s="47">
        <f t="shared" si="127"/>
        <v>0</v>
      </c>
      <c r="AC252" s="47">
        <f t="shared" si="127"/>
        <v>0</v>
      </c>
      <c r="AD252" s="47">
        <f t="shared" si="127"/>
        <v>300000</v>
      </c>
      <c r="AE252" s="47">
        <f t="shared" si="127"/>
        <v>0</v>
      </c>
      <c r="AF252" s="47">
        <f t="shared" si="127"/>
        <v>0</v>
      </c>
      <c r="AG252" s="47">
        <f t="shared" si="127"/>
        <v>0</v>
      </c>
      <c r="AH252" s="47">
        <f t="shared" si="127"/>
        <v>300000</v>
      </c>
      <c r="AI252" s="47">
        <f t="shared" si="127"/>
        <v>0</v>
      </c>
      <c r="AJ252" s="47">
        <f t="shared" si="127"/>
        <v>0</v>
      </c>
      <c r="AK252" s="47">
        <f t="shared" si="127"/>
        <v>0</v>
      </c>
      <c r="AL252" s="47">
        <f t="shared" si="127"/>
        <v>300000</v>
      </c>
      <c r="AM252" s="47">
        <f t="shared" si="127"/>
        <v>0</v>
      </c>
      <c r="AN252" s="47">
        <f t="shared" si="127"/>
        <v>0</v>
      </c>
      <c r="AO252" s="47">
        <f t="shared" si="127"/>
        <v>0</v>
      </c>
      <c r="AP252" s="47">
        <f t="shared" si="127"/>
        <v>300000</v>
      </c>
      <c r="AQ252" s="47">
        <f t="shared" si="127"/>
        <v>0</v>
      </c>
      <c r="AR252" s="47">
        <f t="shared" si="127"/>
        <v>0</v>
      </c>
      <c r="AS252" s="47">
        <f t="shared" si="127"/>
        <v>0</v>
      </c>
      <c r="AT252" s="47">
        <f t="shared" si="127"/>
        <v>300000</v>
      </c>
      <c r="AU252" s="47">
        <f t="shared" si="127"/>
        <v>0</v>
      </c>
      <c r="AV252" s="47">
        <f t="shared" si="127"/>
        <v>0</v>
      </c>
      <c r="AW252" s="47">
        <f t="shared" si="127"/>
        <v>0</v>
      </c>
      <c r="AX252" s="47">
        <f t="shared" si="127"/>
        <v>300000</v>
      </c>
      <c r="AY252" s="47">
        <f t="shared" si="127"/>
        <v>0</v>
      </c>
      <c r="AZ252" s="60">
        <f t="shared" si="127"/>
        <v>0</v>
      </c>
      <c r="BA252" s="59">
        <f t="shared" si="3"/>
        <v>3600000</v>
      </c>
      <c r="BB252" s="28">
        <f t="shared" si="4"/>
        <v>0</v>
      </c>
      <c r="BC252" s="61"/>
      <c r="BD252" s="59">
        <f t="shared" si="5"/>
        <v>300000</v>
      </c>
      <c r="BE252" s="59">
        <f t="shared" si="6"/>
        <v>300000</v>
      </c>
      <c r="BF252" s="59">
        <f t="shared" si="7"/>
        <v>300000</v>
      </c>
      <c r="BG252" s="59">
        <f t="shared" si="8"/>
        <v>300000</v>
      </c>
      <c r="BH252" s="59">
        <f t="shared" si="9"/>
        <v>300000</v>
      </c>
      <c r="BI252" s="59">
        <f t="shared" si="10"/>
        <v>300000</v>
      </c>
      <c r="BJ252" s="59">
        <f t="shared" si="11"/>
        <v>300000</v>
      </c>
      <c r="BK252" s="59">
        <f t="shared" si="12"/>
        <v>300000</v>
      </c>
      <c r="BL252" s="59">
        <f t="shared" si="13"/>
        <v>300000</v>
      </c>
      <c r="BM252" s="59">
        <f t="shared" si="14"/>
        <v>300000</v>
      </c>
      <c r="BN252" s="59">
        <f t="shared" si="15"/>
        <v>300000</v>
      </c>
      <c r="BO252" s="59">
        <f t="shared" si="16"/>
        <v>300000</v>
      </c>
      <c r="BP252" s="61"/>
      <c r="BQ252" s="59">
        <f t="shared" si="17"/>
        <v>900000</v>
      </c>
      <c r="BR252" s="59">
        <f t="shared" si="18"/>
        <v>900000</v>
      </c>
      <c r="BS252" s="59">
        <f t="shared" si="19"/>
        <v>900000</v>
      </c>
      <c r="BT252" s="59">
        <f t="shared" si="20"/>
        <v>900000</v>
      </c>
    </row>
    <row r="253">
      <c r="A253" s="49"/>
      <c r="B253" s="50" t="s">
        <v>37</v>
      </c>
      <c r="C253" s="6"/>
      <c r="D253" s="51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  <c r="AK253" s="62"/>
      <c r="AL253" s="62"/>
      <c r="AM253" s="62"/>
      <c r="AN253" s="62"/>
      <c r="AO253" s="62"/>
      <c r="AP253" s="62"/>
      <c r="AQ253" s="62"/>
      <c r="AR253" s="62"/>
      <c r="AS253" s="62"/>
      <c r="AT253" s="62"/>
      <c r="AU253" s="62"/>
      <c r="AV253" s="62"/>
      <c r="AW253" s="62"/>
      <c r="AX253" s="62"/>
      <c r="AY253" s="62"/>
      <c r="AZ253" s="63"/>
      <c r="BA253" s="59">
        <f t="shared" si="3"/>
        <v>0</v>
      </c>
      <c r="BB253" s="28">
        <f t="shared" si="4"/>
        <v>0</v>
      </c>
      <c r="BC253" s="64"/>
      <c r="BD253" s="59">
        <f t="shared" si="5"/>
        <v>0</v>
      </c>
      <c r="BE253" s="59">
        <f t="shared" si="6"/>
        <v>0</v>
      </c>
      <c r="BF253" s="59">
        <f t="shared" si="7"/>
        <v>0</v>
      </c>
      <c r="BG253" s="59">
        <f t="shared" si="8"/>
        <v>0</v>
      </c>
      <c r="BH253" s="59">
        <f t="shared" si="9"/>
        <v>0</v>
      </c>
      <c r="BI253" s="59">
        <f t="shared" si="10"/>
        <v>0</v>
      </c>
      <c r="BJ253" s="59">
        <f t="shared" si="11"/>
        <v>0</v>
      </c>
      <c r="BK253" s="59">
        <f t="shared" si="12"/>
        <v>0</v>
      </c>
      <c r="BL253" s="59">
        <f t="shared" si="13"/>
        <v>0</v>
      </c>
      <c r="BM253" s="59">
        <f t="shared" si="14"/>
        <v>0</v>
      </c>
      <c r="BN253" s="59">
        <f t="shared" si="15"/>
        <v>0</v>
      </c>
      <c r="BO253" s="59">
        <f t="shared" si="16"/>
        <v>0</v>
      </c>
      <c r="BP253" s="64"/>
      <c r="BQ253" s="59">
        <f t="shared" si="17"/>
        <v>0</v>
      </c>
      <c r="BR253" s="59">
        <f t="shared" si="18"/>
        <v>0</v>
      </c>
      <c r="BS253" s="59">
        <f t="shared" si="19"/>
        <v>0</v>
      </c>
      <c r="BT253" s="59">
        <f t="shared" si="20"/>
        <v>0</v>
      </c>
    </row>
    <row r="254">
      <c r="A254" s="49"/>
      <c r="B254" s="52" t="s">
        <v>38</v>
      </c>
      <c r="C254" s="52" t="s">
        <v>236</v>
      </c>
      <c r="D254" s="53">
        <v>3600000.0</v>
      </c>
      <c r="E254" s="62"/>
      <c r="F254" s="62">
        <f>D254/12</f>
        <v>300000</v>
      </c>
      <c r="G254" s="62"/>
      <c r="H254" s="62"/>
      <c r="I254" s="62"/>
      <c r="J254" s="62">
        <v>300000.0</v>
      </c>
      <c r="K254" s="62"/>
      <c r="L254" s="62"/>
      <c r="M254" s="62"/>
      <c r="N254" s="62">
        <v>300000.0</v>
      </c>
      <c r="O254" s="62"/>
      <c r="P254" s="62"/>
      <c r="Q254" s="62"/>
      <c r="R254" s="62">
        <v>300000.0</v>
      </c>
      <c r="S254" s="62"/>
      <c r="T254" s="62"/>
      <c r="U254" s="62"/>
      <c r="V254" s="62">
        <v>300000.0</v>
      </c>
      <c r="W254" s="62"/>
      <c r="X254" s="62"/>
      <c r="Y254" s="62"/>
      <c r="Z254" s="62">
        <v>300000.0</v>
      </c>
      <c r="AA254" s="62"/>
      <c r="AB254" s="62"/>
      <c r="AC254" s="62"/>
      <c r="AD254" s="62">
        <v>300000.0</v>
      </c>
      <c r="AE254" s="62"/>
      <c r="AF254" s="62"/>
      <c r="AG254" s="62"/>
      <c r="AH254" s="62">
        <v>300000.0</v>
      </c>
      <c r="AI254" s="62"/>
      <c r="AJ254" s="62"/>
      <c r="AK254" s="62"/>
      <c r="AL254" s="62">
        <v>300000.0</v>
      </c>
      <c r="AM254" s="62"/>
      <c r="AN254" s="62"/>
      <c r="AO254" s="62"/>
      <c r="AP254" s="62">
        <v>300000.0</v>
      </c>
      <c r="AQ254" s="62"/>
      <c r="AR254" s="62"/>
      <c r="AS254" s="62"/>
      <c r="AT254" s="62">
        <v>300000.0</v>
      </c>
      <c r="AU254" s="62"/>
      <c r="AV254" s="62"/>
      <c r="AW254" s="62"/>
      <c r="AX254" s="62">
        <v>300000.0</v>
      </c>
      <c r="AY254" s="62"/>
      <c r="AZ254" s="63"/>
      <c r="BA254" s="59">
        <f t="shared" si="3"/>
        <v>3600000</v>
      </c>
      <c r="BB254" s="28">
        <f t="shared" si="4"/>
        <v>0</v>
      </c>
      <c r="BC254" s="64"/>
      <c r="BD254" s="59">
        <f t="shared" si="5"/>
        <v>300000</v>
      </c>
      <c r="BE254" s="59">
        <f t="shared" si="6"/>
        <v>300000</v>
      </c>
      <c r="BF254" s="59">
        <f t="shared" si="7"/>
        <v>300000</v>
      </c>
      <c r="BG254" s="59">
        <f t="shared" si="8"/>
        <v>300000</v>
      </c>
      <c r="BH254" s="59">
        <f t="shared" si="9"/>
        <v>300000</v>
      </c>
      <c r="BI254" s="59">
        <f t="shared" si="10"/>
        <v>300000</v>
      </c>
      <c r="BJ254" s="59">
        <f t="shared" si="11"/>
        <v>300000</v>
      </c>
      <c r="BK254" s="59">
        <f t="shared" si="12"/>
        <v>300000</v>
      </c>
      <c r="BL254" s="59">
        <f t="shared" si="13"/>
        <v>300000</v>
      </c>
      <c r="BM254" s="59">
        <f t="shared" si="14"/>
        <v>300000</v>
      </c>
      <c r="BN254" s="59">
        <f t="shared" si="15"/>
        <v>300000</v>
      </c>
      <c r="BO254" s="59">
        <f t="shared" si="16"/>
        <v>300000</v>
      </c>
      <c r="BP254" s="64"/>
      <c r="BQ254" s="59">
        <f t="shared" si="17"/>
        <v>900000</v>
      </c>
      <c r="BR254" s="59">
        <f t="shared" si="18"/>
        <v>900000</v>
      </c>
      <c r="BS254" s="59">
        <f t="shared" si="19"/>
        <v>900000</v>
      </c>
      <c r="BT254" s="59">
        <f t="shared" si="20"/>
        <v>900000</v>
      </c>
    </row>
    <row r="255">
      <c r="A255" s="41" t="s">
        <v>237</v>
      </c>
      <c r="B255" s="42" t="s">
        <v>238</v>
      </c>
      <c r="C255" s="6"/>
      <c r="D255" s="43">
        <f t="shared" ref="D255:AZ255" si="128">sum(D256,D259,D262,D268)</f>
        <v>2448159000</v>
      </c>
      <c r="E255" s="43">
        <f t="shared" si="128"/>
        <v>0</v>
      </c>
      <c r="F255" s="43">
        <f t="shared" si="128"/>
        <v>0</v>
      </c>
      <c r="G255" s="43">
        <f t="shared" si="128"/>
        <v>0</v>
      </c>
      <c r="H255" s="43">
        <f t="shared" si="128"/>
        <v>0</v>
      </c>
      <c r="I255" s="43">
        <f t="shared" si="128"/>
        <v>191719000</v>
      </c>
      <c r="J255" s="43">
        <f t="shared" si="128"/>
        <v>0</v>
      </c>
      <c r="K255" s="43">
        <f t="shared" si="128"/>
        <v>0</v>
      </c>
      <c r="L255" s="43">
        <f t="shared" si="128"/>
        <v>10620000</v>
      </c>
      <c r="M255" s="43">
        <f t="shared" si="128"/>
        <v>191719000</v>
      </c>
      <c r="N255" s="43">
        <f t="shared" si="128"/>
        <v>5397000</v>
      </c>
      <c r="O255" s="43">
        <f t="shared" si="128"/>
        <v>0</v>
      </c>
      <c r="P255" s="43">
        <f t="shared" si="128"/>
        <v>10620000</v>
      </c>
      <c r="Q255" s="43">
        <f t="shared" si="128"/>
        <v>191719000</v>
      </c>
      <c r="R255" s="43">
        <f t="shared" si="128"/>
        <v>0</v>
      </c>
      <c r="S255" s="43">
        <f t="shared" si="128"/>
        <v>0</v>
      </c>
      <c r="T255" s="43">
        <f t="shared" si="128"/>
        <v>14632000</v>
      </c>
      <c r="U255" s="43">
        <f t="shared" si="128"/>
        <v>191719000</v>
      </c>
      <c r="V255" s="43">
        <f t="shared" si="128"/>
        <v>0</v>
      </c>
      <c r="W255" s="43">
        <f t="shared" si="128"/>
        <v>0</v>
      </c>
      <c r="X255" s="43">
        <f t="shared" si="128"/>
        <v>10620000</v>
      </c>
      <c r="Y255" s="43">
        <f t="shared" si="128"/>
        <v>191719000</v>
      </c>
      <c r="Z255" s="43">
        <f t="shared" si="128"/>
        <v>0</v>
      </c>
      <c r="AA255" s="43">
        <f t="shared" si="128"/>
        <v>5397000</v>
      </c>
      <c r="AB255" s="43">
        <f t="shared" si="128"/>
        <v>10620000</v>
      </c>
      <c r="AC255" s="43">
        <f t="shared" si="128"/>
        <v>191719000</v>
      </c>
      <c r="AD255" s="43">
        <f t="shared" si="128"/>
        <v>0</v>
      </c>
      <c r="AE255" s="43">
        <f t="shared" si="128"/>
        <v>0</v>
      </c>
      <c r="AF255" s="43">
        <f t="shared" si="128"/>
        <v>10620000</v>
      </c>
      <c r="AG255" s="43">
        <f t="shared" si="128"/>
        <v>191719000</v>
      </c>
      <c r="AH255" s="43">
        <f t="shared" si="128"/>
        <v>0</v>
      </c>
      <c r="AI255" s="43">
        <f t="shared" si="128"/>
        <v>0</v>
      </c>
      <c r="AJ255" s="43">
        <f t="shared" si="128"/>
        <v>10620000</v>
      </c>
      <c r="AK255" s="43">
        <f t="shared" si="128"/>
        <v>191719000</v>
      </c>
      <c r="AL255" s="43">
        <f t="shared" si="128"/>
        <v>0</v>
      </c>
      <c r="AM255" s="43">
        <f t="shared" si="128"/>
        <v>0</v>
      </c>
      <c r="AN255" s="43">
        <f t="shared" si="128"/>
        <v>10620000</v>
      </c>
      <c r="AO255" s="43">
        <f t="shared" si="128"/>
        <v>191719000</v>
      </c>
      <c r="AP255" s="43">
        <f t="shared" si="128"/>
        <v>0</v>
      </c>
      <c r="AQ255" s="43">
        <f t="shared" si="128"/>
        <v>0</v>
      </c>
      <c r="AR255" s="43">
        <f t="shared" si="128"/>
        <v>14632000</v>
      </c>
      <c r="AS255" s="43">
        <f t="shared" si="128"/>
        <v>191719000</v>
      </c>
      <c r="AT255" s="43">
        <f t="shared" si="128"/>
        <v>10620000</v>
      </c>
      <c r="AU255" s="43">
        <f t="shared" si="128"/>
        <v>0</v>
      </c>
      <c r="AV255" s="43">
        <f t="shared" si="128"/>
        <v>10620000</v>
      </c>
      <c r="AW255" s="43">
        <f t="shared" si="128"/>
        <v>192989000</v>
      </c>
      <c r="AX255" s="43">
        <f t="shared" si="128"/>
        <v>10620000</v>
      </c>
      <c r="AY255" s="43">
        <f t="shared" si="128"/>
        <v>191722000</v>
      </c>
      <c r="AZ255" s="58">
        <f t="shared" si="128"/>
        <v>0</v>
      </c>
      <c r="BA255" s="59">
        <f t="shared" si="3"/>
        <v>2448159000</v>
      </c>
      <c r="BB255" s="28">
        <f t="shared" si="4"/>
        <v>0</v>
      </c>
      <c r="BC255" s="29"/>
      <c r="BD255" s="59">
        <f t="shared" si="5"/>
        <v>0</v>
      </c>
      <c r="BE255" s="59">
        <f t="shared" si="6"/>
        <v>202339000</v>
      </c>
      <c r="BF255" s="59">
        <f t="shared" si="7"/>
        <v>207736000</v>
      </c>
      <c r="BG255" s="59">
        <f t="shared" si="8"/>
        <v>206351000</v>
      </c>
      <c r="BH255" s="59">
        <f t="shared" si="9"/>
        <v>202339000</v>
      </c>
      <c r="BI255" s="59">
        <f t="shared" si="10"/>
        <v>207736000</v>
      </c>
      <c r="BJ255" s="59">
        <f t="shared" si="11"/>
        <v>202339000</v>
      </c>
      <c r="BK255" s="59">
        <f t="shared" si="12"/>
        <v>202339000</v>
      </c>
      <c r="BL255" s="59">
        <f t="shared" si="13"/>
        <v>202339000</v>
      </c>
      <c r="BM255" s="59">
        <f t="shared" si="14"/>
        <v>206351000</v>
      </c>
      <c r="BN255" s="59">
        <f t="shared" si="15"/>
        <v>212959000</v>
      </c>
      <c r="BO255" s="59">
        <f t="shared" si="16"/>
        <v>395331000</v>
      </c>
      <c r="BP255" s="29"/>
      <c r="BQ255" s="59">
        <f t="shared" si="17"/>
        <v>410075000</v>
      </c>
      <c r="BR255" s="59">
        <f t="shared" si="18"/>
        <v>616426000</v>
      </c>
      <c r="BS255" s="59">
        <f t="shared" si="19"/>
        <v>607017000</v>
      </c>
      <c r="BT255" s="59">
        <f t="shared" si="20"/>
        <v>814641000</v>
      </c>
    </row>
    <row r="256">
      <c r="A256" s="45">
        <v>521111.0</v>
      </c>
      <c r="B256" s="46" t="s">
        <v>229</v>
      </c>
      <c r="C256" s="6"/>
      <c r="D256" s="47">
        <f t="shared" ref="D256:AZ256" si="129">sum(D258)</f>
        <v>127440000</v>
      </c>
      <c r="E256" s="47">
        <f t="shared" si="129"/>
        <v>0</v>
      </c>
      <c r="F256" s="47">
        <f t="shared" si="129"/>
        <v>0</v>
      </c>
      <c r="G256" s="47">
        <f t="shared" si="129"/>
        <v>0</v>
      </c>
      <c r="H256" s="47">
        <f t="shared" si="129"/>
        <v>0</v>
      </c>
      <c r="I256" s="47">
        <f t="shared" si="129"/>
        <v>0</v>
      </c>
      <c r="J256" s="47">
        <f t="shared" si="129"/>
        <v>0</v>
      </c>
      <c r="K256" s="47">
        <f t="shared" si="129"/>
        <v>0</v>
      </c>
      <c r="L256" s="47">
        <f t="shared" si="129"/>
        <v>10620000</v>
      </c>
      <c r="M256" s="47">
        <f t="shared" si="129"/>
        <v>0</v>
      </c>
      <c r="N256" s="47">
        <f t="shared" si="129"/>
        <v>0</v>
      </c>
      <c r="O256" s="47">
        <f t="shared" si="129"/>
        <v>0</v>
      </c>
      <c r="P256" s="47">
        <f t="shared" si="129"/>
        <v>10620000</v>
      </c>
      <c r="Q256" s="47">
        <f t="shared" si="129"/>
        <v>0</v>
      </c>
      <c r="R256" s="47">
        <f t="shared" si="129"/>
        <v>0</v>
      </c>
      <c r="S256" s="47">
        <f t="shared" si="129"/>
        <v>0</v>
      </c>
      <c r="T256" s="47">
        <f t="shared" si="129"/>
        <v>10620000</v>
      </c>
      <c r="U256" s="47">
        <f t="shared" si="129"/>
        <v>0</v>
      </c>
      <c r="V256" s="47">
        <f t="shared" si="129"/>
        <v>0</v>
      </c>
      <c r="W256" s="47">
        <f t="shared" si="129"/>
        <v>0</v>
      </c>
      <c r="X256" s="47">
        <f t="shared" si="129"/>
        <v>10620000</v>
      </c>
      <c r="Y256" s="47">
        <f t="shared" si="129"/>
        <v>0</v>
      </c>
      <c r="Z256" s="47">
        <f t="shared" si="129"/>
        <v>0</v>
      </c>
      <c r="AA256" s="47">
        <f t="shared" si="129"/>
        <v>0</v>
      </c>
      <c r="AB256" s="47">
        <f t="shared" si="129"/>
        <v>10620000</v>
      </c>
      <c r="AC256" s="47">
        <f t="shared" si="129"/>
        <v>0</v>
      </c>
      <c r="AD256" s="47">
        <f t="shared" si="129"/>
        <v>0</v>
      </c>
      <c r="AE256" s="47">
        <f t="shared" si="129"/>
        <v>0</v>
      </c>
      <c r="AF256" s="47">
        <f t="shared" si="129"/>
        <v>10620000</v>
      </c>
      <c r="AG256" s="47">
        <f t="shared" si="129"/>
        <v>0</v>
      </c>
      <c r="AH256" s="47">
        <f t="shared" si="129"/>
        <v>0</v>
      </c>
      <c r="AI256" s="47">
        <f t="shared" si="129"/>
        <v>0</v>
      </c>
      <c r="AJ256" s="47">
        <f t="shared" si="129"/>
        <v>10620000</v>
      </c>
      <c r="AK256" s="47">
        <f t="shared" si="129"/>
        <v>0</v>
      </c>
      <c r="AL256" s="47">
        <f t="shared" si="129"/>
        <v>0</v>
      </c>
      <c r="AM256" s="47">
        <f t="shared" si="129"/>
        <v>0</v>
      </c>
      <c r="AN256" s="47">
        <f t="shared" si="129"/>
        <v>10620000</v>
      </c>
      <c r="AO256" s="47">
        <f t="shared" si="129"/>
        <v>0</v>
      </c>
      <c r="AP256" s="47">
        <f t="shared" si="129"/>
        <v>0</v>
      </c>
      <c r="AQ256" s="47">
        <f t="shared" si="129"/>
        <v>0</v>
      </c>
      <c r="AR256" s="47">
        <f t="shared" si="129"/>
        <v>10620000</v>
      </c>
      <c r="AS256" s="47">
        <f t="shared" si="129"/>
        <v>0</v>
      </c>
      <c r="AT256" s="47">
        <f t="shared" si="129"/>
        <v>10620000</v>
      </c>
      <c r="AU256" s="47">
        <f t="shared" si="129"/>
        <v>0</v>
      </c>
      <c r="AV256" s="47">
        <f t="shared" si="129"/>
        <v>10620000</v>
      </c>
      <c r="AW256" s="47">
        <f t="shared" si="129"/>
        <v>0</v>
      </c>
      <c r="AX256" s="47">
        <f t="shared" si="129"/>
        <v>10620000</v>
      </c>
      <c r="AY256" s="47">
        <f t="shared" si="129"/>
        <v>0</v>
      </c>
      <c r="AZ256" s="60">
        <f t="shared" si="129"/>
        <v>0</v>
      </c>
      <c r="BA256" s="59">
        <f t="shared" si="3"/>
        <v>127440000</v>
      </c>
      <c r="BB256" s="28">
        <f t="shared" si="4"/>
        <v>0</v>
      </c>
      <c r="BC256" s="61"/>
      <c r="BD256" s="59">
        <f t="shared" si="5"/>
        <v>0</v>
      </c>
      <c r="BE256" s="59">
        <f t="shared" si="6"/>
        <v>10620000</v>
      </c>
      <c r="BF256" s="59">
        <f t="shared" si="7"/>
        <v>10620000</v>
      </c>
      <c r="BG256" s="59">
        <f t="shared" si="8"/>
        <v>10620000</v>
      </c>
      <c r="BH256" s="59">
        <f t="shared" si="9"/>
        <v>10620000</v>
      </c>
      <c r="BI256" s="59">
        <f t="shared" si="10"/>
        <v>10620000</v>
      </c>
      <c r="BJ256" s="59">
        <f t="shared" si="11"/>
        <v>10620000</v>
      </c>
      <c r="BK256" s="59">
        <f t="shared" si="12"/>
        <v>10620000</v>
      </c>
      <c r="BL256" s="59">
        <f t="shared" si="13"/>
        <v>10620000</v>
      </c>
      <c r="BM256" s="59">
        <f t="shared" si="14"/>
        <v>10620000</v>
      </c>
      <c r="BN256" s="59">
        <f t="shared" si="15"/>
        <v>21240000</v>
      </c>
      <c r="BO256" s="59">
        <f t="shared" si="16"/>
        <v>10620000</v>
      </c>
      <c r="BP256" s="61"/>
      <c r="BQ256" s="59">
        <f t="shared" si="17"/>
        <v>21240000</v>
      </c>
      <c r="BR256" s="59">
        <f t="shared" si="18"/>
        <v>31860000</v>
      </c>
      <c r="BS256" s="59">
        <f t="shared" si="19"/>
        <v>31860000</v>
      </c>
      <c r="BT256" s="59">
        <f t="shared" si="20"/>
        <v>42480000</v>
      </c>
    </row>
    <row r="257">
      <c r="A257" s="49"/>
      <c r="B257" s="50" t="s">
        <v>37</v>
      </c>
      <c r="C257" s="6"/>
      <c r="D257" s="51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  <c r="AK257" s="62"/>
      <c r="AL257" s="62"/>
      <c r="AM257" s="62"/>
      <c r="AN257" s="62"/>
      <c r="AO257" s="62"/>
      <c r="AP257" s="62"/>
      <c r="AQ257" s="62"/>
      <c r="AR257" s="62"/>
      <c r="AS257" s="62"/>
      <c r="AT257" s="62"/>
      <c r="AU257" s="62"/>
      <c r="AV257" s="62"/>
      <c r="AW257" s="62"/>
      <c r="AX257" s="62"/>
      <c r="AY257" s="62"/>
      <c r="AZ257" s="63"/>
      <c r="BA257" s="59">
        <f t="shared" si="3"/>
        <v>0</v>
      </c>
      <c r="BB257" s="28">
        <f t="shared" si="4"/>
        <v>0</v>
      </c>
      <c r="BC257" s="64"/>
      <c r="BD257" s="59">
        <f t="shared" si="5"/>
        <v>0</v>
      </c>
      <c r="BE257" s="59">
        <f t="shared" si="6"/>
        <v>0</v>
      </c>
      <c r="BF257" s="59">
        <f t="shared" si="7"/>
        <v>0</v>
      </c>
      <c r="BG257" s="59">
        <f t="shared" si="8"/>
        <v>0</v>
      </c>
      <c r="BH257" s="59">
        <f t="shared" si="9"/>
        <v>0</v>
      </c>
      <c r="BI257" s="59">
        <f t="shared" si="10"/>
        <v>0</v>
      </c>
      <c r="BJ257" s="59">
        <f t="shared" si="11"/>
        <v>0</v>
      </c>
      <c r="BK257" s="59">
        <f t="shared" si="12"/>
        <v>0</v>
      </c>
      <c r="BL257" s="59">
        <f t="shared" si="13"/>
        <v>0</v>
      </c>
      <c r="BM257" s="59">
        <f t="shared" si="14"/>
        <v>0</v>
      </c>
      <c r="BN257" s="59">
        <f t="shared" si="15"/>
        <v>0</v>
      </c>
      <c r="BO257" s="59">
        <f t="shared" si="16"/>
        <v>0</v>
      </c>
      <c r="BP257" s="64"/>
      <c r="BQ257" s="59">
        <f t="shared" si="17"/>
        <v>0</v>
      </c>
      <c r="BR257" s="59">
        <f t="shared" si="18"/>
        <v>0</v>
      </c>
      <c r="BS257" s="59">
        <f t="shared" si="19"/>
        <v>0</v>
      </c>
      <c r="BT257" s="59">
        <f t="shared" si="20"/>
        <v>0</v>
      </c>
    </row>
    <row r="258">
      <c r="A258" s="49"/>
      <c r="B258" s="52" t="s">
        <v>38</v>
      </c>
      <c r="C258" s="52" t="s">
        <v>239</v>
      </c>
      <c r="D258" s="53">
        <v>1.2744E8</v>
      </c>
      <c r="E258" s="62"/>
      <c r="F258" s="62"/>
      <c r="G258" s="62"/>
      <c r="H258" s="62"/>
      <c r="I258" s="62"/>
      <c r="J258" s="62"/>
      <c r="K258" s="62"/>
      <c r="L258" s="62">
        <f>D258/12</f>
        <v>10620000</v>
      </c>
      <c r="M258" s="62"/>
      <c r="N258" s="62"/>
      <c r="O258" s="62"/>
      <c r="P258" s="62">
        <v>1.062E7</v>
      </c>
      <c r="Q258" s="62"/>
      <c r="R258" s="62"/>
      <c r="S258" s="62"/>
      <c r="T258" s="62">
        <v>1.062E7</v>
      </c>
      <c r="U258" s="62"/>
      <c r="V258" s="62"/>
      <c r="W258" s="62"/>
      <c r="X258" s="62">
        <v>1.062E7</v>
      </c>
      <c r="Y258" s="62"/>
      <c r="Z258" s="62"/>
      <c r="AA258" s="62"/>
      <c r="AB258" s="62">
        <v>1.062E7</v>
      </c>
      <c r="AC258" s="62"/>
      <c r="AD258" s="62"/>
      <c r="AE258" s="62"/>
      <c r="AF258" s="62">
        <v>1.062E7</v>
      </c>
      <c r="AG258" s="62"/>
      <c r="AH258" s="62"/>
      <c r="AI258" s="62"/>
      <c r="AJ258" s="62">
        <v>1.062E7</v>
      </c>
      <c r="AK258" s="62"/>
      <c r="AL258" s="62"/>
      <c r="AM258" s="62"/>
      <c r="AN258" s="62">
        <v>1.062E7</v>
      </c>
      <c r="AO258" s="62"/>
      <c r="AP258" s="62"/>
      <c r="AQ258" s="62"/>
      <c r="AR258" s="62">
        <v>1.062E7</v>
      </c>
      <c r="AS258" s="62"/>
      <c r="AT258" s="62">
        <v>1.062E7</v>
      </c>
      <c r="AU258" s="62"/>
      <c r="AV258" s="62">
        <v>1.062E7</v>
      </c>
      <c r="AW258" s="62"/>
      <c r="AX258" s="62">
        <v>1.062E7</v>
      </c>
      <c r="AY258" s="62"/>
      <c r="AZ258" s="63"/>
      <c r="BA258" s="59">
        <f t="shared" si="3"/>
        <v>127440000</v>
      </c>
      <c r="BB258" s="28">
        <f t="shared" si="4"/>
        <v>0</v>
      </c>
      <c r="BC258" s="64"/>
      <c r="BD258" s="59">
        <f t="shared" si="5"/>
        <v>0</v>
      </c>
      <c r="BE258" s="59">
        <f t="shared" si="6"/>
        <v>10620000</v>
      </c>
      <c r="BF258" s="59">
        <f t="shared" si="7"/>
        <v>10620000</v>
      </c>
      <c r="BG258" s="59">
        <f t="shared" si="8"/>
        <v>10620000</v>
      </c>
      <c r="BH258" s="59">
        <f t="shared" si="9"/>
        <v>10620000</v>
      </c>
      <c r="BI258" s="59">
        <f t="shared" si="10"/>
        <v>10620000</v>
      </c>
      <c r="BJ258" s="59">
        <f t="shared" si="11"/>
        <v>10620000</v>
      </c>
      <c r="BK258" s="59">
        <f t="shared" si="12"/>
        <v>10620000</v>
      </c>
      <c r="BL258" s="59">
        <f t="shared" si="13"/>
        <v>10620000</v>
      </c>
      <c r="BM258" s="59">
        <f t="shared" si="14"/>
        <v>10620000</v>
      </c>
      <c r="BN258" s="59">
        <f t="shared" si="15"/>
        <v>21240000</v>
      </c>
      <c r="BO258" s="59">
        <f t="shared" si="16"/>
        <v>10620000</v>
      </c>
      <c r="BP258" s="64"/>
      <c r="BQ258" s="59">
        <f t="shared" si="17"/>
        <v>21240000</v>
      </c>
      <c r="BR258" s="59">
        <f t="shared" si="18"/>
        <v>31860000</v>
      </c>
      <c r="BS258" s="59">
        <f t="shared" si="19"/>
        <v>31860000</v>
      </c>
      <c r="BT258" s="59">
        <f t="shared" si="20"/>
        <v>42480000</v>
      </c>
    </row>
    <row r="259">
      <c r="A259" s="45">
        <v>521114.0</v>
      </c>
      <c r="B259" s="46" t="s">
        <v>240</v>
      </c>
      <c r="C259" s="6"/>
      <c r="D259" s="47">
        <f t="shared" ref="D259:AZ259" si="130">sum(D261)</f>
        <v>1267000</v>
      </c>
      <c r="E259" s="47">
        <f t="shared" si="130"/>
        <v>0</v>
      </c>
      <c r="F259" s="47">
        <f t="shared" si="130"/>
        <v>0</v>
      </c>
      <c r="G259" s="47">
        <f t="shared" si="130"/>
        <v>0</v>
      </c>
      <c r="H259" s="47">
        <f t="shared" si="130"/>
        <v>0</v>
      </c>
      <c r="I259" s="47">
        <f t="shared" si="130"/>
        <v>0</v>
      </c>
      <c r="J259" s="47">
        <f t="shared" si="130"/>
        <v>0</v>
      </c>
      <c r="K259" s="47">
        <f t="shared" si="130"/>
        <v>0</v>
      </c>
      <c r="L259" s="47">
        <f t="shared" si="130"/>
        <v>0</v>
      </c>
      <c r="M259" s="47">
        <f t="shared" si="130"/>
        <v>0</v>
      </c>
      <c r="N259" s="47">
        <f t="shared" si="130"/>
        <v>0</v>
      </c>
      <c r="O259" s="47">
        <f t="shared" si="130"/>
        <v>0</v>
      </c>
      <c r="P259" s="47">
        <f t="shared" si="130"/>
        <v>0</v>
      </c>
      <c r="Q259" s="47">
        <f t="shared" si="130"/>
        <v>0</v>
      </c>
      <c r="R259" s="47">
        <f t="shared" si="130"/>
        <v>0</v>
      </c>
      <c r="S259" s="47">
        <f t="shared" si="130"/>
        <v>0</v>
      </c>
      <c r="T259" s="47">
        <f t="shared" si="130"/>
        <v>0</v>
      </c>
      <c r="U259" s="47">
        <f t="shared" si="130"/>
        <v>0</v>
      </c>
      <c r="V259" s="47">
        <f t="shared" si="130"/>
        <v>0</v>
      </c>
      <c r="W259" s="47">
        <f t="shared" si="130"/>
        <v>0</v>
      </c>
      <c r="X259" s="47">
        <f t="shared" si="130"/>
        <v>0</v>
      </c>
      <c r="Y259" s="47">
        <f t="shared" si="130"/>
        <v>0</v>
      </c>
      <c r="Z259" s="47">
        <f t="shared" si="130"/>
        <v>0</v>
      </c>
      <c r="AA259" s="47">
        <f t="shared" si="130"/>
        <v>0</v>
      </c>
      <c r="AB259" s="47">
        <f t="shared" si="130"/>
        <v>0</v>
      </c>
      <c r="AC259" s="47">
        <f t="shared" si="130"/>
        <v>0</v>
      </c>
      <c r="AD259" s="47">
        <f t="shared" si="130"/>
        <v>0</v>
      </c>
      <c r="AE259" s="47">
        <f t="shared" si="130"/>
        <v>0</v>
      </c>
      <c r="AF259" s="47">
        <f t="shared" si="130"/>
        <v>0</v>
      </c>
      <c r="AG259" s="47">
        <f t="shared" si="130"/>
        <v>0</v>
      </c>
      <c r="AH259" s="47">
        <f t="shared" si="130"/>
        <v>0</v>
      </c>
      <c r="AI259" s="47">
        <f t="shared" si="130"/>
        <v>0</v>
      </c>
      <c r="AJ259" s="47">
        <f t="shared" si="130"/>
        <v>0</v>
      </c>
      <c r="AK259" s="47">
        <f t="shared" si="130"/>
        <v>0</v>
      </c>
      <c r="AL259" s="47">
        <f t="shared" si="130"/>
        <v>0</v>
      </c>
      <c r="AM259" s="47">
        <f t="shared" si="130"/>
        <v>0</v>
      </c>
      <c r="AN259" s="47">
        <f t="shared" si="130"/>
        <v>0</v>
      </c>
      <c r="AO259" s="47">
        <f t="shared" si="130"/>
        <v>0</v>
      </c>
      <c r="AP259" s="47">
        <f t="shared" si="130"/>
        <v>0</v>
      </c>
      <c r="AQ259" s="47">
        <f t="shared" si="130"/>
        <v>0</v>
      </c>
      <c r="AR259" s="47">
        <f t="shared" si="130"/>
        <v>0</v>
      </c>
      <c r="AS259" s="47">
        <f t="shared" si="130"/>
        <v>0</v>
      </c>
      <c r="AT259" s="47">
        <f t="shared" si="130"/>
        <v>0</v>
      </c>
      <c r="AU259" s="47">
        <f t="shared" si="130"/>
        <v>0</v>
      </c>
      <c r="AV259" s="47">
        <f t="shared" si="130"/>
        <v>0</v>
      </c>
      <c r="AW259" s="47">
        <f t="shared" si="130"/>
        <v>1267000</v>
      </c>
      <c r="AX259" s="47">
        <f t="shared" si="130"/>
        <v>0</v>
      </c>
      <c r="AY259" s="47">
        <f t="shared" si="130"/>
        <v>0</v>
      </c>
      <c r="AZ259" s="60">
        <f t="shared" si="130"/>
        <v>0</v>
      </c>
      <c r="BA259" s="59">
        <f t="shared" si="3"/>
        <v>1267000</v>
      </c>
      <c r="BB259" s="28">
        <f t="shared" si="4"/>
        <v>0</v>
      </c>
      <c r="BC259" s="61"/>
      <c r="BD259" s="59">
        <f t="shared" si="5"/>
        <v>0</v>
      </c>
      <c r="BE259" s="59">
        <f t="shared" si="6"/>
        <v>0</v>
      </c>
      <c r="BF259" s="59">
        <f t="shared" si="7"/>
        <v>0</v>
      </c>
      <c r="BG259" s="59">
        <f t="shared" si="8"/>
        <v>0</v>
      </c>
      <c r="BH259" s="59">
        <f t="shared" si="9"/>
        <v>0</v>
      </c>
      <c r="BI259" s="59">
        <f t="shared" si="10"/>
        <v>0</v>
      </c>
      <c r="BJ259" s="59">
        <f t="shared" si="11"/>
        <v>0</v>
      </c>
      <c r="BK259" s="59">
        <f t="shared" si="12"/>
        <v>0</v>
      </c>
      <c r="BL259" s="59">
        <f t="shared" si="13"/>
        <v>0</v>
      </c>
      <c r="BM259" s="59">
        <f t="shared" si="14"/>
        <v>0</v>
      </c>
      <c r="BN259" s="59">
        <f t="shared" si="15"/>
        <v>0</v>
      </c>
      <c r="BO259" s="59">
        <f t="shared" si="16"/>
        <v>1267000</v>
      </c>
      <c r="BP259" s="61"/>
      <c r="BQ259" s="59">
        <f t="shared" si="17"/>
        <v>0</v>
      </c>
      <c r="BR259" s="59">
        <f t="shared" si="18"/>
        <v>0</v>
      </c>
      <c r="BS259" s="59">
        <f t="shared" si="19"/>
        <v>0</v>
      </c>
      <c r="BT259" s="59">
        <f t="shared" si="20"/>
        <v>1267000</v>
      </c>
    </row>
    <row r="260">
      <c r="A260" s="49"/>
      <c r="B260" s="50" t="s">
        <v>37</v>
      </c>
      <c r="C260" s="6"/>
      <c r="D260" s="51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  <c r="AT260" s="62"/>
      <c r="AU260" s="62"/>
      <c r="AV260" s="62"/>
      <c r="AW260" s="62"/>
      <c r="AX260" s="62"/>
      <c r="AY260" s="62"/>
      <c r="AZ260" s="63"/>
      <c r="BA260" s="59">
        <f t="shared" si="3"/>
        <v>0</v>
      </c>
      <c r="BB260" s="28">
        <f t="shared" si="4"/>
        <v>0</v>
      </c>
      <c r="BC260" s="64"/>
      <c r="BD260" s="59">
        <f t="shared" si="5"/>
        <v>0</v>
      </c>
      <c r="BE260" s="59">
        <f t="shared" si="6"/>
        <v>0</v>
      </c>
      <c r="BF260" s="59">
        <f t="shared" si="7"/>
        <v>0</v>
      </c>
      <c r="BG260" s="59">
        <f t="shared" si="8"/>
        <v>0</v>
      </c>
      <c r="BH260" s="59">
        <f t="shared" si="9"/>
        <v>0</v>
      </c>
      <c r="BI260" s="59">
        <f t="shared" si="10"/>
        <v>0</v>
      </c>
      <c r="BJ260" s="59">
        <f t="shared" si="11"/>
        <v>0</v>
      </c>
      <c r="BK260" s="59">
        <f t="shared" si="12"/>
        <v>0</v>
      </c>
      <c r="BL260" s="59">
        <f t="shared" si="13"/>
        <v>0</v>
      </c>
      <c r="BM260" s="59">
        <f t="shared" si="14"/>
        <v>0</v>
      </c>
      <c r="BN260" s="59">
        <f t="shared" si="15"/>
        <v>0</v>
      </c>
      <c r="BO260" s="59">
        <f t="shared" si="16"/>
        <v>0</v>
      </c>
      <c r="BP260" s="64"/>
      <c r="BQ260" s="59">
        <f t="shared" si="17"/>
        <v>0</v>
      </c>
      <c r="BR260" s="59">
        <f t="shared" si="18"/>
        <v>0</v>
      </c>
      <c r="BS260" s="59">
        <f t="shared" si="19"/>
        <v>0</v>
      </c>
      <c r="BT260" s="59">
        <f t="shared" si="20"/>
        <v>0</v>
      </c>
    </row>
    <row r="261">
      <c r="A261" s="49"/>
      <c r="B261" s="52" t="s">
        <v>38</v>
      </c>
      <c r="C261" s="52" t="s">
        <v>241</v>
      </c>
      <c r="D261" s="53">
        <v>1267000.0</v>
      </c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  <c r="AT261" s="62"/>
      <c r="AU261" s="62"/>
      <c r="AV261" s="62"/>
      <c r="AW261" s="53">
        <v>1267000.0</v>
      </c>
      <c r="AX261" s="62"/>
      <c r="AY261" s="62"/>
      <c r="AZ261" s="63"/>
      <c r="BA261" s="59">
        <f t="shared" si="3"/>
        <v>1267000</v>
      </c>
      <c r="BB261" s="28">
        <f t="shared" si="4"/>
        <v>0</v>
      </c>
      <c r="BC261" s="64"/>
      <c r="BD261" s="59">
        <f t="shared" si="5"/>
        <v>0</v>
      </c>
      <c r="BE261" s="59">
        <f t="shared" si="6"/>
        <v>0</v>
      </c>
      <c r="BF261" s="59">
        <f t="shared" si="7"/>
        <v>0</v>
      </c>
      <c r="BG261" s="59">
        <f t="shared" si="8"/>
        <v>0</v>
      </c>
      <c r="BH261" s="59">
        <f t="shared" si="9"/>
        <v>0</v>
      </c>
      <c r="BI261" s="59">
        <f t="shared" si="10"/>
        <v>0</v>
      </c>
      <c r="BJ261" s="59">
        <f t="shared" si="11"/>
        <v>0</v>
      </c>
      <c r="BK261" s="59">
        <f t="shared" si="12"/>
        <v>0</v>
      </c>
      <c r="BL261" s="59">
        <f t="shared" si="13"/>
        <v>0</v>
      </c>
      <c r="BM261" s="59">
        <f t="shared" si="14"/>
        <v>0</v>
      </c>
      <c r="BN261" s="59">
        <f t="shared" si="15"/>
        <v>0</v>
      </c>
      <c r="BO261" s="59">
        <f t="shared" si="16"/>
        <v>1267000</v>
      </c>
      <c r="BP261" s="64"/>
      <c r="BQ261" s="59">
        <f t="shared" si="17"/>
        <v>0</v>
      </c>
      <c r="BR261" s="59">
        <f t="shared" si="18"/>
        <v>0</v>
      </c>
      <c r="BS261" s="59">
        <f t="shared" si="19"/>
        <v>0</v>
      </c>
      <c r="BT261" s="59">
        <f t="shared" si="20"/>
        <v>1267000</v>
      </c>
    </row>
    <row r="262">
      <c r="A262" s="45">
        <v>522191.0</v>
      </c>
      <c r="B262" s="46" t="s">
        <v>36</v>
      </c>
      <c r="C262" s="6"/>
      <c r="D262" s="47">
        <f t="shared" ref="D262:AZ262" si="131">sum(D264:D267)</f>
        <v>2311428000</v>
      </c>
      <c r="E262" s="47">
        <f t="shared" si="131"/>
        <v>0</v>
      </c>
      <c r="F262" s="47">
        <f t="shared" si="131"/>
        <v>0</v>
      </c>
      <c r="G262" s="47">
        <f t="shared" si="131"/>
        <v>0</v>
      </c>
      <c r="H262" s="47">
        <f t="shared" si="131"/>
        <v>0</v>
      </c>
      <c r="I262" s="47">
        <f t="shared" si="131"/>
        <v>191719000</v>
      </c>
      <c r="J262" s="47">
        <f t="shared" si="131"/>
        <v>0</v>
      </c>
      <c r="K262" s="47">
        <f t="shared" si="131"/>
        <v>0</v>
      </c>
      <c r="L262" s="47">
        <f t="shared" si="131"/>
        <v>0</v>
      </c>
      <c r="M262" s="47">
        <f t="shared" si="131"/>
        <v>191719000</v>
      </c>
      <c r="N262" s="47">
        <f t="shared" si="131"/>
        <v>5397000</v>
      </c>
      <c r="O262" s="47">
        <f t="shared" si="131"/>
        <v>0</v>
      </c>
      <c r="P262" s="47">
        <f t="shared" si="131"/>
        <v>0</v>
      </c>
      <c r="Q262" s="47">
        <f t="shared" si="131"/>
        <v>191719000</v>
      </c>
      <c r="R262" s="47">
        <f t="shared" si="131"/>
        <v>0</v>
      </c>
      <c r="S262" s="47">
        <f t="shared" si="131"/>
        <v>0</v>
      </c>
      <c r="T262" s="47">
        <f t="shared" si="131"/>
        <v>0</v>
      </c>
      <c r="U262" s="47">
        <f t="shared" si="131"/>
        <v>191719000</v>
      </c>
      <c r="V262" s="47">
        <f t="shared" si="131"/>
        <v>0</v>
      </c>
      <c r="W262" s="47">
        <f t="shared" si="131"/>
        <v>0</v>
      </c>
      <c r="X262" s="47">
        <f t="shared" si="131"/>
        <v>0</v>
      </c>
      <c r="Y262" s="47">
        <f t="shared" si="131"/>
        <v>191719000</v>
      </c>
      <c r="Z262" s="47">
        <f t="shared" si="131"/>
        <v>0</v>
      </c>
      <c r="AA262" s="47">
        <f t="shared" si="131"/>
        <v>5397000</v>
      </c>
      <c r="AB262" s="47">
        <f t="shared" si="131"/>
        <v>0</v>
      </c>
      <c r="AC262" s="47">
        <f t="shared" si="131"/>
        <v>191719000</v>
      </c>
      <c r="AD262" s="47">
        <f t="shared" si="131"/>
        <v>0</v>
      </c>
      <c r="AE262" s="47">
        <f t="shared" si="131"/>
        <v>0</v>
      </c>
      <c r="AF262" s="47">
        <f t="shared" si="131"/>
        <v>0</v>
      </c>
      <c r="AG262" s="47">
        <f t="shared" si="131"/>
        <v>191719000</v>
      </c>
      <c r="AH262" s="47">
        <f t="shared" si="131"/>
        <v>0</v>
      </c>
      <c r="AI262" s="47">
        <f t="shared" si="131"/>
        <v>0</v>
      </c>
      <c r="AJ262" s="47">
        <f t="shared" si="131"/>
        <v>0</v>
      </c>
      <c r="AK262" s="47">
        <f t="shared" si="131"/>
        <v>191719000</v>
      </c>
      <c r="AL262" s="47">
        <f t="shared" si="131"/>
        <v>0</v>
      </c>
      <c r="AM262" s="47">
        <f t="shared" si="131"/>
        <v>0</v>
      </c>
      <c r="AN262" s="47">
        <f t="shared" si="131"/>
        <v>0</v>
      </c>
      <c r="AO262" s="47">
        <f t="shared" si="131"/>
        <v>191719000</v>
      </c>
      <c r="AP262" s="47">
        <f t="shared" si="131"/>
        <v>0</v>
      </c>
      <c r="AQ262" s="47">
        <f t="shared" si="131"/>
        <v>0</v>
      </c>
      <c r="AR262" s="47">
        <f t="shared" si="131"/>
        <v>0</v>
      </c>
      <c r="AS262" s="47">
        <f t="shared" si="131"/>
        <v>191719000</v>
      </c>
      <c r="AT262" s="47">
        <f t="shared" si="131"/>
        <v>0</v>
      </c>
      <c r="AU262" s="47">
        <f t="shared" si="131"/>
        <v>0</v>
      </c>
      <c r="AV262" s="47">
        <f t="shared" si="131"/>
        <v>0</v>
      </c>
      <c r="AW262" s="47">
        <f t="shared" si="131"/>
        <v>191722000</v>
      </c>
      <c r="AX262" s="47">
        <f t="shared" si="131"/>
        <v>0</v>
      </c>
      <c r="AY262" s="47">
        <f t="shared" si="131"/>
        <v>191722000</v>
      </c>
      <c r="AZ262" s="60">
        <f t="shared" si="131"/>
        <v>0</v>
      </c>
      <c r="BA262" s="59">
        <f t="shared" si="3"/>
        <v>2311428000</v>
      </c>
      <c r="BB262" s="28">
        <f t="shared" si="4"/>
        <v>0</v>
      </c>
      <c r="BC262" s="61"/>
      <c r="BD262" s="59">
        <f t="shared" si="5"/>
        <v>0</v>
      </c>
      <c r="BE262" s="59">
        <f t="shared" si="6"/>
        <v>191719000</v>
      </c>
      <c r="BF262" s="59">
        <f t="shared" si="7"/>
        <v>197116000</v>
      </c>
      <c r="BG262" s="59">
        <f t="shared" si="8"/>
        <v>191719000</v>
      </c>
      <c r="BH262" s="59">
        <f t="shared" si="9"/>
        <v>191719000</v>
      </c>
      <c r="BI262" s="59">
        <f t="shared" si="10"/>
        <v>197116000</v>
      </c>
      <c r="BJ262" s="59">
        <f t="shared" si="11"/>
        <v>191719000</v>
      </c>
      <c r="BK262" s="59">
        <f t="shared" si="12"/>
        <v>191719000</v>
      </c>
      <c r="BL262" s="59">
        <f t="shared" si="13"/>
        <v>191719000</v>
      </c>
      <c r="BM262" s="59">
        <f t="shared" si="14"/>
        <v>191719000</v>
      </c>
      <c r="BN262" s="59">
        <f t="shared" si="15"/>
        <v>191719000</v>
      </c>
      <c r="BO262" s="59">
        <f t="shared" si="16"/>
        <v>383444000</v>
      </c>
      <c r="BP262" s="61"/>
      <c r="BQ262" s="59">
        <f t="shared" si="17"/>
        <v>388835000</v>
      </c>
      <c r="BR262" s="59">
        <f t="shared" si="18"/>
        <v>580554000</v>
      </c>
      <c r="BS262" s="59">
        <f t="shared" si="19"/>
        <v>575157000</v>
      </c>
      <c r="BT262" s="59">
        <f t="shared" si="20"/>
        <v>766882000</v>
      </c>
    </row>
    <row r="263">
      <c r="A263" s="49"/>
      <c r="B263" s="50" t="s">
        <v>37</v>
      </c>
      <c r="C263" s="6"/>
      <c r="D263" s="51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62"/>
      <c r="AJ263" s="62"/>
      <c r="AK263" s="62"/>
      <c r="AL263" s="62"/>
      <c r="AM263" s="62"/>
      <c r="AN263" s="62"/>
      <c r="AO263" s="62"/>
      <c r="AP263" s="62"/>
      <c r="AQ263" s="62"/>
      <c r="AR263" s="62"/>
      <c r="AS263" s="62"/>
      <c r="AT263" s="62"/>
      <c r="AU263" s="62"/>
      <c r="AV263" s="62"/>
      <c r="AW263" s="62"/>
      <c r="AX263" s="62"/>
      <c r="AY263" s="62"/>
      <c r="AZ263" s="63"/>
      <c r="BA263" s="59">
        <f t="shared" si="3"/>
        <v>0</v>
      </c>
      <c r="BB263" s="28">
        <f t="shared" si="4"/>
        <v>0</v>
      </c>
      <c r="BC263" s="64"/>
      <c r="BD263" s="59">
        <f t="shared" si="5"/>
        <v>0</v>
      </c>
      <c r="BE263" s="59">
        <f t="shared" si="6"/>
        <v>0</v>
      </c>
      <c r="BF263" s="59">
        <f t="shared" si="7"/>
        <v>0</v>
      </c>
      <c r="BG263" s="59">
        <f t="shared" si="8"/>
        <v>0</v>
      </c>
      <c r="BH263" s="59">
        <f t="shared" si="9"/>
        <v>0</v>
      </c>
      <c r="BI263" s="59">
        <f t="shared" si="10"/>
        <v>0</v>
      </c>
      <c r="BJ263" s="59">
        <f t="shared" si="11"/>
        <v>0</v>
      </c>
      <c r="BK263" s="59">
        <f t="shared" si="12"/>
        <v>0</v>
      </c>
      <c r="BL263" s="59">
        <f t="shared" si="13"/>
        <v>0</v>
      </c>
      <c r="BM263" s="59">
        <f t="shared" si="14"/>
        <v>0</v>
      </c>
      <c r="BN263" s="59">
        <f t="shared" si="15"/>
        <v>0</v>
      </c>
      <c r="BO263" s="59">
        <f t="shared" si="16"/>
        <v>0</v>
      </c>
      <c r="BP263" s="64"/>
      <c r="BQ263" s="59">
        <f t="shared" si="17"/>
        <v>0</v>
      </c>
      <c r="BR263" s="59">
        <f t="shared" si="18"/>
        <v>0</v>
      </c>
      <c r="BS263" s="59">
        <f t="shared" si="19"/>
        <v>0</v>
      </c>
      <c r="BT263" s="59">
        <f t="shared" si="20"/>
        <v>0</v>
      </c>
    </row>
    <row r="264">
      <c r="A264" s="49"/>
      <c r="B264" s="52" t="s">
        <v>38</v>
      </c>
      <c r="C264" s="52" t="s">
        <v>242</v>
      </c>
      <c r="D264" s="53">
        <v>9.9372E8</v>
      </c>
      <c r="E264" s="62"/>
      <c r="F264" s="62"/>
      <c r="G264" s="62"/>
      <c r="H264" s="62"/>
      <c r="I264" s="62">
        <f>D264/12</f>
        <v>82810000</v>
      </c>
      <c r="J264" s="62"/>
      <c r="K264" s="62"/>
      <c r="L264" s="62"/>
      <c r="M264" s="62">
        <v>8.281E7</v>
      </c>
      <c r="N264" s="62"/>
      <c r="O264" s="62"/>
      <c r="P264" s="62"/>
      <c r="Q264" s="62">
        <v>8.281E7</v>
      </c>
      <c r="R264" s="62"/>
      <c r="S264" s="62"/>
      <c r="T264" s="62"/>
      <c r="U264" s="62">
        <v>8.281E7</v>
      </c>
      <c r="V264" s="62"/>
      <c r="W264" s="62"/>
      <c r="X264" s="62"/>
      <c r="Y264" s="62">
        <v>8.281E7</v>
      </c>
      <c r="Z264" s="62"/>
      <c r="AA264" s="62"/>
      <c r="AB264" s="62"/>
      <c r="AC264" s="62">
        <v>8.281E7</v>
      </c>
      <c r="AD264" s="62"/>
      <c r="AE264" s="62"/>
      <c r="AF264" s="62"/>
      <c r="AG264" s="62">
        <v>8.281E7</v>
      </c>
      <c r="AH264" s="62"/>
      <c r="AI264" s="62"/>
      <c r="AJ264" s="62"/>
      <c r="AK264" s="62">
        <v>8.281E7</v>
      </c>
      <c r="AL264" s="62"/>
      <c r="AM264" s="62"/>
      <c r="AN264" s="62"/>
      <c r="AO264" s="62">
        <v>8.281E7</v>
      </c>
      <c r="AP264" s="62"/>
      <c r="AQ264" s="62"/>
      <c r="AR264" s="62"/>
      <c r="AS264" s="62">
        <v>8.281E7</v>
      </c>
      <c r="AT264" s="62"/>
      <c r="AU264" s="62"/>
      <c r="AV264" s="62"/>
      <c r="AW264" s="62">
        <v>8.281E7</v>
      </c>
      <c r="AX264" s="62"/>
      <c r="AY264" s="62">
        <v>8.281E7</v>
      </c>
      <c r="AZ264" s="63"/>
      <c r="BA264" s="59">
        <f t="shared" si="3"/>
        <v>993720000</v>
      </c>
      <c r="BB264" s="28">
        <f t="shared" si="4"/>
        <v>0</v>
      </c>
      <c r="BC264" s="64"/>
      <c r="BD264" s="59">
        <f t="shared" si="5"/>
        <v>0</v>
      </c>
      <c r="BE264" s="59">
        <f t="shared" si="6"/>
        <v>82810000</v>
      </c>
      <c r="BF264" s="59">
        <f t="shared" si="7"/>
        <v>82810000</v>
      </c>
      <c r="BG264" s="59">
        <f t="shared" si="8"/>
        <v>82810000</v>
      </c>
      <c r="BH264" s="59">
        <f t="shared" si="9"/>
        <v>82810000</v>
      </c>
      <c r="BI264" s="59">
        <f t="shared" si="10"/>
        <v>82810000</v>
      </c>
      <c r="BJ264" s="59">
        <f t="shared" si="11"/>
        <v>82810000</v>
      </c>
      <c r="BK264" s="59">
        <f t="shared" si="12"/>
        <v>82810000</v>
      </c>
      <c r="BL264" s="59">
        <f t="shared" si="13"/>
        <v>82810000</v>
      </c>
      <c r="BM264" s="59">
        <f t="shared" si="14"/>
        <v>82810000</v>
      </c>
      <c r="BN264" s="59">
        <f t="shared" si="15"/>
        <v>82810000</v>
      </c>
      <c r="BO264" s="59">
        <f t="shared" si="16"/>
        <v>165620000</v>
      </c>
      <c r="BP264" s="64"/>
      <c r="BQ264" s="59">
        <f t="shared" si="17"/>
        <v>165620000</v>
      </c>
      <c r="BR264" s="59">
        <f t="shared" si="18"/>
        <v>248430000</v>
      </c>
      <c r="BS264" s="59">
        <f t="shared" si="19"/>
        <v>248430000</v>
      </c>
      <c r="BT264" s="59">
        <f t="shared" si="20"/>
        <v>331240000</v>
      </c>
    </row>
    <row r="265">
      <c r="A265" s="49"/>
      <c r="B265" s="52" t="s">
        <v>38</v>
      </c>
      <c r="C265" s="52" t="s">
        <v>243</v>
      </c>
      <c r="D265" s="53">
        <v>4.1405E8</v>
      </c>
      <c r="E265" s="62"/>
      <c r="F265" s="62"/>
      <c r="G265" s="62"/>
      <c r="H265" s="62"/>
      <c r="I265" s="53">
        <v>3.4504E7</v>
      </c>
      <c r="J265" s="62"/>
      <c r="K265" s="62"/>
      <c r="L265" s="62"/>
      <c r="M265" s="53">
        <v>3.4504E7</v>
      </c>
      <c r="N265" s="62"/>
      <c r="O265" s="62"/>
      <c r="P265" s="62"/>
      <c r="Q265" s="53">
        <v>3.4504E7</v>
      </c>
      <c r="R265" s="62"/>
      <c r="S265" s="62"/>
      <c r="T265" s="62"/>
      <c r="U265" s="53">
        <v>3.4504E7</v>
      </c>
      <c r="V265" s="62"/>
      <c r="W265" s="62"/>
      <c r="X265" s="62"/>
      <c r="Y265" s="53">
        <v>3.4504E7</v>
      </c>
      <c r="Z265" s="62"/>
      <c r="AA265" s="62"/>
      <c r="AB265" s="62"/>
      <c r="AC265" s="53">
        <v>3.4504E7</v>
      </c>
      <c r="AD265" s="62"/>
      <c r="AE265" s="62"/>
      <c r="AF265" s="62"/>
      <c r="AG265" s="53">
        <v>3.4504E7</v>
      </c>
      <c r="AH265" s="62"/>
      <c r="AI265" s="62"/>
      <c r="AJ265" s="62"/>
      <c r="AK265" s="53">
        <v>3.4504E7</v>
      </c>
      <c r="AL265" s="62"/>
      <c r="AM265" s="62"/>
      <c r="AN265" s="62"/>
      <c r="AO265" s="53">
        <v>3.4504E7</v>
      </c>
      <c r="AP265" s="62"/>
      <c r="AQ265" s="62"/>
      <c r="AR265" s="62"/>
      <c r="AS265" s="53">
        <v>3.4504E7</v>
      </c>
      <c r="AT265" s="62"/>
      <c r="AU265" s="62"/>
      <c r="AV265" s="62"/>
      <c r="AW265" s="53">
        <v>3.4505E7</v>
      </c>
      <c r="AX265" s="62"/>
      <c r="AY265" s="53">
        <v>3.4505E7</v>
      </c>
      <c r="AZ265" s="63"/>
      <c r="BA265" s="59">
        <f t="shared" si="3"/>
        <v>414050000</v>
      </c>
      <c r="BB265" s="28">
        <f t="shared" si="4"/>
        <v>0</v>
      </c>
      <c r="BC265" s="64"/>
      <c r="BD265" s="59">
        <f t="shared" si="5"/>
        <v>0</v>
      </c>
      <c r="BE265" s="59">
        <f t="shared" si="6"/>
        <v>34504000</v>
      </c>
      <c r="BF265" s="59">
        <f t="shared" si="7"/>
        <v>34504000</v>
      </c>
      <c r="BG265" s="59">
        <f t="shared" si="8"/>
        <v>34504000</v>
      </c>
      <c r="BH265" s="59">
        <f t="shared" si="9"/>
        <v>34504000</v>
      </c>
      <c r="BI265" s="59">
        <f t="shared" si="10"/>
        <v>34504000</v>
      </c>
      <c r="BJ265" s="59">
        <f t="shared" si="11"/>
        <v>34504000</v>
      </c>
      <c r="BK265" s="59">
        <f t="shared" si="12"/>
        <v>34504000</v>
      </c>
      <c r="BL265" s="59">
        <f t="shared" si="13"/>
        <v>34504000</v>
      </c>
      <c r="BM265" s="59">
        <f t="shared" si="14"/>
        <v>34504000</v>
      </c>
      <c r="BN265" s="59">
        <f t="shared" si="15"/>
        <v>34504000</v>
      </c>
      <c r="BO265" s="59">
        <f t="shared" si="16"/>
        <v>69010000</v>
      </c>
      <c r="BP265" s="64"/>
      <c r="BQ265" s="59">
        <f t="shared" si="17"/>
        <v>69008000</v>
      </c>
      <c r="BR265" s="59">
        <f t="shared" si="18"/>
        <v>103512000</v>
      </c>
      <c r="BS265" s="59">
        <f t="shared" si="19"/>
        <v>103512000</v>
      </c>
      <c r="BT265" s="59">
        <f t="shared" si="20"/>
        <v>138018000</v>
      </c>
    </row>
    <row r="266">
      <c r="A266" s="49"/>
      <c r="B266" s="52" t="s">
        <v>38</v>
      </c>
      <c r="C266" s="52" t="s">
        <v>244</v>
      </c>
      <c r="D266" s="53">
        <v>8.281E8</v>
      </c>
      <c r="E266" s="62"/>
      <c r="F266" s="62"/>
      <c r="G266" s="62"/>
      <c r="H266" s="62"/>
      <c r="I266" s="53">
        <v>6.9008E7</v>
      </c>
      <c r="J266" s="62"/>
      <c r="K266" s="62"/>
      <c r="L266" s="62"/>
      <c r="M266" s="53">
        <v>6.9008E7</v>
      </c>
      <c r="N266" s="62"/>
      <c r="O266" s="62"/>
      <c r="P266" s="62"/>
      <c r="Q266" s="53">
        <v>6.9008E7</v>
      </c>
      <c r="R266" s="62"/>
      <c r="S266" s="62"/>
      <c r="T266" s="62"/>
      <c r="U266" s="53">
        <v>6.9008E7</v>
      </c>
      <c r="V266" s="62"/>
      <c r="W266" s="62"/>
      <c r="X266" s="62"/>
      <c r="Y266" s="53">
        <v>6.9008E7</v>
      </c>
      <c r="Z266" s="62"/>
      <c r="AA266" s="62"/>
      <c r="AB266" s="62"/>
      <c r="AC266" s="53">
        <v>6.9008E7</v>
      </c>
      <c r="AD266" s="62"/>
      <c r="AE266" s="62"/>
      <c r="AF266" s="62"/>
      <c r="AG266" s="53">
        <v>6.9008E7</v>
      </c>
      <c r="AH266" s="62"/>
      <c r="AI266" s="62"/>
      <c r="AJ266" s="62"/>
      <c r="AK266" s="53">
        <v>6.9008E7</v>
      </c>
      <c r="AL266" s="62"/>
      <c r="AM266" s="62"/>
      <c r="AN266" s="62"/>
      <c r="AO266" s="53">
        <v>6.9008E7</v>
      </c>
      <c r="AP266" s="62"/>
      <c r="AQ266" s="62"/>
      <c r="AR266" s="62"/>
      <c r="AS266" s="53">
        <v>6.9008E7</v>
      </c>
      <c r="AT266" s="62"/>
      <c r="AU266" s="62"/>
      <c r="AV266" s="62"/>
      <c r="AW266" s="53">
        <v>6.901E7</v>
      </c>
      <c r="AX266" s="62"/>
      <c r="AY266" s="53">
        <v>6.901E7</v>
      </c>
      <c r="AZ266" s="63"/>
      <c r="BA266" s="59">
        <f t="shared" si="3"/>
        <v>828100000</v>
      </c>
      <c r="BB266" s="28">
        <f t="shared" si="4"/>
        <v>0</v>
      </c>
      <c r="BC266" s="64"/>
      <c r="BD266" s="59">
        <f t="shared" si="5"/>
        <v>0</v>
      </c>
      <c r="BE266" s="59">
        <f t="shared" si="6"/>
        <v>69008000</v>
      </c>
      <c r="BF266" s="59">
        <f t="shared" si="7"/>
        <v>69008000</v>
      </c>
      <c r="BG266" s="59">
        <f t="shared" si="8"/>
        <v>69008000</v>
      </c>
      <c r="BH266" s="59">
        <f t="shared" si="9"/>
        <v>69008000</v>
      </c>
      <c r="BI266" s="59">
        <f t="shared" si="10"/>
        <v>69008000</v>
      </c>
      <c r="BJ266" s="59">
        <f t="shared" si="11"/>
        <v>69008000</v>
      </c>
      <c r="BK266" s="59">
        <f t="shared" si="12"/>
        <v>69008000</v>
      </c>
      <c r="BL266" s="59">
        <f t="shared" si="13"/>
        <v>69008000</v>
      </c>
      <c r="BM266" s="59">
        <f t="shared" si="14"/>
        <v>69008000</v>
      </c>
      <c r="BN266" s="59">
        <f t="shared" si="15"/>
        <v>69008000</v>
      </c>
      <c r="BO266" s="59">
        <f t="shared" si="16"/>
        <v>138020000</v>
      </c>
      <c r="BP266" s="64"/>
      <c r="BQ266" s="59">
        <f t="shared" si="17"/>
        <v>138016000</v>
      </c>
      <c r="BR266" s="59">
        <f t="shared" si="18"/>
        <v>207024000</v>
      </c>
      <c r="BS266" s="59">
        <f t="shared" si="19"/>
        <v>207024000</v>
      </c>
      <c r="BT266" s="59">
        <f t="shared" si="20"/>
        <v>276036000</v>
      </c>
    </row>
    <row r="267">
      <c r="A267" s="49"/>
      <c r="B267" s="52" t="s">
        <v>38</v>
      </c>
      <c r="C267" s="52" t="s">
        <v>245</v>
      </c>
      <c r="D267" s="53">
        <v>7.5558E7</v>
      </c>
      <c r="E267" s="62"/>
      <c r="F267" s="62"/>
      <c r="G267" s="62"/>
      <c r="H267" s="62"/>
      <c r="I267" s="62">
        <f>D267/14</f>
        <v>5397000</v>
      </c>
      <c r="J267" s="62"/>
      <c r="K267" s="62"/>
      <c r="L267" s="62"/>
      <c r="M267" s="62">
        <v>5397000.0</v>
      </c>
      <c r="N267" s="62">
        <v>5397000.0</v>
      </c>
      <c r="O267" s="62"/>
      <c r="P267" s="62"/>
      <c r="Q267" s="62">
        <v>5397000.0</v>
      </c>
      <c r="R267" s="62"/>
      <c r="S267" s="62"/>
      <c r="T267" s="62"/>
      <c r="U267" s="62">
        <v>5397000.0</v>
      </c>
      <c r="V267" s="62"/>
      <c r="W267" s="62"/>
      <c r="X267" s="62"/>
      <c r="Y267" s="62">
        <v>5397000.0</v>
      </c>
      <c r="Z267" s="62"/>
      <c r="AA267" s="62">
        <v>5397000.0</v>
      </c>
      <c r="AB267" s="62"/>
      <c r="AC267" s="62">
        <v>5397000.0</v>
      </c>
      <c r="AD267" s="62"/>
      <c r="AE267" s="62"/>
      <c r="AF267" s="62"/>
      <c r="AG267" s="62">
        <v>5397000.0</v>
      </c>
      <c r="AH267" s="62"/>
      <c r="AI267" s="62"/>
      <c r="AJ267" s="62"/>
      <c r="AK267" s="62">
        <v>5397000.0</v>
      </c>
      <c r="AL267" s="62"/>
      <c r="AM267" s="62"/>
      <c r="AN267" s="62"/>
      <c r="AO267" s="62">
        <v>5397000.0</v>
      </c>
      <c r="AP267" s="62"/>
      <c r="AQ267" s="62"/>
      <c r="AR267" s="62"/>
      <c r="AS267" s="62">
        <v>5397000.0</v>
      </c>
      <c r="AT267" s="62"/>
      <c r="AU267" s="62"/>
      <c r="AV267" s="62"/>
      <c r="AW267" s="62">
        <v>5397000.0</v>
      </c>
      <c r="AX267" s="62"/>
      <c r="AY267" s="62">
        <v>5397000.0</v>
      </c>
      <c r="AZ267" s="63"/>
      <c r="BA267" s="59">
        <f t="shared" si="3"/>
        <v>75558000</v>
      </c>
      <c r="BB267" s="28">
        <f t="shared" si="4"/>
        <v>0</v>
      </c>
      <c r="BC267" s="64"/>
      <c r="BD267" s="59">
        <f t="shared" si="5"/>
        <v>0</v>
      </c>
      <c r="BE267" s="59">
        <f t="shared" si="6"/>
        <v>5397000</v>
      </c>
      <c r="BF267" s="59">
        <f t="shared" si="7"/>
        <v>10794000</v>
      </c>
      <c r="BG267" s="59">
        <f t="shared" si="8"/>
        <v>5397000</v>
      </c>
      <c r="BH267" s="59">
        <f t="shared" si="9"/>
        <v>5397000</v>
      </c>
      <c r="BI267" s="59">
        <f t="shared" si="10"/>
        <v>10794000</v>
      </c>
      <c r="BJ267" s="59">
        <f t="shared" si="11"/>
        <v>5397000</v>
      </c>
      <c r="BK267" s="59">
        <f t="shared" si="12"/>
        <v>5397000</v>
      </c>
      <c r="BL267" s="59">
        <f t="shared" si="13"/>
        <v>5397000</v>
      </c>
      <c r="BM267" s="59">
        <f t="shared" si="14"/>
        <v>5397000</v>
      </c>
      <c r="BN267" s="59">
        <f t="shared" si="15"/>
        <v>5397000</v>
      </c>
      <c r="BO267" s="59">
        <f t="shared" si="16"/>
        <v>10794000</v>
      </c>
      <c r="BP267" s="64"/>
      <c r="BQ267" s="59">
        <f t="shared" si="17"/>
        <v>16191000</v>
      </c>
      <c r="BR267" s="59">
        <f t="shared" si="18"/>
        <v>21588000</v>
      </c>
      <c r="BS267" s="59">
        <f t="shared" si="19"/>
        <v>16191000</v>
      </c>
      <c r="BT267" s="59">
        <f t="shared" si="20"/>
        <v>21588000</v>
      </c>
    </row>
    <row r="268">
      <c r="A268" s="45">
        <v>523121.0</v>
      </c>
      <c r="B268" s="46" t="s">
        <v>88</v>
      </c>
      <c r="C268" s="6"/>
      <c r="D268" s="47">
        <f t="shared" ref="D268:AZ268" si="132">sum(D270)</f>
        <v>8024000</v>
      </c>
      <c r="E268" s="47">
        <f t="shared" si="132"/>
        <v>0</v>
      </c>
      <c r="F268" s="47">
        <f t="shared" si="132"/>
        <v>0</v>
      </c>
      <c r="G268" s="47">
        <f t="shared" si="132"/>
        <v>0</v>
      </c>
      <c r="H268" s="47">
        <f t="shared" si="132"/>
        <v>0</v>
      </c>
      <c r="I268" s="47">
        <f t="shared" si="132"/>
        <v>0</v>
      </c>
      <c r="J268" s="47">
        <f t="shared" si="132"/>
        <v>0</v>
      </c>
      <c r="K268" s="47">
        <f t="shared" si="132"/>
        <v>0</v>
      </c>
      <c r="L268" s="47">
        <f t="shared" si="132"/>
        <v>0</v>
      </c>
      <c r="M268" s="47">
        <f t="shared" si="132"/>
        <v>0</v>
      </c>
      <c r="N268" s="47">
        <f t="shared" si="132"/>
        <v>0</v>
      </c>
      <c r="O268" s="47">
        <f t="shared" si="132"/>
        <v>0</v>
      </c>
      <c r="P268" s="47">
        <f t="shared" si="132"/>
        <v>0</v>
      </c>
      <c r="Q268" s="47">
        <f t="shared" si="132"/>
        <v>0</v>
      </c>
      <c r="R268" s="47">
        <f t="shared" si="132"/>
        <v>0</v>
      </c>
      <c r="S268" s="47">
        <f t="shared" si="132"/>
        <v>0</v>
      </c>
      <c r="T268" s="47">
        <f t="shared" si="132"/>
        <v>4012000</v>
      </c>
      <c r="U268" s="47">
        <f t="shared" si="132"/>
        <v>0</v>
      </c>
      <c r="V268" s="47">
        <f t="shared" si="132"/>
        <v>0</v>
      </c>
      <c r="W268" s="47">
        <f t="shared" si="132"/>
        <v>0</v>
      </c>
      <c r="X268" s="47">
        <f t="shared" si="132"/>
        <v>0</v>
      </c>
      <c r="Y268" s="47">
        <f t="shared" si="132"/>
        <v>0</v>
      </c>
      <c r="Z268" s="47">
        <f t="shared" si="132"/>
        <v>0</v>
      </c>
      <c r="AA268" s="47">
        <f t="shared" si="132"/>
        <v>0</v>
      </c>
      <c r="AB268" s="47">
        <f t="shared" si="132"/>
        <v>0</v>
      </c>
      <c r="AC268" s="47">
        <f t="shared" si="132"/>
        <v>0</v>
      </c>
      <c r="AD268" s="47">
        <f t="shared" si="132"/>
        <v>0</v>
      </c>
      <c r="AE268" s="47">
        <f t="shared" si="132"/>
        <v>0</v>
      </c>
      <c r="AF268" s="47">
        <f t="shared" si="132"/>
        <v>0</v>
      </c>
      <c r="AG268" s="47">
        <f t="shared" si="132"/>
        <v>0</v>
      </c>
      <c r="AH268" s="47">
        <f t="shared" si="132"/>
        <v>0</v>
      </c>
      <c r="AI268" s="47">
        <f t="shared" si="132"/>
        <v>0</v>
      </c>
      <c r="AJ268" s="47">
        <f t="shared" si="132"/>
        <v>0</v>
      </c>
      <c r="AK268" s="47">
        <f t="shared" si="132"/>
        <v>0</v>
      </c>
      <c r="AL268" s="47">
        <f t="shared" si="132"/>
        <v>0</v>
      </c>
      <c r="AM268" s="47">
        <f t="shared" si="132"/>
        <v>0</v>
      </c>
      <c r="AN268" s="47">
        <f t="shared" si="132"/>
        <v>0</v>
      </c>
      <c r="AO268" s="47">
        <f t="shared" si="132"/>
        <v>0</v>
      </c>
      <c r="AP268" s="47">
        <f t="shared" si="132"/>
        <v>0</v>
      </c>
      <c r="AQ268" s="47">
        <f t="shared" si="132"/>
        <v>0</v>
      </c>
      <c r="AR268" s="47">
        <f t="shared" si="132"/>
        <v>4012000</v>
      </c>
      <c r="AS268" s="47">
        <f t="shared" si="132"/>
        <v>0</v>
      </c>
      <c r="AT268" s="47">
        <f t="shared" si="132"/>
        <v>0</v>
      </c>
      <c r="AU268" s="47">
        <f t="shared" si="132"/>
        <v>0</v>
      </c>
      <c r="AV268" s="47">
        <f t="shared" si="132"/>
        <v>0</v>
      </c>
      <c r="AW268" s="47">
        <f t="shared" si="132"/>
        <v>0</v>
      </c>
      <c r="AX268" s="47">
        <f t="shared" si="132"/>
        <v>0</v>
      </c>
      <c r="AY268" s="47">
        <f t="shared" si="132"/>
        <v>0</v>
      </c>
      <c r="AZ268" s="60">
        <f t="shared" si="132"/>
        <v>0</v>
      </c>
      <c r="BA268" s="59">
        <f t="shared" si="3"/>
        <v>8024000</v>
      </c>
      <c r="BB268" s="28">
        <f t="shared" si="4"/>
        <v>0</v>
      </c>
      <c r="BC268" s="61"/>
      <c r="BD268" s="59">
        <f t="shared" si="5"/>
        <v>0</v>
      </c>
      <c r="BE268" s="59">
        <f t="shared" si="6"/>
        <v>0</v>
      </c>
      <c r="BF268" s="59">
        <f t="shared" si="7"/>
        <v>0</v>
      </c>
      <c r="BG268" s="59">
        <f t="shared" si="8"/>
        <v>4012000</v>
      </c>
      <c r="BH268" s="59">
        <f t="shared" si="9"/>
        <v>0</v>
      </c>
      <c r="BI268" s="59">
        <f t="shared" si="10"/>
        <v>0</v>
      </c>
      <c r="BJ268" s="59">
        <f t="shared" si="11"/>
        <v>0</v>
      </c>
      <c r="BK268" s="59">
        <f t="shared" si="12"/>
        <v>0</v>
      </c>
      <c r="BL268" s="59">
        <f t="shared" si="13"/>
        <v>0</v>
      </c>
      <c r="BM268" s="59">
        <f t="shared" si="14"/>
        <v>4012000</v>
      </c>
      <c r="BN268" s="59">
        <f t="shared" si="15"/>
        <v>0</v>
      </c>
      <c r="BO268" s="59">
        <f t="shared" si="16"/>
        <v>0</v>
      </c>
      <c r="BP268" s="61"/>
      <c r="BQ268" s="59">
        <f t="shared" si="17"/>
        <v>0</v>
      </c>
      <c r="BR268" s="59">
        <f t="shared" si="18"/>
        <v>4012000</v>
      </c>
      <c r="BS268" s="59">
        <f t="shared" si="19"/>
        <v>0</v>
      </c>
      <c r="BT268" s="59">
        <f t="shared" si="20"/>
        <v>4012000</v>
      </c>
    </row>
    <row r="269">
      <c r="A269" s="49"/>
      <c r="B269" s="50" t="s">
        <v>37</v>
      </c>
      <c r="C269" s="6"/>
      <c r="D269" s="51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  <c r="AT269" s="62"/>
      <c r="AU269" s="62"/>
      <c r="AV269" s="62"/>
      <c r="AW269" s="62"/>
      <c r="AX269" s="62"/>
      <c r="AY269" s="62"/>
      <c r="AZ269" s="63"/>
      <c r="BA269" s="59">
        <f t="shared" si="3"/>
        <v>0</v>
      </c>
      <c r="BB269" s="28">
        <f t="shared" si="4"/>
        <v>0</v>
      </c>
      <c r="BC269" s="64"/>
      <c r="BD269" s="59">
        <f t="shared" si="5"/>
        <v>0</v>
      </c>
      <c r="BE269" s="59">
        <f t="shared" si="6"/>
        <v>0</v>
      </c>
      <c r="BF269" s="59">
        <f t="shared" si="7"/>
        <v>0</v>
      </c>
      <c r="BG269" s="59">
        <f t="shared" si="8"/>
        <v>0</v>
      </c>
      <c r="BH269" s="59">
        <f t="shared" si="9"/>
        <v>0</v>
      </c>
      <c r="BI269" s="59">
        <f t="shared" si="10"/>
        <v>0</v>
      </c>
      <c r="BJ269" s="59">
        <f t="shared" si="11"/>
        <v>0</v>
      </c>
      <c r="BK269" s="59">
        <f t="shared" si="12"/>
        <v>0</v>
      </c>
      <c r="BL269" s="59">
        <f t="shared" si="13"/>
        <v>0</v>
      </c>
      <c r="BM269" s="59">
        <f t="shared" si="14"/>
        <v>0</v>
      </c>
      <c r="BN269" s="59">
        <f t="shared" si="15"/>
        <v>0</v>
      </c>
      <c r="BO269" s="59">
        <f t="shared" si="16"/>
        <v>0</v>
      </c>
      <c r="BP269" s="64"/>
      <c r="BQ269" s="59">
        <f t="shared" si="17"/>
        <v>0</v>
      </c>
      <c r="BR269" s="59">
        <f t="shared" si="18"/>
        <v>0</v>
      </c>
      <c r="BS269" s="59">
        <f t="shared" si="19"/>
        <v>0</v>
      </c>
      <c r="BT269" s="59">
        <f t="shared" si="20"/>
        <v>0</v>
      </c>
    </row>
    <row r="270">
      <c r="A270" s="49"/>
      <c r="B270" s="52" t="s">
        <v>38</v>
      </c>
      <c r="C270" s="52" t="s">
        <v>246</v>
      </c>
      <c r="D270" s="53">
        <v>8024000.0</v>
      </c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>
        <f>D270/2</f>
        <v>4012000</v>
      </c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>
        <f>D270/2</f>
        <v>4012000</v>
      </c>
      <c r="AS270" s="62"/>
      <c r="AT270" s="62"/>
      <c r="AU270" s="62"/>
      <c r="AV270" s="62"/>
      <c r="AW270" s="62"/>
      <c r="AX270" s="62"/>
      <c r="AY270" s="62"/>
      <c r="AZ270" s="63"/>
      <c r="BA270" s="59">
        <f t="shared" si="3"/>
        <v>8024000</v>
      </c>
      <c r="BB270" s="28">
        <f t="shared" si="4"/>
        <v>0</v>
      </c>
      <c r="BC270" s="64"/>
      <c r="BD270" s="59">
        <f t="shared" si="5"/>
        <v>0</v>
      </c>
      <c r="BE270" s="59">
        <f t="shared" si="6"/>
        <v>0</v>
      </c>
      <c r="BF270" s="59">
        <f t="shared" si="7"/>
        <v>0</v>
      </c>
      <c r="BG270" s="59">
        <f t="shared" si="8"/>
        <v>4012000</v>
      </c>
      <c r="BH270" s="59">
        <f t="shared" si="9"/>
        <v>0</v>
      </c>
      <c r="BI270" s="59">
        <f t="shared" si="10"/>
        <v>0</v>
      </c>
      <c r="BJ270" s="59">
        <f t="shared" si="11"/>
        <v>0</v>
      </c>
      <c r="BK270" s="59">
        <f t="shared" si="12"/>
        <v>0</v>
      </c>
      <c r="BL270" s="59">
        <f t="shared" si="13"/>
        <v>0</v>
      </c>
      <c r="BM270" s="59">
        <f t="shared" si="14"/>
        <v>4012000</v>
      </c>
      <c r="BN270" s="59">
        <f t="shared" si="15"/>
        <v>0</v>
      </c>
      <c r="BO270" s="59">
        <f t="shared" si="16"/>
        <v>0</v>
      </c>
      <c r="BP270" s="64"/>
      <c r="BQ270" s="59">
        <f t="shared" si="17"/>
        <v>0</v>
      </c>
      <c r="BR270" s="59">
        <f t="shared" si="18"/>
        <v>4012000</v>
      </c>
      <c r="BS270" s="59">
        <f t="shared" si="19"/>
        <v>0</v>
      </c>
      <c r="BT270" s="59">
        <f t="shared" si="20"/>
        <v>4012000</v>
      </c>
    </row>
    <row r="271">
      <c r="A271" s="41" t="s">
        <v>247</v>
      </c>
      <c r="B271" s="42" t="s">
        <v>248</v>
      </c>
      <c r="C271" s="6"/>
      <c r="D271" s="43">
        <f t="shared" ref="D271:AZ271" si="133">D272</f>
        <v>393800000</v>
      </c>
      <c r="E271" s="43">
        <f t="shared" si="133"/>
        <v>0</v>
      </c>
      <c r="F271" s="43">
        <f t="shared" si="133"/>
        <v>0</v>
      </c>
      <c r="G271" s="43">
        <f t="shared" si="133"/>
        <v>0</v>
      </c>
      <c r="H271" s="43">
        <f t="shared" si="133"/>
        <v>0</v>
      </c>
      <c r="I271" s="43">
        <f t="shared" si="133"/>
        <v>0</v>
      </c>
      <c r="J271" s="43">
        <f t="shared" si="133"/>
        <v>51958150</v>
      </c>
      <c r="K271" s="43">
        <f t="shared" si="133"/>
        <v>0</v>
      </c>
      <c r="L271" s="43">
        <f t="shared" si="133"/>
        <v>158017547</v>
      </c>
      <c r="M271" s="43">
        <f t="shared" si="133"/>
        <v>0</v>
      </c>
      <c r="N271" s="43">
        <f t="shared" si="133"/>
        <v>0</v>
      </c>
      <c r="O271" s="43">
        <f t="shared" si="133"/>
        <v>0</v>
      </c>
      <c r="P271" s="43">
        <f t="shared" si="133"/>
        <v>0</v>
      </c>
      <c r="Q271" s="43">
        <f t="shared" si="133"/>
        <v>0</v>
      </c>
      <c r="R271" s="43">
        <f t="shared" si="133"/>
        <v>0</v>
      </c>
      <c r="S271" s="43">
        <f t="shared" si="133"/>
        <v>49000000</v>
      </c>
      <c r="T271" s="43">
        <f t="shared" si="133"/>
        <v>0</v>
      </c>
      <c r="U271" s="43">
        <f t="shared" si="133"/>
        <v>0</v>
      </c>
      <c r="V271" s="43">
        <f t="shared" si="133"/>
        <v>0</v>
      </c>
      <c r="W271" s="43">
        <f t="shared" si="133"/>
        <v>0</v>
      </c>
      <c r="X271" s="43">
        <f t="shared" si="133"/>
        <v>0</v>
      </c>
      <c r="Y271" s="43">
        <f t="shared" si="133"/>
        <v>0</v>
      </c>
      <c r="Z271" s="43">
        <f t="shared" si="133"/>
        <v>0</v>
      </c>
      <c r="AA271" s="43">
        <f t="shared" si="133"/>
        <v>0</v>
      </c>
      <c r="AB271" s="43">
        <f t="shared" si="133"/>
        <v>0</v>
      </c>
      <c r="AC271" s="43">
        <f t="shared" si="133"/>
        <v>0</v>
      </c>
      <c r="AD271" s="43">
        <f t="shared" si="133"/>
        <v>0</v>
      </c>
      <c r="AE271" s="43">
        <f t="shared" si="133"/>
        <v>0</v>
      </c>
      <c r="AF271" s="43">
        <f t="shared" si="133"/>
        <v>0</v>
      </c>
      <c r="AG271" s="43">
        <f t="shared" si="133"/>
        <v>0</v>
      </c>
      <c r="AH271" s="43">
        <f t="shared" si="133"/>
        <v>0</v>
      </c>
      <c r="AI271" s="43">
        <f t="shared" si="133"/>
        <v>0</v>
      </c>
      <c r="AJ271" s="43">
        <f t="shared" si="133"/>
        <v>0</v>
      </c>
      <c r="AK271" s="43">
        <f t="shared" si="133"/>
        <v>0</v>
      </c>
      <c r="AL271" s="43">
        <f t="shared" si="133"/>
        <v>0</v>
      </c>
      <c r="AM271" s="43">
        <f t="shared" si="133"/>
        <v>11081850</v>
      </c>
      <c r="AN271" s="43">
        <f t="shared" si="133"/>
        <v>0</v>
      </c>
      <c r="AO271" s="43">
        <f t="shared" si="133"/>
        <v>0</v>
      </c>
      <c r="AP271" s="43">
        <f t="shared" si="133"/>
        <v>0</v>
      </c>
      <c r="AQ271" s="43">
        <f t="shared" si="133"/>
        <v>0</v>
      </c>
      <c r="AR271" s="43">
        <f t="shared" si="133"/>
        <v>0</v>
      </c>
      <c r="AS271" s="43">
        <f t="shared" si="133"/>
        <v>0</v>
      </c>
      <c r="AT271" s="43">
        <f t="shared" si="133"/>
        <v>0</v>
      </c>
      <c r="AU271" s="43">
        <f t="shared" si="133"/>
        <v>0</v>
      </c>
      <c r="AV271" s="43">
        <f t="shared" si="133"/>
        <v>123742453</v>
      </c>
      <c r="AW271" s="43">
        <f t="shared" si="133"/>
        <v>0</v>
      </c>
      <c r="AX271" s="43">
        <f t="shared" si="133"/>
        <v>0</v>
      </c>
      <c r="AY271" s="43">
        <f t="shared" si="133"/>
        <v>0</v>
      </c>
      <c r="AZ271" s="58">
        <f t="shared" si="133"/>
        <v>0</v>
      </c>
      <c r="BA271" s="59">
        <f t="shared" si="3"/>
        <v>393800000</v>
      </c>
      <c r="BB271" s="28">
        <f t="shared" si="4"/>
        <v>0</v>
      </c>
      <c r="BC271" s="29"/>
      <c r="BD271" s="59">
        <f t="shared" si="5"/>
        <v>0</v>
      </c>
      <c r="BE271" s="59">
        <f t="shared" si="6"/>
        <v>209975697</v>
      </c>
      <c r="BF271" s="59">
        <f t="shared" si="7"/>
        <v>0</v>
      </c>
      <c r="BG271" s="59">
        <f t="shared" si="8"/>
        <v>49000000</v>
      </c>
      <c r="BH271" s="59">
        <f t="shared" si="9"/>
        <v>0</v>
      </c>
      <c r="BI271" s="59">
        <f t="shared" si="10"/>
        <v>0</v>
      </c>
      <c r="BJ271" s="59">
        <f t="shared" si="11"/>
        <v>0</v>
      </c>
      <c r="BK271" s="59">
        <f t="shared" si="12"/>
        <v>0</v>
      </c>
      <c r="BL271" s="59">
        <f t="shared" si="13"/>
        <v>11081850</v>
      </c>
      <c r="BM271" s="59">
        <f t="shared" si="14"/>
        <v>0</v>
      </c>
      <c r="BN271" s="59">
        <f t="shared" si="15"/>
        <v>123742453</v>
      </c>
      <c r="BO271" s="59">
        <f t="shared" si="16"/>
        <v>0</v>
      </c>
      <c r="BP271" s="29"/>
      <c r="BQ271" s="59">
        <f t="shared" si="17"/>
        <v>209975697</v>
      </c>
      <c r="BR271" s="59">
        <f t="shared" si="18"/>
        <v>49000000</v>
      </c>
      <c r="BS271" s="59">
        <f t="shared" si="19"/>
        <v>11081850</v>
      </c>
      <c r="BT271" s="59">
        <f t="shared" si="20"/>
        <v>123742453</v>
      </c>
    </row>
    <row r="272">
      <c r="A272" s="45">
        <v>523111.0</v>
      </c>
      <c r="B272" s="46" t="s">
        <v>249</v>
      </c>
      <c r="C272" s="6"/>
      <c r="D272" s="47">
        <f t="shared" ref="D272:AZ272" si="134">sum(D274:D276)</f>
        <v>393800000</v>
      </c>
      <c r="E272" s="47">
        <f t="shared" si="134"/>
        <v>0</v>
      </c>
      <c r="F272" s="47">
        <f t="shared" si="134"/>
        <v>0</v>
      </c>
      <c r="G272" s="47">
        <f t="shared" si="134"/>
        <v>0</v>
      </c>
      <c r="H272" s="47">
        <f t="shared" si="134"/>
        <v>0</v>
      </c>
      <c r="I272" s="47">
        <f t="shared" si="134"/>
        <v>0</v>
      </c>
      <c r="J272" s="47">
        <f t="shared" si="134"/>
        <v>51958150</v>
      </c>
      <c r="K272" s="47">
        <f t="shared" si="134"/>
        <v>0</v>
      </c>
      <c r="L272" s="47">
        <f t="shared" si="134"/>
        <v>158017547</v>
      </c>
      <c r="M272" s="47">
        <f t="shared" si="134"/>
        <v>0</v>
      </c>
      <c r="N272" s="47">
        <f t="shared" si="134"/>
        <v>0</v>
      </c>
      <c r="O272" s="47">
        <f t="shared" si="134"/>
        <v>0</v>
      </c>
      <c r="P272" s="47">
        <f t="shared" si="134"/>
        <v>0</v>
      </c>
      <c r="Q272" s="47">
        <f t="shared" si="134"/>
        <v>0</v>
      </c>
      <c r="R272" s="47">
        <f t="shared" si="134"/>
        <v>0</v>
      </c>
      <c r="S272" s="47">
        <f t="shared" si="134"/>
        <v>49000000</v>
      </c>
      <c r="T272" s="47">
        <f t="shared" si="134"/>
        <v>0</v>
      </c>
      <c r="U272" s="47">
        <f t="shared" si="134"/>
        <v>0</v>
      </c>
      <c r="V272" s="47">
        <f t="shared" si="134"/>
        <v>0</v>
      </c>
      <c r="W272" s="47">
        <f t="shared" si="134"/>
        <v>0</v>
      </c>
      <c r="X272" s="47">
        <f t="shared" si="134"/>
        <v>0</v>
      </c>
      <c r="Y272" s="47">
        <f t="shared" si="134"/>
        <v>0</v>
      </c>
      <c r="Z272" s="47">
        <f t="shared" si="134"/>
        <v>0</v>
      </c>
      <c r="AA272" s="47">
        <f t="shared" si="134"/>
        <v>0</v>
      </c>
      <c r="AB272" s="47">
        <f t="shared" si="134"/>
        <v>0</v>
      </c>
      <c r="AC272" s="47">
        <f t="shared" si="134"/>
        <v>0</v>
      </c>
      <c r="AD272" s="47">
        <f t="shared" si="134"/>
        <v>0</v>
      </c>
      <c r="AE272" s="47">
        <f t="shared" si="134"/>
        <v>0</v>
      </c>
      <c r="AF272" s="47">
        <f t="shared" si="134"/>
        <v>0</v>
      </c>
      <c r="AG272" s="47">
        <f t="shared" si="134"/>
        <v>0</v>
      </c>
      <c r="AH272" s="47">
        <f t="shared" si="134"/>
        <v>0</v>
      </c>
      <c r="AI272" s="47">
        <f t="shared" si="134"/>
        <v>0</v>
      </c>
      <c r="AJ272" s="47">
        <f t="shared" si="134"/>
        <v>0</v>
      </c>
      <c r="AK272" s="47">
        <f t="shared" si="134"/>
        <v>0</v>
      </c>
      <c r="AL272" s="47">
        <f t="shared" si="134"/>
        <v>0</v>
      </c>
      <c r="AM272" s="47">
        <f t="shared" si="134"/>
        <v>11081850</v>
      </c>
      <c r="AN272" s="47">
        <f t="shared" si="134"/>
        <v>0</v>
      </c>
      <c r="AO272" s="47">
        <f t="shared" si="134"/>
        <v>0</v>
      </c>
      <c r="AP272" s="47">
        <f t="shared" si="134"/>
        <v>0</v>
      </c>
      <c r="AQ272" s="47">
        <f t="shared" si="134"/>
        <v>0</v>
      </c>
      <c r="AR272" s="47">
        <f t="shared" si="134"/>
        <v>0</v>
      </c>
      <c r="AS272" s="47">
        <f t="shared" si="134"/>
        <v>0</v>
      </c>
      <c r="AT272" s="47">
        <f t="shared" si="134"/>
        <v>0</v>
      </c>
      <c r="AU272" s="47">
        <f t="shared" si="134"/>
        <v>0</v>
      </c>
      <c r="AV272" s="47">
        <f t="shared" si="134"/>
        <v>123742453</v>
      </c>
      <c r="AW272" s="47">
        <f t="shared" si="134"/>
        <v>0</v>
      </c>
      <c r="AX272" s="47">
        <f t="shared" si="134"/>
        <v>0</v>
      </c>
      <c r="AY272" s="47">
        <f t="shared" si="134"/>
        <v>0</v>
      </c>
      <c r="AZ272" s="60">
        <f t="shared" si="134"/>
        <v>0</v>
      </c>
      <c r="BA272" s="59">
        <f t="shared" si="3"/>
        <v>393800000</v>
      </c>
      <c r="BB272" s="28">
        <f t="shared" si="4"/>
        <v>0</v>
      </c>
      <c r="BC272" s="61"/>
      <c r="BD272" s="59">
        <f t="shared" si="5"/>
        <v>0</v>
      </c>
      <c r="BE272" s="59">
        <f t="shared" si="6"/>
        <v>209975697</v>
      </c>
      <c r="BF272" s="59">
        <f t="shared" si="7"/>
        <v>0</v>
      </c>
      <c r="BG272" s="59">
        <f t="shared" si="8"/>
        <v>49000000</v>
      </c>
      <c r="BH272" s="59">
        <f t="shared" si="9"/>
        <v>0</v>
      </c>
      <c r="BI272" s="59">
        <f t="shared" si="10"/>
        <v>0</v>
      </c>
      <c r="BJ272" s="59">
        <f t="shared" si="11"/>
        <v>0</v>
      </c>
      <c r="BK272" s="59">
        <f t="shared" si="12"/>
        <v>0</v>
      </c>
      <c r="BL272" s="59">
        <f t="shared" si="13"/>
        <v>11081850</v>
      </c>
      <c r="BM272" s="59">
        <f t="shared" si="14"/>
        <v>0</v>
      </c>
      <c r="BN272" s="59">
        <f t="shared" si="15"/>
        <v>123742453</v>
      </c>
      <c r="BO272" s="59">
        <f t="shared" si="16"/>
        <v>0</v>
      </c>
      <c r="BP272" s="61"/>
      <c r="BQ272" s="59">
        <f t="shared" si="17"/>
        <v>209975697</v>
      </c>
      <c r="BR272" s="59">
        <f t="shared" si="18"/>
        <v>49000000</v>
      </c>
      <c r="BS272" s="59">
        <f t="shared" si="19"/>
        <v>11081850</v>
      </c>
      <c r="BT272" s="59">
        <f t="shared" si="20"/>
        <v>123742453</v>
      </c>
    </row>
    <row r="273">
      <c r="A273" s="49"/>
      <c r="B273" s="50" t="s">
        <v>37</v>
      </c>
      <c r="C273" s="6"/>
      <c r="D273" s="51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/>
      <c r="AS273" s="62"/>
      <c r="AT273" s="62"/>
      <c r="AU273" s="62"/>
      <c r="AV273" s="62"/>
      <c r="AW273" s="62"/>
      <c r="AX273" s="62"/>
      <c r="AY273" s="62"/>
      <c r="AZ273" s="63"/>
      <c r="BA273" s="59">
        <f t="shared" si="3"/>
        <v>0</v>
      </c>
      <c r="BB273" s="28">
        <f t="shared" si="4"/>
        <v>0</v>
      </c>
      <c r="BC273" s="64"/>
      <c r="BD273" s="59">
        <f t="shared" si="5"/>
        <v>0</v>
      </c>
      <c r="BE273" s="59">
        <f t="shared" si="6"/>
        <v>0</v>
      </c>
      <c r="BF273" s="59">
        <f t="shared" si="7"/>
        <v>0</v>
      </c>
      <c r="BG273" s="59">
        <f t="shared" si="8"/>
        <v>0</v>
      </c>
      <c r="BH273" s="59">
        <f t="shared" si="9"/>
        <v>0</v>
      </c>
      <c r="BI273" s="59">
        <f t="shared" si="10"/>
        <v>0</v>
      </c>
      <c r="BJ273" s="59">
        <f t="shared" si="11"/>
        <v>0</v>
      </c>
      <c r="BK273" s="59">
        <f t="shared" si="12"/>
        <v>0</v>
      </c>
      <c r="BL273" s="59">
        <f t="shared" si="13"/>
        <v>0</v>
      </c>
      <c r="BM273" s="59">
        <f t="shared" si="14"/>
        <v>0</v>
      </c>
      <c r="BN273" s="59">
        <f t="shared" si="15"/>
        <v>0</v>
      </c>
      <c r="BO273" s="59">
        <f t="shared" si="16"/>
        <v>0</v>
      </c>
      <c r="BP273" s="64"/>
      <c r="BQ273" s="59">
        <f t="shared" si="17"/>
        <v>0</v>
      </c>
      <c r="BR273" s="59">
        <f t="shared" si="18"/>
        <v>0</v>
      </c>
      <c r="BS273" s="59">
        <f t="shared" si="19"/>
        <v>0</v>
      </c>
      <c r="BT273" s="59">
        <f t="shared" si="20"/>
        <v>0</v>
      </c>
    </row>
    <row r="274">
      <c r="A274" s="49"/>
      <c r="B274" s="52" t="s">
        <v>38</v>
      </c>
      <c r="C274" s="52" t="s">
        <v>250</v>
      </c>
      <c r="D274" s="53">
        <v>3.3076E8</v>
      </c>
      <c r="E274" s="62"/>
      <c r="F274" s="62"/>
      <c r="G274" s="62"/>
      <c r="H274" s="62"/>
      <c r="I274" s="62"/>
      <c r="J274" s="53"/>
      <c r="K274" s="62"/>
      <c r="L274" s="53">
        <v>1.58017547E8</v>
      </c>
      <c r="M274" s="62"/>
      <c r="N274" s="62"/>
      <c r="O274" s="62"/>
      <c r="P274" s="62"/>
      <c r="Q274" s="62"/>
      <c r="R274" s="62"/>
      <c r="S274" s="53">
        <v>4.9E7</v>
      </c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  <c r="AT274" s="62"/>
      <c r="AU274" s="62"/>
      <c r="AV274" s="53">
        <v>1.23742453E8</v>
      </c>
      <c r="AW274" s="62"/>
      <c r="AX274" s="62"/>
      <c r="AY274" s="62"/>
      <c r="AZ274" s="63"/>
      <c r="BA274" s="59">
        <f t="shared" si="3"/>
        <v>330760000</v>
      </c>
      <c r="BB274" s="28">
        <f t="shared" si="4"/>
        <v>0</v>
      </c>
      <c r="BC274" s="64"/>
      <c r="BD274" s="59">
        <f t="shared" si="5"/>
        <v>0</v>
      </c>
      <c r="BE274" s="59">
        <f t="shared" si="6"/>
        <v>158017547</v>
      </c>
      <c r="BF274" s="59">
        <f t="shared" si="7"/>
        <v>0</v>
      </c>
      <c r="BG274" s="59">
        <f t="shared" si="8"/>
        <v>49000000</v>
      </c>
      <c r="BH274" s="59">
        <f t="shared" si="9"/>
        <v>0</v>
      </c>
      <c r="BI274" s="59">
        <f t="shared" si="10"/>
        <v>0</v>
      </c>
      <c r="BJ274" s="59">
        <f t="shared" si="11"/>
        <v>0</v>
      </c>
      <c r="BK274" s="59">
        <f t="shared" si="12"/>
        <v>0</v>
      </c>
      <c r="BL274" s="59">
        <f t="shared" si="13"/>
        <v>0</v>
      </c>
      <c r="BM274" s="59">
        <f t="shared" si="14"/>
        <v>0</v>
      </c>
      <c r="BN274" s="59">
        <f t="shared" si="15"/>
        <v>123742453</v>
      </c>
      <c r="BO274" s="59">
        <f t="shared" si="16"/>
        <v>0</v>
      </c>
      <c r="BP274" s="64"/>
      <c r="BQ274" s="59">
        <f t="shared" si="17"/>
        <v>158017547</v>
      </c>
      <c r="BR274" s="59">
        <f t="shared" si="18"/>
        <v>49000000</v>
      </c>
      <c r="BS274" s="59">
        <f t="shared" si="19"/>
        <v>0</v>
      </c>
      <c r="BT274" s="59">
        <f t="shared" si="20"/>
        <v>123742453</v>
      </c>
    </row>
    <row r="275">
      <c r="A275" s="49"/>
      <c r="B275" s="52" t="s">
        <v>38</v>
      </c>
      <c r="C275" s="52" t="s">
        <v>251</v>
      </c>
      <c r="D275" s="53">
        <v>3.6652E7</v>
      </c>
      <c r="E275" s="62"/>
      <c r="F275" s="62"/>
      <c r="G275" s="62"/>
      <c r="H275" s="62"/>
      <c r="I275" s="62"/>
      <c r="J275" s="53">
        <v>2.557015E7</v>
      </c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62"/>
      <c r="AJ275" s="62"/>
      <c r="AK275" s="62"/>
      <c r="AL275" s="62"/>
      <c r="AM275" s="62">
        <f>D275-J275</f>
        <v>11081850</v>
      </c>
      <c r="AN275" s="62"/>
      <c r="AO275" s="62"/>
      <c r="AP275" s="62"/>
      <c r="AQ275" s="62"/>
      <c r="AR275" s="62"/>
      <c r="AS275" s="62"/>
      <c r="AT275" s="62"/>
      <c r="AU275" s="62"/>
      <c r="AV275" s="62"/>
      <c r="AW275" s="62"/>
      <c r="AX275" s="62"/>
      <c r="AY275" s="62"/>
      <c r="AZ275" s="63"/>
      <c r="BA275" s="59">
        <f t="shared" si="3"/>
        <v>36652000</v>
      </c>
      <c r="BB275" s="28">
        <f t="shared" si="4"/>
        <v>0</v>
      </c>
      <c r="BC275" s="64"/>
      <c r="BD275" s="59">
        <f t="shared" si="5"/>
        <v>0</v>
      </c>
      <c r="BE275" s="59">
        <f t="shared" si="6"/>
        <v>25570150</v>
      </c>
      <c r="BF275" s="59">
        <f t="shared" si="7"/>
        <v>0</v>
      </c>
      <c r="BG275" s="59">
        <f t="shared" si="8"/>
        <v>0</v>
      </c>
      <c r="BH275" s="59">
        <f t="shared" si="9"/>
        <v>0</v>
      </c>
      <c r="BI275" s="59">
        <f t="shared" si="10"/>
        <v>0</v>
      </c>
      <c r="BJ275" s="59">
        <f t="shared" si="11"/>
        <v>0</v>
      </c>
      <c r="BK275" s="59">
        <f t="shared" si="12"/>
        <v>0</v>
      </c>
      <c r="BL275" s="59">
        <f t="shared" si="13"/>
        <v>11081850</v>
      </c>
      <c r="BM275" s="59">
        <f t="shared" si="14"/>
        <v>0</v>
      </c>
      <c r="BN275" s="59">
        <f t="shared" si="15"/>
        <v>0</v>
      </c>
      <c r="BO275" s="59">
        <f t="shared" si="16"/>
        <v>0</v>
      </c>
      <c r="BP275" s="64"/>
      <c r="BQ275" s="59">
        <f t="shared" si="17"/>
        <v>25570150</v>
      </c>
      <c r="BR275" s="59">
        <f t="shared" si="18"/>
        <v>0</v>
      </c>
      <c r="BS275" s="59">
        <f t="shared" si="19"/>
        <v>11081850</v>
      </c>
      <c r="BT275" s="59">
        <f t="shared" si="20"/>
        <v>0</v>
      </c>
    </row>
    <row r="276">
      <c r="A276" s="49"/>
      <c r="B276" s="52" t="s">
        <v>38</v>
      </c>
      <c r="C276" s="52" t="s">
        <v>252</v>
      </c>
      <c r="D276" s="53">
        <v>2.6388E7</v>
      </c>
      <c r="E276" s="62"/>
      <c r="F276" s="62"/>
      <c r="G276" s="62"/>
      <c r="H276" s="62"/>
      <c r="I276" s="62"/>
      <c r="J276" s="53">
        <v>2.6388E7</v>
      </c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  <c r="AT276" s="62"/>
      <c r="AU276" s="62"/>
      <c r="AV276" s="62"/>
      <c r="AW276" s="62"/>
      <c r="AX276" s="62"/>
      <c r="AY276" s="62"/>
      <c r="AZ276" s="63"/>
      <c r="BA276" s="59">
        <f t="shared" si="3"/>
        <v>26388000</v>
      </c>
      <c r="BB276" s="28">
        <f t="shared" si="4"/>
        <v>0</v>
      </c>
      <c r="BC276" s="64"/>
      <c r="BD276" s="59">
        <f t="shared" si="5"/>
        <v>0</v>
      </c>
      <c r="BE276" s="59">
        <f t="shared" si="6"/>
        <v>26388000</v>
      </c>
      <c r="BF276" s="59">
        <f t="shared" si="7"/>
        <v>0</v>
      </c>
      <c r="BG276" s="59">
        <f t="shared" si="8"/>
        <v>0</v>
      </c>
      <c r="BH276" s="59">
        <f t="shared" si="9"/>
        <v>0</v>
      </c>
      <c r="BI276" s="59">
        <f t="shared" si="10"/>
        <v>0</v>
      </c>
      <c r="BJ276" s="59">
        <f t="shared" si="11"/>
        <v>0</v>
      </c>
      <c r="BK276" s="59">
        <f t="shared" si="12"/>
        <v>0</v>
      </c>
      <c r="BL276" s="59">
        <f t="shared" si="13"/>
        <v>0</v>
      </c>
      <c r="BM276" s="59">
        <f t="shared" si="14"/>
        <v>0</v>
      </c>
      <c r="BN276" s="59">
        <f t="shared" si="15"/>
        <v>0</v>
      </c>
      <c r="BO276" s="59">
        <f t="shared" si="16"/>
        <v>0</v>
      </c>
      <c r="BP276" s="64"/>
      <c r="BQ276" s="59">
        <f t="shared" si="17"/>
        <v>26388000</v>
      </c>
      <c r="BR276" s="59">
        <f t="shared" si="18"/>
        <v>0</v>
      </c>
      <c r="BS276" s="59">
        <f t="shared" si="19"/>
        <v>0</v>
      </c>
      <c r="BT276" s="59">
        <f t="shared" si="20"/>
        <v>0</v>
      </c>
    </row>
    <row r="277">
      <c r="A277" s="41" t="s">
        <v>253</v>
      </c>
      <c r="B277" s="42" t="s">
        <v>254</v>
      </c>
      <c r="C277" s="6"/>
      <c r="D277" s="43">
        <f t="shared" ref="D277:AZ277" si="135">sum(D278)</f>
        <v>235408000</v>
      </c>
      <c r="E277" s="43">
        <f t="shared" si="135"/>
        <v>0</v>
      </c>
      <c r="F277" s="43">
        <f t="shared" si="135"/>
        <v>0</v>
      </c>
      <c r="G277" s="43">
        <f t="shared" si="135"/>
        <v>0</v>
      </c>
      <c r="H277" s="43">
        <f t="shared" si="135"/>
        <v>0</v>
      </c>
      <c r="I277" s="43">
        <f t="shared" si="135"/>
        <v>0</v>
      </c>
      <c r="J277" s="43">
        <f t="shared" si="135"/>
        <v>18367330</v>
      </c>
      <c r="K277" s="43">
        <f t="shared" si="135"/>
        <v>0</v>
      </c>
      <c r="L277" s="43">
        <f t="shared" si="135"/>
        <v>0</v>
      </c>
      <c r="M277" s="43">
        <f t="shared" si="135"/>
        <v>0</v>
      </c>
      <c r="N277" s="43">
        <f t="shared" si="135"/>
        <v>18367330</v>
      </c>
      <c r="O277" s="43">
        <f t="shared" si="135"/>
        <v>0</v>
      </c>
      <c r="P277" s="43">
        <f t="shared" si="135"/>
        <v>0</v>
      </c>
      <c r="Q277" s="43">
        <f t="shared" si="135"/>
        <v>0</v>
      </c>
      <c r="R277" s="43">
        <f t="shared" si="135"/>
        <v>18367330</v>
      </c>
      <c r="S277" s="43">
        <f t="shared" si="135"/>
        <v>0</v>
      </c>
      <c r="T277" s="43">
        <f t="shared" si="135"/>
        <v>0</v>
      </c>
      <c r="U277" s="43">
        <f t="shared" si="135"/>
        <v>0</v>
      </c>
      <c r="V277" s="43">
        <f t="shared" si="135"/>
        <v>18367330</v>
      </c>
      <c r="W277" s="43">
        <f t="shared" si="135"/>
        <v>0</v>
      </c>
      <c r="X277" s="43">
        <f t="shared" si="135"/>
        <v>0</v>
      </c>
      <c r="Y277" s="43">
        <f t="shared" si="135"/>
        <v>0</v>
      </c>
      <c r="Z277" s="43">
        <f t="shared" si="135"/>
        <v>18367330</v>
      </c>
      <c r="AA277" s="43">
        <f t="shared" si="135"/>
        <v>0</v>
      </c>
      <c r="AB277" s="43">
        <f t="shared" si="135"/>
        <v>0</v>
      </c>
      <c r="AC277" s="43">
        <f t="shared" si="135"/>
        <v>0</v>
      </c>
      <c r="AD277" s="43">
        <f t="shared" si="135"/>
        <v>18367330</v>
      </c>
      <c r="AE277" s="43">
        <f t="shared" si="135"/>
        <v>0</v>
      </c>
      <c r="AF277" s="43">
        <f t="shared" si="135"/>
        <v>0</v>
      </c>
      <c r="AG277" s="43">
        <f t="shared" si="135"/>
        <v>0</v>
      </c>
      <c r="AH277" s="43">
        <f t="shared" si="135"/>
        <v>18367330</v>
      </c>
      <c r="AI277" s="43">
        <f t="shared" si="135"/>
        <v>15000000</v>
      </c>
      <c r="AJ277" s="43">
        <f t="shared" si="135"/>
        <v>0</v>
      </c>
      <c r="AK277" s="43">
        <f t="shared" si="135"/>
        <v>0</v>
      </c>
      <c r="AL277" s="43">
        <f t="shared" si="135"/>
        <v>18367330</v>
      </c>
      <c r="AM277" s="43">
        <f t="shared" si="135"/>
        <v>0</v>
      </c>
      <c r="AN277" s="43">
        <f t="shared" si="135"/>
        <v>0</v>
      </c>
      <c r="AO277" s="43">
        <f t="shared" si="135"/>
        <v>0</v>
      </c>
      <c r="AP277" s="43">
        <f t="shared" si="135"/>
        <v>18367330</v>
      </c>
      <c r="AQ277" s="43">
        <f t="shared" si="135"/>
        <v>0</v>
      </c>
      <c r="AR277" s="43">
        <f t="shared" si="135"/>
        <v>0</v>
      </c>
      <c r="AS277" s="43">
        <f t="shared" si="135"/>
        <v>0</v>
      </c>
      <c r="AT277" s="43">
        <f t="shared" si="135"/>
        <v>18367330</v>
      </c>
      <c r="AU277" s="43">
        <f t="shared" si="135"/>
        <v>0</v>
      </c>
      <c r="AV277" s="43">
        <f t="shared" si="135"/>
        <v>18367330</v>
      </c>
      <c r="AW277" s="43">
        <f t="shared" si="135"/>
        <v>0</v>
      </c>
      <c r="AX277" s="43">
        <f t="shared" si="135"/>
        <v>18367370</v>
      </c>
      <c r="AY277" s="43">
        <f t="shared" si="135"/>
        <v>0</v>
      </c>
      <c r="AZ277" s="58">
        <f t="shared" si="135"/>
        <v>0</v>
      </c>
      <c r="BA277" s="59">
        <f t="shared" si="3"/>
        <v>235408000</v>
      </c>
      <c r="BB277" s="28">
        <f t="shared" si="4"/>
        <v>0</v>
      </c>
      <c r="BC277" s="29"/>
      <c r="BD277" s="59">
        <f t="shared" si="5"/>
        <v>0</v>
      </c>
      <c r="BE277" s="59">
        <f t="shared" si="6"/>
        <v>18367330</v>
      </c>
      <c r="BF277" s="59">
        <f t="shared" si="7"/>
        <v>18367330</v>
      </c>
      <c r="BG277" s="59">
        <f t="shared" si="8"/>
        <v>18367330</v>
      </c>
      <c r="BH277" s="59">
        <f t="shared" si="9"/>
        <v>18367330</v>
      </c>
      <c r="BI277" s="59">
        <f t="shared" si="10"/>
        <v>18367330</v>
      </c>
      <c r="BJ277" s="59">
        <f t="shared" si="11"/>
        <v>18367330</v>
      </c>
      <c r="BK277" s="59">
        <f t="shared" si="12"/>
        <v>33367330</v>
      </c>
      <c r="BL277" s="59">
        <f t="shared" si="13"/>
        <v>18367330</v>
      </c>
      <c r="BM277" s="59">
        <f t="shared" si="14"/>
        <v>18367330</v>
      </c>
      <c r="BN277" s="59">
        <f t="shared" si="15"/>
        <v>36734660</v>
      </c>
      <c r="BO277" s="59">
        <f t="shared" si="16"/>
        <v>18367370</v>
      </c>
      <c r="BP277" s="29"/>
      <c r="BQ277" s="59">
        <f t="shared" si="17"/>
        <v>36734660</v>
      </c>
      <c r="BR277" s="59">
        <f t="shared" si="18"/>
        <v>55101990</v>
      </c>
      <c r="BS277" s="59">
        <f t="shared" si="19"/>
        <v>70101990</v>
      </c>
      <c r="BT277" s="59">
        <f t="shared" si="20"/>
        <v>73469360</v>
      </c>
    </row>
    <row r="278">
      <c r="A278" s="45">
        <v>523121.0</v>
      </c>
      <c r="B278" s="46" t="s">
        <v>88</v>
      </c>
      <c r="C278" s="6"/>
      <c r="D278" s="47">
        <f t="shared" ref="D278:AZ278" si="136">sum(D280:D284)</f>
        <v>235408000</v>
      </c>
      <c r="E278" s="47">
        <f t="shared" si="136"/>
        <v>0</v>
      </c>
      <c r="F278" s="47">
        <f t="shared" si="136"/>
        <v>0</v>
      </c>
      <c r="G278" s="47">
        <f t="shared" si="136"/>
        <v>0</v>
      </c>
      <c r="H278" s="47">
        <f t="shared" si="136"/>
        <v>0</v>
      </c>
      <c r="I278" s="47">
        <f t="shared" si="136"/>
        <v>0</v>
      </c>
      <c r="J278" s="47">
        <f t="shared" si="136"/>
        <v>18367330</v>
      </c>
      <c r="K278" s="47">
        <f t="shared" si="136"/>
        <v>0</v>
      </c>
      <c r="L278" s="47">
        <f t="shared" si="136"/>
        <v>0</v>
      </c>
      <c r="M278" s="47">
        <f t="shared" si="136"/>
        <v>0</v>
      </c>
      <c r="N278" s="47">
        <f t="shared" si="136"/>
        <v>18367330</v>
      </c>
      <c r="O278" s="47">
        <f t="shared" si="136"/>
        <v>0</v>
      </c>
      <c r="P278" s="47">
        <f t="shared" si="136"/>
        <v>0</v>
      </c>
      <c r="Q278" s="47">
        <f t="shared" si="136"/>
        <v>0</v>
      </c>
      <c r="R278" s="47">
        <f t="shared" si="136"/>
        <v>18367330</v>
      </c>
      <c r="S278" s="47">
        <f t="shared" si="136"/>
        <v>0</v>
      </c>
      <c r="T278" s="47">
        <f t="shared" si="136"/>
        <v>0</v>
      </c>
      <c r="U278" s="47">
        <f t="shared" si="136"/>
        <v>0</v>
      </c>
      <c r="V278" s="47">
        <f t="shared" si="136"/>
        <v>18367330</v>
      </c>
      <c r="W278" s="47">
        <f t="shared" si="136"/>
        <v>0</v>
      </c>
      <c r="X278" s="47">
        <f t="shared" si="136"/>
        <v>0</v>
      </c>
      <c r="Y278" s="47">
        <f t="shared" si="136"/>
        <v>0</v>
      </c>
      <c r="Z278" s="47">
        <f t="shared" si="136"/>
        <v>18367330</v>
      </c>
      <c r="AA278" s="47">
        <f t="shared" si="136"/>
        <v>0</v>
      </c>
      <c r="AB278" s="47">
        <f t="shared" si="136"/>
        <v>0</v>
      </c>
      <c r="AC278" s="47">
        <f t="shared" si="136"/>
        <v>0</v>
      </c>
      <c r="AD278" s="47">
        <f t="shared" si="136"/>
        <v>18367330</v>
      </c>
      <c r="AE278" s="47">
        <f t="shared" si="136"/>
        <v>0</v>
      </c>
      <c r="AF278" s="47">
        <f t="shared" si="136"/>
        <v>0</v>
      </c>
      <c r="AG278" s="47">
        <f t="shared" si="136"/>
        <v>0</v>
      </c>
      <c r="AH278" s="47">
        <f t="shared" si="136"/>
        <v>18367330</v>
      </c>
      <c r="AI278" s="47">
        <f t="shared" si="136"/>
        <v>15000000</v>
      </c>
      <c r="AJ278" s="47">
        <f t="shared" si="136"/>
        <v>0</v>
      </c>
      <c r="AK278" s="47">
        <f t="shared" si="136"/>
        <v>0</v>
      </c>
      <c r="AL278" s="47">
        <f t="shared" si="136"/>
        <v>18367330</v>
      </c>
      <c r="AM278" s="47">
        <f t="shared" si="136"/>
        <v>0</v>
      </c>
      <c r="AN278" s="47">
        <f t="shared" si="136"/>
        <v>0</v>
      </c>
      <c r="AO278" s="47">
        <f t="shared" si="136"/>
        <v>0</v>
      </c>
      <c r="AP278" s="47">
        <f t="shared" si="136"/>
        <v>18367330</v>
      </c>
      <c r="AQ278" s="47">
        <f t="shared" si="136"/>
        <v>0</v>
      </c>
      <c r="AR278" s="47">
        <f t="shared" si="136"/>
        <v>0</v>
      </c>
      <c r="AS278" s="47">
        <f t="shared" si="136"/>
        <v>0</v>
      </c>
      <c r="AT278" s="47">
        <f t="shared" si="136"/>
        <v>18367330</v>
      </c>
      <c r="AU278" s="47">
        <f t="shared" si="136"/>
        <v>0</v>
      </c>
      <c r="AV278" s="47">
        <f t="shared" si="136"/>
        <v>18367330</v>
      </c>
      <c r="AW278" s="47">
        <f t="shared" si="136"/>
        <v>0</v>
      </c>
      <c r="AX278" s="47">
        <f t="shared" si="136"/>
        <v>18367370</v>
      </c>
      <c r="AY278" s="47">
        <f t="shared" si="136"/>
        <v>0</v>
      </c>
      <c r="AZ278" s="60">
        <f t="shared" si="136"/>
        <v>0</v>
      </c>
      <c r="BA278" s="59">
        <f t="shared" si="3"/>
        <v>235408000</v>
      </c>
      <c r="BB278" s="28">
        <f t="shared" si="4"/>
        <v>0</v>
      </c>
      <c r="BC278" s="61"/>
      <c r="BD278" s="59">
        <f t="shared" si="5"/>
        <v>0</v>
      </c>
      <c r="BE278" s="59">
        <f t="shared" si="6"/>
        <v>18367330</v>
      </c>
      <c r="BF278" s="59">
        <f t="shared" si="7"/>
        <v>18367330</v>
      </c>
      <c r="BG278" s="59">
        <f t="shared" si="8"/>
        <v>18367330</v>
      </c>
      <c r="BH278" s="59">
        <f t="shared" si="9"/>
        <v>18367330</v>
      </c>
      <c r="BI278" s="59">
        <f t="shared" si="10"/>
        <v>18367330</v>
      </c>
      <c r="BJ278" s="59">
        <f t="shared" si="11"/>
        <v>18367330</v>
      </c>
      <c r="BK278" s="59">
        <f t="shared" si="12"/>
        <v>33367330</v>
      </c>
      <c r="BL278" s="59">
        <f t="shared" si="13"/>
        <v>18367330</v>
      </c>
      <c r="BM278" s="59">
        <f t="shared" si="14"/>
        <v>18367330</v>
      </c>
      <c r="BN278" s="59">
        <f t="shared" si="15"/>
        <v>36734660</v>
      </c>
      <c r="BO278" s="59">
        <f t="shared" si="16"/>
        <v>18367370</v>
      </c>
      <c r="BP278" s="61"/>
      <c r="BQ278" s="59">
        <f t="shared" si="17"/>
        <v>36734660</v>
      </c>
      <c r="BR278" s="59">
        <f t="shared" si="18"/>
        <v>55101990</v>
      </c>
      <c r="BS278" s="59">
        <f t="shared" si="19"/>
        <v>70101990</v>
      </c>
      <c r="BT278" s="59">
        <f t="shared" si="20"/>
        <v>73469360</v>
      </c>
    </row>
    <row r="279">
      <c r="A279" s="49"/>
      <c r="B279" s="50" t="s">
        <v>37</v>
      </c>
      <c r="C279" s="6"/>
      <c r="D279" s="51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  <c r="AT279" s="62"/>
      <c r="AU279" s="62"/>
      <c r="AV279" s="62"/>
      <c r="AW279" s="62"/>
      <c r="AX279" s="62"/>
      <c r="AY279" s="62"/>
      <c r="AZ279" s="63"/>
      <c r="BA279" s="59">
        <f t="shared" si="3"/>
        <v>0</v>
      </c>
      <c r="BB279" s="28">
        <f t="shared" si="4"/>
        <v>0</v>
      </c>
      <c r="BC279" s="64"/>
      <c r="BD279" s="59">
        <f t="shared" si="5"/>
        <v>0</v>
      </c>
      <c r="BE279" s="59">
        <f t="shared" si="6"/>
        <v>0</v>
      </c>
      <c r="BF279" s="59">
        <f t="shared" si="7"/>
        <v>0</v>
      </c>
      <c r="BG279" s="59">
        <f t="shared" si="8"/>
        <v>0</v>
      </c>
      <c r="BH279" s="59">
        <f t="shared" si="9"/>
        <v>0</v>
      </c>
      <c r="BI279" s="59">
        <f t="shared" si="10"/>
        <v>0</v>
      </c>
      <c r="BJ279" s="59">
        <f t="shared" si="11"/>
        <v>0</v>
      </c>
      <c r="BK279" s="59">
        <f t="shared" si="12"/>
        <v>0</v>
      </c>
      <c r="BL279" s="59">
        <f t="shared" si="13"/>
        <v>0</v>
      </c>
      <c r="BM279" s="59">
        <f t="shared" si="14"/>
        <v>0</v>
      </c>
      <c r="BN279" s="59">
        <f t="shared" si="15"/>
        <v>0</v>
      </c>
      <c r="BO279" s="59">
        <f t="shared" si="16"/>
        <v>0</v>
      </c>
      <c r="BP279" s="64"/>
      <c r="BQ279" s="59">
        <f t="shared" si="17"/>
        <v>0</v>
      </c>
      <c r="BR279" s="59">
        <f t="shared" si="18"/>
        <v>0</v>
      </c>
      <c r="BS279" s="59">
        <f t="shared" si="19"/>
        <v>0</v>
      </c>
      <c r="BT279" s="59">
        <f t="shared" si="20"/>
        <v>0</v>
      </c>
    </row>
    <row r="280">
      <c r="A280" s="49"/>
      <c r="B280" s="52" t="s">
        <v>38</v>
      </c>
      <c r="C280" s="52" t="s">
        <v>255</v>
      </c>
      <c r="D280" s="53">
        <v>2.975E7</v>
      </c>
      <c r="E280" s="62"/>
      <c r="F280" s="62"/>
      <c r="G280" s="62"/>
      <c r="H280" s="62"/>
      <c r="I280" s="62"/>
      <c r="J280" s="53">
        <v>2479165.0</v>
      </c>
      <c r="K280" s="62"/>
      <c r="L280" s="62"/>
      <c r="M280" s="62"/>
      <c r="N280" s="53">
        <v>2479165.0</v>
      </c>
      <c r="O280" s="62"/>
      <c r="P280" s="62"/>
      <c r="Q280" s="62"/>
      <c r="R280" s="53">
        <v>2479165.0</v>
      </c>
      <c r="S280" s="62"/>
      <c r="T280" s="62"/>
      <c r="U280" s="62"/>
      <c r="V280" s="53">
        <v>2479165.0</v>
      </c>
      <c r="W280" s="62"/>
      <c r="X280" s="62"/>
      <c r="Y280" s="62"/>
      <c r="Z280" s="53">
        <v>2479165.0</v>
      </c>
      <c r="AA280" s="62"/>
      <c r="AB280" s="62"/>
      <c r="AC280" s="62"/>
      <c r="AD280" s="53">
        <v>2479165.0</v>
      </c>
      <c r="AE280" s="62"/>
      <c r="AF280" s="62"/>
      <c r="AG280" s="62"/>
      <c r="AH280" s="53">
        <v>2479165.0</v>
      </c>
      <c r="AI280" s="62"/>
      <c r="AJ280" s="62"/>
      <c r="AK280" s="62"/>
      <c r="AL280" s="53">
        <v>2479165.0</v>
      </c>
      <c r="AM280" s="62"/>
      <c r="AN280" s="62"/>
      <c r="AO280" s="62"/>
      <c r="AP280" s="53">
        <v>2479165.0</v>
      </c>
      <c r="AQ280" s="62"/>
      <c r="AR280" s="62"/>
      <c r="AS280" s="62"/>
      <c r="AT280" s="53">
        <v>2479165.0</v>
      </c>
      <c r="AU280" s="62"/>
      <c r="AV280" s="53">
        <v>2479165.0</v>
      </c>
      <c r="AW280" s="62"/>
      <c r="AX280" s="53">
        <v>2479185.0</v>
      </c>
      <c r="AY280" s="62"/>
      <c r="AZ280" s="63"/>
      <c r="BA280" s="59">
        <f t="shared" si="3"/>
        <v>29750000</v>
      </c>
      <c r="BB280" s="28">
        <f t="shared" si="4"/>
        <v>0</v>
      </c>
      <c r="BC280" s="64"/>
      <c r="BD280" s="59">
        <f t="shared" si="5"/>
        <v>0</v>
      </c>
      <c r="BE280" s="59">
        <f t="shared" si="6"/>
        <v>2479165</v>
      </c>
      <c r="BF280" s="59">
        <f t="shared" si="7"/>
        <v>2479165</v>
      </c>
      <c r="BG280" s="59">
        <f t="shared" si="8"/>
        <v>2479165</v>
      </c>
      <c r="BH280" s="59">
        <f t="shared" si="9"/>
        <v>2479165</v>
      </c>
      <c r="BI280" s="59">
        <f t="shared" si="10"/>
        <v>2479165</v>
      </c>
      <c r="BJ280" s="59">
        <f t="shared" si="11"/>
        <v>2479165</v>
      </c>
      <c r="BK280" s="59">
        <f t="shared" si="12"/>
        <v>2479165</v>
      </c>
      <c r="BL280" s="59">
        <f t="shared" si="13"/>
        <v>2479165</v>
      </c>
      <c r="BM280" s="59">
        <f t="shared" si="14"/>
        <v>2479165</v>
      </c>
      <c r="BN280" s="59">
        <f t="shared" si="15"/>
        <v>4958330</v>
      </c>
      <c r="BO280" s="59">
        <f t="shared" si="16"/>
        <v>2479185</v>
      </c>
      <c r="BP280" s="64"/>
      <c r="BQ280" s="59">
        <f t="shared" si="17"/>
        <v>4958330</v>
      </c>
      <c r="BR280" s="59">
        <f t="shared" si="18"/>
        <v>7437495</v>
      </c>
      <c r="BS280" s="59">
        <f t="shared" si="19"/>
        <v>7437495</v>
      </c>
      <c r="BT280" s="59">
        <f t="shared" si="20"/>
        <v>9916680</v>
      </c>
    </row>
    <row r="281">
      <c r="A281" s="49"/>
      <c r="B281" s="52" t="s">
        <v>38</v>
      </c>
      <c r="C281" s="52" t="s">
        <v>256</v>
      </c>
      <c r="D281" s="53">
        <v>1.7E8</v>
      </c>
      <c r="E281" s="62"/>
      <c r="F281" s="62"/>
      <c r="G281" s="62"/>
      <c r="H281" s="62"/>
      <c r="I281" s="62"/>
      <c r="J281" s="53">
        <v>1.4166665E7</v>
      </c>
      <c r="K281" s="62"/>
      <c r="L281" s="62"/>
      <c r="M281" s="62"/>
      <c r="N281" s="53">
        <v>1.4166665E7</v>
      </c>
      <c r="O281" s="62"/>
      <c r="P281" s="62"/>
      <c r="Q281" s="62"/>
      <c r="R281" s="53">
        <v>1.4166665E7</v>
      </c>
      <c r="S281" s="62"/>
      <c r="T281" s="62"/>
      <c r="U281" s="62"/>
      <c r="V281" s="53">
        <v>1.4166665E7</v>
      </c>
      <c r="W281" s="62"/>
      <c r="X281" s="62"/>
      <c r="Y281" s="62"/>
      <c r="Z281" s="53">
        <v>1.4166665E7</v>
      </c>
      <c r="AA281" s="62"/>
      <c r="AB281" s="62"/>
      <c r="AC281" s="62"/>
      <c r="AD281" s="53">
        <v>1.4166665E7</v>
      </c>
      <c r="AE281" s="62"/>
      <c r="AF281" s="62"/>
      <c r="AG281" s="62"/>
      <c r="AH281" s="53">
        <v>1.4166665E7</v>
      </c>
      <c r="AI281" s="62"/>
      <c r="AJ281" s="62"/>
      <c r="AK281" s="62"/>
      <c r="AL281" s="53">
        <v>1.4166665E7</v>
      </c>
      <c r="AM281" s="62"/>
      <c r="AN281" s="62"/>
      <c r="AO281" s="62"/>
      <c r="AP281" s="53">
        <v>1.4166665E7</v>
      </c>
      <c r="AQ281" s="62"/>
      <c r="AR281" s="62"/>
      <c r="AS281" s="62"/>
      <c r="AT281" s="53">
        <v>1.4166665E7</v>
      </c>
      <c r="AU281" s="62"/>
      <c r="AV281" s="53">
        <v>1.4166665E7</v>
      </c>
      <c r="AW281" s="62"/>
      <c r="AX281" s="53">
        <v>1.4166685E7</v>
      </c>
      <c r="AY281" s="62"/>
      <c r="AZ281" s="63"/>
      <c r="BA281" s="59">
        <f t="shared" si="3"/>
        <v>170000000</v>
      </c>
      <c r="BB281" s="28">
        <f t="shared" si="4"/>
        <v>0</v>
      </c>
      <c r="BC281" s="64"/>
      <c r="BD281" s="59">
        <f t="shared" si="5"/>
        <v>0</v>
      </c>
      <c r="BE281" s="59">
        <f t="shared" si="6"/>
        <v>14166665</v>
      </c>
      <c r="BF281" s="59">
        <f t="shared" si="7"/>
        <v>14166665</v>
      </c>
      <c r="BG281" s="59">
        <f t="shared" si="8"/>
        <v>14166665</v>
      </c>
      <c r="BH281" s="59">
        <f t="shared" si="9"/>
        <v>14166665</v>
      </c>
      <c r="BI281" s="59">
        <f t="shared" si="10"/>
        <v>14166665</v>
      </c>
      <c r="BJ281" s="59">
        <f t="shared" si="11"/>
        <v>14166665</v>
      </c>
      <c r="BK281" s="59">
        <f t="shared" si="12"/>
        <v>14166665</v>
      </c>
      <c r="BL281" s="59">
        <f t="shared" si="13"/>
        <v>14166665</v>
      </c>
      <c r="BM281" s="59">
        <f t="shared" si="14"/>
        <v>14166665</v>
      </c>
      <c r="BN281" s="59">
        <f t="shared" si="15"/>
        <v>28333330</v>
      </c>
      <c r="BO281" s="59">
        <f t="shared" si="16"/>
        <v>14166685</v>
      </c>
      <c r="BP281" s="64"/>
      <c r="BQ281" s="59">
        <f t="shared" si="17"/>
        <v>28333330</v>
      </c>
      <c r="BR281" s="59">
        <f t="shared" si="18"/>
        <v>42499995</v>
      </c>
      <c r="BS281" s="59">
        <f t="shared" si="19"/>
        <v>42499995</v>
      </c>
      <c r="BT281" s="59">
        <f t="shared" si="20"/>
        <v>56666680</v>
      </c>
    </row>
    <row r="282">
      <c r="A282" s="49"/>
      <c r="B282" s="52" t="s">
        <v>38</v>
      </c>
      <c r="C282" s="52" t="s">
        <v>257</v>
      </c>
      <c r="D282" s="53">
        <v>8000000.0</v>
      </c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2"/>
      <c r="AH282" s="62"/>
      <c r="AI282" s="62">
        <f t="shared" ref="AI282:AI283" si="137">D282</f>
        <v>8000000</v>
      </c>
      <c r="AJ282" s="62"/>
      <c r="AK282" s="62"/>
      <c r="AL282" s="62"/>
      <c r="AM282" s="62"/>
      <c r="AN282" s="62"/>
      <c r="AO282" s="62"/>
      <c r="AP282" s="62"/>
      <c r="AQ282" s="62"/>
      <c r="AR282" s="62"/>
      <c r="AS282" s="62"/>
      <c r="AT282" s="62"/>
      <c r="AU282" s="62"/>
      <c r="AV282" s="62"/>
      <c r="AW282" s="62"/>
      <c r="AX282" s="62"/>
      <c r="AY282" s="62"/>
      <c r="AZ282" s="63"/>
      <c r="BA282" s="59">
        <f t="shared" si="3"/>
        <v>8000000</v>
      </c>
      <c r="BB282" s="28">
        <f t="shared" si="4"/>
        <v>0</v>
      </c>
      <c r="BC282" s="64"/>
      <c r="BD282" s="59">
        <f t="shared" si="5"/>
        <v>0</v>
      </c>
      <c r="BE282" s="59">
        <f t="shared" si="6"/>
        <v>0</v>
      </c>
      <c r="BF282" s="59">
        <f t="shared" si="7"/>
        <v>0</v>
      </c>
      <c r="BG282" s="59">
        <f t="shared" si="8"/>
        <v>0</v>
      </c>
      <c r="BH282" s="59">
        <f t="shared" si="9"/>
        <v>0</v>
      </c>
      <c r="BI282" s="59">
        <f t="shared" si="10"/>
        <v>0</v>
      </c>
      <c r="BJ282" s="59">
        <f t="shared" si="11"/>
        <v>0</v>
      </c>
      <c r="BK282" s="59">
        <f t="shared" si="12"/>
        <v>8000000</v>
      </c>
      <c r="BL282" s="59">
        <f t="shared" si="13"/>
        <v>0</v>
      </c>
      <c r="BM282" s="59">
        <f t="shared" si="14"/>
        <v>0</v>
      </c>
      <c r="BN282" s="59">
        <f t="shared" si="15"/>
        <v>0</v>
      </c>
      <c r="BO282" s="59">
        <f t="shared" si="16"/>
        <v>0</v>
      </c>
      <c r="BP282" s="64"/>
      <c r="BQ282" s="59">
        <f t="shared" si="17"/>
        <v>0</v>
      </c>
      <c r="BR282" s="59">
        <f t="shared" si="18"/>
        <v>0</v>
      </c>
      <c r="BS282" s="59">
        <f t="shared" si="19"/>
        <v>8000000</v>
      </c>
      <c r="BT282" s="59">
        <f t="shared" si="20"/>
        <v>0</v>
      </c>
    </row>
    <row r="283">
      <c r="A283" s="49"/>
      <c r="B283" s="52" t="s">
        <v>38</v>
      </c>
      <c r="C283" s="52" t="s">
        <v>258</v>
      </c>
      <c r="D283" s="53">
        <v>7000000.0</v>
      </c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>
        <f t="shared" si="137"/>
        <v>7000000</v>
      </c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  <c r="AY283" s="62"/>
      <c r="AZ283" s="63"/>
      <c r="BA283" s="59">
        <f t="shared" si="3"/>
        <v>7000000</v>
      </c>
      <c r="BB283" s="28">
        <f t="shared" si="4"/>
        <v>0</v>
      </c>
      <c r="BC283" s="64"/>
      <c r="BD283" s="59">
        <f t="shared" si="5"/>
        <v>0</v>
      </c>
      <c r="BE283" s="59">
        <f t="shared" si="6"/>
        <v>0</v>
      </c>
      <c r="BF283" s="59">
        <f t="shared" si="7"/>
        <v>0</v>
      </c>
      <c r="BG283" s="59">
        <f t="shared" si="8"/>
        <v>0</v>
      </c>
      <c r="BH283" s="59">
        <f t="shared" si="9"/>
        <v>0</v>
      </c>
      <c r="BI283" s="59">
        <f t="shared" si="10"/>
        <v>0</v>
      </c>
      <c r="BJ283" s="59">
        <f t="shared" si="11"/>
        <v>0</v>
      </c>
      <c r="BK283" s="59">
        <f t="shared" si="12"/>
        <v>7000000</v>
      </c>
      <c r="BL283" s="59">
        <f t="shared" si="13"/>
        <v>0</v>
      </c>
      <c r="BM283" s="59">
        <f t="shared" si="14"/>
        <v>0</v>
      </c>
      <c r="BN283" s="59">
        <f t="shared" si="15"/>
        <v>0</v>
      </c>
      <c r="BO283" s="59">
        <f t="shared" si="16"/>
        <v>0</v>
      </c>
      <c r="BP283" s="64"/>
      <c r="BQ283" s="59">
        <f t="shared" si="17"/>
        <v>0</v>
      </c>
      <c r="BR283" s="59">
        <f t="shared" si="18"/>
        <v>0</v>
      </c>
      <c r="BS283" s="59">
        <f t="shared" si="19"/>
        <v>7000000</v>
      </c>
      <c r="BT283" s="59">
        <f t="shared" si="20"/>
        <v>0</v>
      </c>
    </row>
    <row r="284">
      <c r="A284" s="49"/>
      <c r="B284" s="52" t="s">
        <v>38</v>
      </c>
      <c r="C284" s="52" t="s">
        <v>259</v>
      </c>
      <c r="D284" s="53">
        <v>2.0658E7</v>
      </c>
      <c r="E284" s="62"/>
      <c r="F284" s="62"/>
      <c r="G284" s="62"/>
      <c r="H284" s="62"/>
      <c r="I284" s="62"/>
      <c r="J284" s="62">
        <f>D284/12</f>
        <v>1721500</v>
      </c>
      <c r="K284" s="62"/>
      <c r="L284" s="62"/>
      <c r="M284" s="62"/>
      <c r="N284" s="62">
        <v>1721500.0</v>
      </c>
      <c r="O284" s="62"/>
      <c r="P284" s="62"/>
      <c r="Q284" s="62"/>
      <c r="R284" s="62">
        <v>1721500.0</v>
      </c>
      <c r="S284" s="62"/>
      <c r="T284" s="62"/>
      <c r="U284" s="62"/>
      <c r="V284" s="62">
        <v>1721500.0</v>
      </c>
      <c r="W284" s="62"/>
      <c r="X284" s="62"/>
      <c r="Y284" s="62"/>
      <c r="Z284" s="62">
        <v>1721500.0</v>
      </c>
      <c r="AA284" s="62"/>
      <c r="AB284" s="62"/>
      <c r="AC284" s="62"/>
      <c r="AD284" s="62">
        <v>1721500.0</v>
      </c>
      <c r="AE284" s="62"/>
      <c r="AF284" s="62"/>
      <c r="AG284" s="62"/>
      <c r="AH284" s="62">
        <v>1721500.0</v>
      </c>
      <c r="AI284" s="62"/>
      <c r="AJ284" s="62"/>
      <c r="AK284" s="62"/>
      <c r="AL284" s="62">
        <v>1721500.0</v>
      </c>
      <c r="AM284" s="62"/>
      <c r="AN284" s="62"/>
      <c r="AO284" s="62"/>
      <c r="AP284" s="62">
        <v>1721500.0</v>
      </c>
      <c r="AQ284" s="62"/>
      <c r="AR284" s="62"/>
      <c r="AS284" s="62"/>
      <c r="AT284" s="62">
        <v>1721500.0</v>
      </c>
      <c r="AU284" s="62"/>
      <c r="AV284" s="62">
        <v>1721500.0</v>
      </c>
      <c r="AW284" s="62"/>
      <c r="AX284" s="62">
        <v>1721500.0</v>
      </c>
      <c r="AY284" s="62"/>
      <c r="AZ284" s="63"/>
      <c r="BA284" s="59">
        <f t="shared" si="3"/>
        <v>20658000</v>
      </c>
      <c r="BB284" s="28">
        <f t="shared" si="4"/>
        <v>0</v>
      </c>
      <c r="BC284" s="64"/>
      <c r="BD284" s="59">
        <f t="shared" si="5"/>
        <v>0</v>
      </c>
      <c r="BE284" s="59">
        <f t="shared" si="6"/>
        <v>1721500</v>
      </c>
      <c r="BF284" s="59">
        <f t="shared" si="7"/>
        <v>1721500</v>
      </c>
      <c r="BG284" s="59">
        <f t="shared" si="8"/>
        <v>1721500</v>
      </c>
      <c r="BH284" s="59">
        <f t="shared" si="9"/>
        <v>1721500</v>
      </c>
      <c r="BI284" s="59">
        <f t="shared" si="10"/>
        <v>1721500</v>
      </c>
      <c r="BJ284" s="59">
        <f t="shared" si="11"/>
        <v>1721500</v>
      </c>
      <c r="BK284" s="59">
        <f t="shared" si="12"/>
        <v>1721500</v>
      </c>
      <c r="BL284" s="59">
        <f t="shared" si="13"/>
        <v>1721500</v>
      </c>
      <c r="BM284" s="59">
        <f t="shared" si="14"/>
        <v>1721500</v>
      </c>
      <c r="BN284" s="59">
        <f t="shared" si="15"/>
        <v>3443000</v>
      </c>
      <c r="BO284" s="59">
        <f t="shared" si="16"/>
        <v>1721500</v>
      </c>
      <c r="BP284" s="64"/>
      <c r="BQ284" s="59">
        <f t="shared" si="17"/>
        <v>3443000</v>
      </c>
      <c r="BR284" s="59">
        <f t="shared" si="18"/>
        <v>5164500</v>
      </c>
      <c r="BS284" s="59">
        <f t="shared" si="19"/>
        <v>5164500</v>
      </c>
      <c r="BT284" s="59">
        <f t="shared" si="20"/>
        <v>6886000</v>
      </c>
    </row>
    <row r="285">
      <c r="A285" s="41" t="s">
        <v>260</v>
      </c>
      <c r="B285" s="42" t="s">
        <v>261</v>
      </c>
      <c r="C285" s="6"/>
      <c r="D285" s="43">
        <f t="shared" ref="D285:AZ285" si="138">sum(D286)</f>
        <v>124080000</v>
      </c>
      <c r="E285" s="43">
        <f t="shared" si="138"/>
        <v>0</v>
      </c>
      <c r="F285" s="43">
        <f t="shared" si="138"/>
        <v>0</v>
      </c>
      <c r="G285" s="43">
        <f t="shared" si="138"/>
        <v>0</v>
      </c>
      <c r="H285" s="43">
        <f t="shared" si="138"/>
        <v>0</v>
      </c>
      <c r="I285" s="43">
        <f t="shared" si="138"/>
        <v>0</v>
      </c>
      <c r="J285" s="43">
        <f t="shared" si="138"/>
        <v>0</v>
      </c>
      <c r="K285" s="43">
        <f t="shared" si="138"/>
        <v>0</v>
      </c>
      <c r="L285" s="43">
        <f t="shared" si="138"/>
        <v>10340000</v>
      </c>
      <c r="M285" s="43">
        <f t="shared" si="138"/>
        <v>0</v>
      </c>
      <c r="N285" s="43">
        <f t="shared" si="138"/>
        <v>0</v>
      </c>
      <c r="O285" s="43">
        <f t="shared" si="138"/>
        <v>0</v>
      </c>
      <c r="P285" s="43">
        <f t="shared" si="138"/>
        <v>10340000</v>
      </c>
      <c r="Q285" s="43">
        <f t="shared" si="138"/>
        <v>0</v>
      </c>
      <c r="R285" s="43">
        <f t="shared" si="138"/>
        <v>0</v>
      </c>
      <c r="S285" s="43">
        <f t="shared" si="138"/>
        <v>0</v>
      </c>
      <c r="T285" s="43">
        <f t="shared" si="138"/>
        <v>10340000</v>
      </c>
      <c r="U285" s="43">
        <f t="shared" si="138"/>
        <v>0</v>
      </c>
      <c r="V285" s="43">
        <f t="shared" si="138"/>
        <v>0</v>
      </c>
      <c r="W285" s="43">
        <f t="shared" si="138"/>
        <v>0</v>
      </c>
      <c r="X285" s="43">
        <f t="shared" si="138"/>
        <v>10340000</v>
      </c>
      <c r="Y285" s="43">
        <f t="shared" si="138"/>
        <v>0</v>
      </c>
      <c r="Z285" s="43">
        <f t="shared" si="138"/>
        <v>0</v>
      </c>
      <c r="AA285" s="43">
        <f t="shared" si="138"/>
        <v>0</v>
      </c>
      <c r="AB285" s="43">
        <f t="shared" si="138"/>
        <v>10340000</v>
      </c>
      <c r="AC285" s="43">
        <f t="shared" si="138"/>
        <v>0</v>
      </c>
      <c r="AD285" s="43">
        <f t="shared" si="138"/>
        <v>0</v>
      </c>
      <c r="AE285" s="43">
        <f t="shared" si="138"/>
        <v>0</v>
      </c>
      <c r="AF285" s="43">
        <f t="shared" si="138"/>
        <v>10340000</v>
      </c>
      <c r="AG285" s="43">
        <f t="shared" si="138"/>
        <v>0</v>
      </c>
      <c r="AH285" s="43">
        <f t="shared" si="138"/>
        <v>0</v>
      </c>
      <c r="AI285" s="43">
        <f t="shared" si="138"/>
        <v>0</v>
      </c>
      <c r="AJ285" s="43">
        <f t="shared" si="138"/>
        <v>10340000</v>
      </c>
      <c r="AK285" s="43">
        <f t="shared" si="138"/>
        <v>0</v>
      </c>
      <c r="AL285" s="43">
        <f t="shared" si="138"/>
        <v>0</v>
      </c>
      <c r="AM285" s="43">
        <f t="shared" si="138"/>
        <v>0</v>
      </c>
      <c r="AN285" s="43">
        <f t="shared" si="138"/>
        <v>10340000</v>
      </c>
      <c r="AO285" s="43">
        <f t="shared" si="138"/>
        <v>0</v>
      </c>
      <c r="AP285" s="43">
        <f t="shared" si="138"/>
        <v>0</v>
      </c>
      <c r="AQ285" s="43">
        <f t="shared" si="138"/>
        <v>0</v>
      </c>
      <c r="AR285" s="43">
        <f t="shared" si="138"/>
        <v>10340000</v>
      </c>
      <c r="AS285" s="43">
        <f t="shared" si="138"/>
        <v>0</v>
      </c>
      <c r="AT285" s="43">
        <f t="shared" si="138"/>
        <v>0</v>
      </c>
      <c r="AU285" s="43">
        <f t="shared" si="138"/>
        <v>0</v>
      </c>
      <c r="AV285" s="43">
        <f t="shared" si="138"/>
        <v>10340000</v>
      </c>
      <c r="AW285" s="43">
        <f t="shared" si="138"/>
        <v>0</v>
      </c>
      <c r="AX285" s="43">
        <f t="shared" si="138"/>
        <v>10340000</v>
      </c>
      <c r="AY285" s="43">
        <f t="shared" si="138"/>
        <v>10340000</v>
      </c>
      <c r="AZ285" s="58">
        <f t="shared" si="138"/>
        <v>0</v>
      </c>
      <c r="BA285" s="59">
        <f t="shared" si="3"/>
        <v>124080000</v>
      </c>
      <c r="BB285" s="28">
        <f t="shared" si="4"/>
        <v>0</v>
      </c>
      <c r="BC285" s="29"/>
      <c r="BD285" s="59">
        <f t="shared" si="5"/>
        <v>0</v>
      </c>
      <c r="BE285" s="59">
        <f t="shared" si="6"/>
        <v>10340000</v>
      </c>
      <c r="BF285" s="59">
        <f t="shared" si="7"/>
        <v>10340000</v>
      </c>
      <c r="BG285" s="59">
        <f t="shared" si="8"/>
        <v>10340000</v>
      </c>
      <c r="BH285" s="59">
        <f t="shared" si="9"/>
        <v>10340000</v>
      </c>
      <c r="BI285" s="59">
        <f t="shared" si="10"/>
        <v>10340000</v>
      </c>
      <c r="BJ285" s="59">
        <f t="shared" si="11"/>
        <v>10340000</v>
      </c>
      <c r="BK285" s="59">
        <f t="shared" si="12"/>
        <v>10340000</v>
      </c>
      <c r="BL285" s="59">
        <f t="shared" si="13"/>
        <v>10340000</v>
      </c>
      <c r="BM285" s="59">
        <f t="shared" si="14"/>
        <v>10340000</v>
      </c>
      <c r="BN285" s="59">
        <f t="shared" si="15"/>
        <v>10340000</v>
      </c>
      <c r="BO285" s="59">
        <f t="shared" si="16"/>
        <v>20680000</v>
      </c>
      <c r="BP285" s="29"/>
      <c r="BQ285" s="59">
        <f t="shared" si="17"/>
        <v>20680000</v>
      </c>
      <c r="BR285" s="59">
        <f t="shared" si="18"/>
        <v>31020000</v>
      </c>
      <c r="BS285" s="59">
        <f t="shared" si="19"/>
        <v>31020000</v>
      </c>
      <c r="BT285" s="59">
        <f t="shared" si="20"/>
        <v>41360000</v>
      </c>
    </row>
    <row r="286">
      <c r="A286" s="45">
        <v>521115.0</v>
      </c>
      <c r="B286" s="46" t="s">
        <v>262</v>
      </c>
      <c r="C286" s="6"/>
      <c r="D286" s="47">
        <f t="shared" ref="D286:AZ286" si="139">sum(D288,D295,D299,D301,D303)</f>
        <v>124080000</v>
      </c>
      <c r="E286" s="47">
        <f t="shared" si="139"/>
        <v>0</v>
      </c>
      <c r="F286" s="47">
        <f t="shared" si="139"/>
        <v>0</v>
      </c>
      <c r="G286" s="47">
        <f t="shared" si="139"/>
        <v>0</v>
      </c>
      <c r="H286" s="47">
        <f t="shared" si="139"/>
        <v>0</v>
      </c>
      <c r="I286" s="47">
        <f t="shared" si="139"/>
        <v>0</v>
      </c>
      <c r="J286" s="47">
        <f t="shared" si="139"/>
        <v>0</v>
      </c>
      <c r="K286" s="47">
        <f t="shared" si="139"/>
        <v>0</v>
      </c>
      <c r="L286" s="47">
        <f t="shared" si="139"/>
        <v>10340000</v>
      </c>
      <c r="M286" s="47">
        <f t="shared" si="139"/>
        <v>0</v>
      </c>
      <c r="N286" s="47">
        <f t="shared" si="139"/>
        <v>0</v>
      </c>
      <c r="O286" s="47">
        <f t="shared" si="139"/>
        <v>0</v>
      </c>
      <c r="P286" s="47">
        <f t="shared" si="139"/>
        <v>10340000</v>
      </c>
      <c r="Q286" s="47">
        <f t="shared" si="139"/>
        <v>0</v>
      </c>
      <c r="R286" s="47">
        <f t="shared" si="139"/>
        <v>0</v>
      </c>
      <c r="S286" s="47">
        <f t="shared" si="139"/>
        <v>0</v>
      </c>
      <c r="T286" s="47">
        <f t="shared" si="139"/>
        <v>10340000</v>
      </c>
      <c r="U286" s="47">
        <f t="shared" si="139"/>
        <v>0</v>
      </c>
      <c r="V286" s="47">
        <f t="shared" si="139"/>
        <v>0</v>
      </c>
      <c r="W286" s="47">
        <f t="shared" si="139"/>
        <v>0</v>
      </c>
      <c r="X286" s="47">
        <f t="shared" si="139"/>
        <v>10340000</v>
      </c>
      <c r="Y286" s="47">
        <f t="shared" si="139"/>
        <v>0</v>
      </c>
      <c r="Z286" s="47">
        <f t="shared" si="139"/>
        <v>0</v>
      </c>
      <c r="AA286" s="47">
        <f t="shared" si="139"/>
        <v>0</v>
      </c>
      <c r="AB286" s="47">
        <f t="shared" si="139"/>
        <v>10340000</v>
      </c>
      <c r="AC286" s="47">
        <f t="shared" si="139"/>
        <v>0</v>
      </c>
      <c r="AD286" s="47">
        <f t="shared" si="139"/>
        <v>0</v>
      </c>
      <c r="AE286" s="47">
        <f t="shared" si="139"/>
        <v>0</v>
      </c>
      <c r="AF286" s="47">
        <f t="shared" si="139"/>
        <v>10340000</v>
      </c>
      <c r="AG286" s="47">
        <f t="shared" si="139"/>
        <v>0</v>
      </c>
      <c r="AH286" s="47">
        <f t="shared" si="139"/>
        <v>0</v>
      </c>
      <c r="AI286" s="47">
        <f t="shared" si="139"/>
        <v>0</v>
      </c>
      <c r="AJ286" s="47">
        <f t="shared" si="139"/>
        <v>10340000</v>
      </c>
      <c r="AK286" s="47">
        <f t="shared" si="139"/>
        <v>0</v>
      </c>
      <c r="AL286" s="47">
        <f t="shared" si="139"/>
        <v>0</v>
      </c>
      <c r="AM286" s="47">
        <f t="shared" si="139"/>
        <v>0</v>
      </c>
      <c r="AN286" s="47">
        <f t="shared" si="139"/>
        <v>10340000</v>
      </c>
      <c r="AO286" s="47">
        <f t="shared" si="139"/>
        <v>0</v>
      </c>
      <c r="AP286" s="47">
        <f t="shared" si="139"/>
        <v>0</v>
      </c>
      <c r="AQ286" s="47">
        <f t="shared" si="139"/>
        <v>0</v>
      </c>
      <c r="AR286" s="47">
        <f t="shared" si="139"/>
        <v>10340000</v>
      </c>
      <c r="AS286" s="47">
        <f t="shared" si="139"/>
        <v>0</v>
      </c>
      <c r="AT286" s="47">
        <f t="shared" si="139"/>
        <v>0</v>
      </c>
      <c r="AU286" s="47">
        <f t="shared" si="139"/>
        <v>0</v>
      </c>
      <c r="AV286" s="47">
        <f t="shared" si="139"/>
        <v>10340000</v>
      </c>
      <c r="AW286" s="47">
        <f t="shared" si="139"/>
        <v>0</v>
      </c>
      <c r="AX286" s="47">
        <f t="shared" si="139"/>
        <v>10340000</v>
      </c>
      <c r="AY286" s="47">
        <f t="shared" si="139"/>
        <v>10340000</v>
      </c>
      <c r="AZ286" s="60">
        <f t="shared" si="139"/>
        <v>0</v>
      </c>
      <c r="BA286" s="59">
        <f t="shared" si="3"/>
        <v>124080000</v>
      </c>
      <c r="BB286" s="28">
        <f t="shared" si="4"/>
        <v>0</v>
      </c>
      <c r="BC286" s="61"/>
      <c r="BD286" s="59">
        <f t="shared" si="5"/>
        <v>0</v>
      </c>
      <c r="BE286" s="59">
        <f t="shared" si="6"/>
        <v>10340000</v>
      </c>
      <c r="BF286" s="59">
        <f t="shared" si="7"/>
        <v>10340000</v>
      </c>
      <c r="BG286" s="59">
        <f t="shared" si="8"/>
        <v>10340000</v>
      </c>
      <c r="BH286" s="59">
        <f t="shared" si="9"/>
        <v>10340000</v>
      </c>
      <c r="BI286" s="59">
        <f t="shared" si="10"/>
        <v>10340000</v>
      </c>
      <c r="BJ286" s="59">
        <f t="shared" si="11"/>
        <v>10340000</v>
      </c>
      <c r="BK286" s="59">
        <f t="shared" si="12"/>
        <v>10340000</v>
      </c>
      <c r="BL286" s="59">
        <f t="shared" si="13"/>
        <v>10340000</v>
      </c>
      <c r="BM286" s="59">
        <f t="shared" si="14"/>
        <v>10340000</v>
      </c>
      <c r="BN286" s="59">
        <f t="shared" si="15"/>
        <v>10340000</v>
      </c>
      <c r="BO286" s="59">
        <f t="shared" si="16"/>
        <v>20680000</v>
      </c>
      <c r="BP286" s="61"/>
      <c r="BQ286" s="59">
        <f t="shared" si="17"/>
        <v>20680000</v>
      </c>
      <c r="BR286" s="59">
        <f t="shared" si="18"/>
        <v>31020000</v>
      </c>
      <c r="BS286" s="59">
        <f t="shared" si="19"/>
        <v>31020000</v>
      </c>
      <c r="BT286" s="59">
        <f t="shared" si="20"/>
        <v>41360000</v>
      </c>
    </row>
    <row r="287">
      <c r="A287" s="49"/>
      <c r="B287" s="50" t="s">
        <v>37</v>
      </c>
      <c r="C287" s="6"/>
      <c r="D287" s="51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  <c r="AK287" s="62"/>
      <c r="AL287" s="62"/>
      <c r="AM287" s="62"/>
      <c r="AN287" s="62"/>
      <c r="AO287" s="62"/>
      <c r="AP287" s="62"/>
      <c r="AQ287" s="62"/>
      <c r="AR287" s="62"/>
      <c r="AS287" s="62"/>
      <c r="AT287" s="62"/>
      <c r="AU287" s="62"/>
      <c r="AV287" s="62"/>
      <c r="AW287" s="62"/>
      <c r="AX287" s="62"/>
      <c r="AY287" s="62"/>
      <c r="AZ287" s="63"/>
      <c r="BA287" s="59">
        <f t="shared" si="3"/>
        <v>0</v>
      </c>
      <c r="BB287" s="28">
        <f t="shared" si="4"/>
        <v>0</v>
      </c>
      <c r="BC287" s="64"/>
      <c r="BD287" s="59">
        <f t="shared" si="5"/>
        <v>0</v>
      </c>
      <c r="BE287" s="59">
        <f t="shared" si="6"/>
        <v>0</v>
      </c>
      <c r="BF287" s="59">
        <f t="shared" si="7"/>
        <v>0</v>
      </c>
      <c r="BG287" s="59">
        <f t="shared" si="8"/>
        <v>0</v>
      </c>
      <c r="BH287" s="59">
        <f t="shared" si="9"/>
        <v>0</v>
      </c>
      <c r="BI287" s="59">
        <f t="shared" si="10"/>
        <v>0</v>
      </c>
      <c r="BJ287" s="59">
        <f t="shared" si="11"/>
        <v>0</v>
      </c>
      <c r="BK287" s="59">
        <f t="shared" si="12"/>
        <v>0</v>
      </c>
      <c r="BL287" s="59">
        <f t="shared" si="13"/>
        <v>0</v>
      </c>
      <c r="BM287" s="59">
        <f t="shared" si="14"/>
        <v>0</v>
      </c>
      <c r="BN287" s="59">
        <f t="shared" si="15"/>
        <v>0</v>
      </c>
      <c r="BO287" s="59">
        <f t="shared" si="16"/>
        <v>0</v>
      </c>
      <c r="BP287" s="64"/>
      <c r="BQ287" s="59">
        <f t="shared" si="17"/>
        <v>0</v>
      </c>
      <c r="BR287" s="59">
        <f t="shared" si="18"/>
        <v>0</v>
      </c>
      <c r="BS287" s="59">
        <f t="shared" si="19"/>
        <v>0</v>
      </c>
      <c r="BT287" s="59">
        <f t="shared" si="20"/>
        <v>0</v>
      </c>
    </row>
    <row r="288">
      <c r="A288" s="49"/>
      <c r="B288" s="52" t="s">
        <v>54</v>
      </c>
      <c r="C288" s="52" t="s">
        <v>263</v>
      </c>
      <c r="D288" s="53">
        <f t="shared" ref="D288:AZ288" si="140">sum(D289:D294)</f>
        <v>83040000</v>
      </c>
      <c r="E288" s="53">
        <f t="shared" si="140"/>
        <v>0</v>
      </c>
      <c r="F288" s="53">
        <f t="shared" si="140"/>
        <v>0</v>
      </c>
      <c r="G288" s="53">
        <f t="shared" si="140"/>
        <v>0</v>
      </c>
      <c r="H288" s="53">
        <f t="shared" si="140"/>
        <v>0</v>
      </c>
      <c r="I288" s="53">
        <f t="shared" si="140"/>
        <v>0</v>
      </c>
      <c r="J288" s="53">
        <f t="shared" si="140"/>
        <v>0</v>
      </c>
      <c r="K288" s="53">
        <f t="shared" si="140"/>
        <v>0</v>
      </c>
      <c r="L288" s="53">
        <f t="shared" si="140"/>
        <v>6920000</v>
      </c>
      <c r="M288" s="53">
        <f t="shared" si="140"/>
        <v>0</v>
      </c>
      <c r="N288" s="53">
        <f t="shared" si="140"/>
        <v>0</v>
      </c>
      <c r="O288" s="53">
        <f t="shared" si="140"/>
        <v>0</v>
      </c>
      <c r="P288" s="53">
        <f t="shared" si="140"/>
        <v>6920000</v>
      </c>
      <c r="Q288" s="53">
        <f t="shared" si="140"/>
        <v>0</v>
      </c>
      <c r="R288" s="53">
        <f t="shared" si="140"/>
        <v>0</v>
      </c>
      <c r="S288" s="53">
        <f t="shared" si="140"/>
        <v>0</v>
      </c>
      <c r="T288" s="53">
        <f t="shared" si="140"/>
        <v>6920000</v>
      </c>
      <c r="U288" s="53">
        <f t="shared" si="140"/>
        <v>0</v>
      </c>
      <c r="V288" s="53">
        <f t="shared" si="140"/>
        <v>0</v>
      </c>
      <c r="W288" s="53">
        <f t="shared" si="140"/>
        <v>0</v>
      </c>
      <c r="X288" s="53">
        <f t="shared" si="140"/>
        <v>6920000</v>
      </c>
      <c r="Y288" s="53">
        <f t="shared" si="140"/>
        <v>0</v>
      </c>
      <c r="Z288" s="53">
        <f t="shared" si="140"/>
        <v>0</v>
      </c>
      <c r="AA288" s="53">
        <f t="shared" si="140"/>
        <v>0</v>
      </c>
      <c r="AB288" s="53">
        <f t="shared" si="140"/>
        <v>6920000</v>
      </c>
      <c r="AC288" s="53">
        <f t="shared" si="140"/>
        <v>0</v>
      </c>
      <c r="AD288" s="53">
        <f t="shared" si="140"/>
        <v>0</v>
      </c>
      <c r="AE288" s="53">
        <f t="shared" si="140"/>
        <v>0</v>
      </c>
      <c r="AF288" s="53">
        <f t="shared" si="140"/>
        <v>6920000</v>
      </c>
      <c r="AG288" s="53">
        <f t="shared" si="140"/>
        <v>0</v>
      </c>
      <c r="AH288" s="53">
        <f t="shared" si="140"/>
        <v>0</v>
      </c>
      <c r="AI288" s="53">
        <f t="shared" si="140"/>
        <v>0</v>
      </c>
      <c r="AJ288" s="53">
        <f t="shared" si="140"/>
        <v>6920000</v>
      </c>
      <c r="AK288" s="53">
        <f t="shared" si="140"/>
        <v>0</v>
      </c>
      <c r="AL288" s="53">
        <f t="shared" si="140"/>
        <v>0</v>
      </c>
      <c r="AM288" s="53">
        <f t="shared" si="140"/>
        <v>0</v>
      </c>
      <c r="AN288" s="53">
        <f t="shared" si="140"/>
        <v>6920000</v>
      </c>
      <c r="AO288" s="53">
        <f t="shared" si="140"/>
        <v>0</v>
      </c>
      <c r="AP288" s="53">
        <f t="shared" si="140"/>
        <v>0</v>
      </c>
      <c r="AQ288" s="53">
        <f t="shared" si="140"/>
        <v>0</v>
      </c>
      <c r="AR288" s="53">
        <f t="shared" si="140"/>
        <v>6920000</v>
      </c>
      <c r="AS288" s="53">
        <f t="shared" si="140"/>
        <v>0</v>
      </c>
      <c r="AT288" s="53">
        <f t="shared" si="140"/>
        <v>0</v>
      </c>
      <c r="AU288" s="53">
        <f t="shared" si="140"/>
        <v>0</v>
      </c>
      <c r="AV288" s="53">
        <f t="shared" si="140"/>
        <v>6920000</v>
      </c>
      <c r="AW288" s="53">
        <f t="shared" si="140"/>
        <v>0</v>
      </c>
      <c r="AX288" s="53">
        <f t="shared" si="140"/>
        <v>6920000</v>
      </c>
      <c r="AY288" s="53">
        <f t="shared" si="140"/>
        <v>6920000</v>
      </c>
      <c r="AZ288" s="65">
        <f t="shared" si="140"/>
        <v>0</v>
      </c>
      <c r="BA288" s="59">
        <f t="shared" si="3"/>
        <v>83040000</v>
      </c>
      <c r="BB288" s="28">
        <f t="shared" si="4"/>
        <v>0</v>
      </c>
      <c r="BC288" s="64"/>
      <c r="BD288" s="59">
        <f t="shared" si="5"/>
        <v>0</v>
      </c>
      <c r="BE288" s="59">
        <f t="shared" si="6"/>
        <v>6920000</v>
      </c>
      <c r="BF288" s="59">
        <f t="shared" si="7"/>
        <v>6920000</v>
      </c>
      <c r="BG288" s="59">
        <f t="shared" si="8"/>
        <v>6920000</v>
      </c>
      <c r="BH288" s="59">
        <f t="shared" si="9"/>
        <v>6920000</v>
      </c>
      <c r="BI288" s="59">
        <f t="shared" si="10"/>
        <v>6920000</v>
      </c>
      <c r="BJ288" s="59">
        <f t="shared" si="11"/>
        <v>6920000</v>
      </c>
      <c r="BK288" s="59">
        <f t="shared" si="12"/>
        <v>6920000</v>
      </c>
      <c r="BL288" s="59">
        <f t="shared" si="13"/>
        <v>6920000</v>
      </c>
      <c r="BM288" s="59">
        <f t="shared" si="14"/>
        <v>6920000</v>
      </c>
      <c r="BN288" s="59">
        <f t="shared" si="15"/>
        <v>6920000</v>
      </c>
      <c r="BO288" s="59">
        <f t="shared" si="16"/>
        <v>13840000</v>
      </c>
      <c r="BP288" s="64"/>
      <c r="BQ288" s="59">
        <f t="shared" si="17"/>
        <v>13840000</v>
      </c>
      <c r="BR288" s="59">
        <f t="shared" si="18"/>
        <v>20760000</v>
      </c>
      <c r="BS288" s="59">
        <f t="shared" si="19"/>
        <v>20760000</v>
      </c>
      <c r="BT288" s="59">
        <f t="shared" si="20"/>
        <v>27680000</v>
      </c>
    </row>
    <row r="289">
      <c r="A289" s="49"/>
      <c r="B289" s="52" t="s">
        <v>38</v>
      </c>
      <c r="C289" s="52" t="s">
        <v>264</v>
      </c>
      <c r="D289" s="53">
        <v>2.16E7</v>
      </c>
      <c r="E289" s="62"/>
      <c r="F289" s="62"/>
      <c r="G289" s="62"/>
      <c r="H289" s="62"/>
      <c r="I289" s="62"/>
      <c r="J289" s="62"/>
      <c r="K289" s="62"/>
      <c r="L289" s="62">
        <v>1800000.0</v>
      </c>
      <c r="M289" s="62"/>
      <c r="N289" s="62"/>
      <c r="O289" s="62"/>
      <c r="P289" s="62">
        <v>1800000.0</v>
      </c>
      <c r="Q289" s="62"/>
      <c r="R289" s="62"/>
      <c r="S289" s="62"/>
      <c r="T289" s="62">
        <v>1800000.0</v>
      </c>
      <c r="U289" s="62"/>
      <c r="V289" s="62"/>
      <c r="W289" s="62"/>
      <c r="X289" s="62">
        <v>1800000.0</v>
      </c>
      <c r="Y289" s="62"/>
      <c r="Z289" s="62"/>
      <c r="AA289" s="62"/>
      <c r="AB289" s="62">
        <v>1800000.0</v>
      </c>
      <c r="AC289" s="62"/>
      <c r="AD289" s="62"/>
      <c r="AE289" s="62"/>
      <c r="AF289" s="62">
        <v>1800000.0</v>
      </c>
      <c r="AG289" s="62"/>
      <c r="AH289" s="62"/>
      <c r="AI289" s="62"/>
      <c r="AJ289" s="62">
        <v>1800000.0</v>
      </c>
      <c r="AK289" s="62"/>
      <c r="AL289" s="62"/>
      <c r="AM289" s="62"/>
      <c r="AN289" s="62">
        <v>1800000.0</v>
      </c>
      <c r="AO289" s="62"/>
      <c r="AP289" s="62"/>
      <c r="AQ289" s="62"/>
      <c r="AR289" s="62">
        <v>1800000.0</v>
      </c>
      <c r="AS289" s="62"/>
      <c r="AT289" s="62"/>
      <c r="AU289" s="62"/>
      <c r="AV289" s="62">
        <v>1800000.0</v>
      </c>
      <c r="AW289" s="62"/>
      <c r="AX289" s="62">
        <v>1800000.0</v>
      </c>
      <c r="AY289" s="62">
        <v>1800000.0</v>
      </c>
      <c r="AZ289" s="63"/>
      <c r="BA289" s="59">
        <f t="shared" si="3"/>
        <v>21600000</v>
      </c>
      <c r="BB289" s="28">
        <f t="shared" si="4"/>
        <v>0</v>
      </c>
      <c r="BC289" s="64"/>
      <c r="BD289" s="59">
        <f t="shared" si="5"/>
        <v>0</v>
      </c>
      <c r="BE289" s="59">
        <f t="shared" si="6"/>
        <v>1800000</v>
      </c>
      <c r="BF289" s="59">
        <f t="shared" si="7"/>
        <v>1800000</v>
      </c>
      <c r="BG289" s="59">
        <f t="shared" si="8"/>
        <v>1800000</v>
      </c>
      <c r="BH289" s="59">
        <f t="shared" si="9"/>
        <v>1800000</v>
      </c>
      <c r="BI289" s="59">
        <f t="shared" si="10"/>
        <v>1800000</v>
      </c>
      <c r="BJ289" s="59">
        <f t="shared" si="11"/>
        <v>1800000</v>
      </c>
      <c r="BK289" s="59">
        <f t="shared" si="12"/>
        <v>1800000</v>
      </c>
      <c r="BL289" s="59">
        <f t="shared" si="13"/>
        <v>1800000</v>
      </c>
      <c r="BM289" s="59">
        <f t="shared" si="14"/>
        <v>1800000</v>
      </c>
      <c r="BN289" s="59">
        <f t="shared" si="15"/>
        <v>1800000</v>
      </c>
      <c r="BO289" s="59">
        <f t="shared" si="16"/>
        <v>3600000</v>
      </c>
      <c r="BP289" s="64"/>
      <c r="BQ289" s="59">
        <f t="shared" si="17"/>
        <v>3600000</v>
      </c>
      <c r="BR289" s="59">
        <f t="shared" si="18"/>
        <v>5400000</v>
      </c>
      <c r="BS289" s="59">
        <f t="shared" si="19"/>
        <v>5400000</v>
      </c>
      <c r="BT289" s="59">
        <f t="shared" si="20"/>
        <v>7200000</v>
      </c>
    </row>
    <row r="290">
      <c r="A290" s="49"/>
      <c r="B290" s="52" t="s">
        <v>38</v>
      </c>
      <c r="C290" s="52" t="s">
        <v>265</v>
      </c>
      <c r="D290" s="53">
        <v>2.1E7</v>
      </c>
      <c r="E290" s="62"/>
      <c r="F290" s="62"/>
      <c r="G290" s="62"/>
      <c r="H290" s="62"/>
      <c r="I290" s="62"/>
      <c r="J290" s="62"/>
      <c r="K290" s="62"/>
      <c r="L290" s="62">
        <v>1750000.0</v>
      </c>
      <c r="M290" s="62"/>
      <c r="N290" s="62"/>
      <c r="O290" s="62"/>
      <c r="P290" s="62">
        <v>1750000.0</v>
      </c>
      <c r="Q290" s="62"/>
      <c r="R290" s="62"/>
      <c r="S290" s="62"/>
      <c r="T290" s="62">
        <v>1750000.0</v>
      </c>
      <c r="U290" s="62"/>
      <c r="V290" s="62"/>
      <c r="W290" s="62"/>
      <c r="X290" s="62">
        <v>1750000.0</v>
      </c>
      <c r="Y290" s="62"/>
      <c r="Z290" s="62"/>
      <c r="AA290" s="62"/>
      <c r="AB290" s="62">
        <v>1750000.0</v>
      </c>
      <c r="AC290" s="62"/>
      <c r="AD290" s="62"/>
      <c r="AE290" s="62"/>
      <c r="AF290" s="62">
        <v>1750000.0</v>
      </c>
      <c r="AG290" s="62"/>
      <c r="AH290" s="62"/>
      <c r="AI290" s="62"/>
      <c r="AJ290" s="62">
        <v>1750000.0</v>
      </c>
      <c r="AK290" s="62"/>
      <c r="AL290" s="62"/>
      <c r="AM290" s="62"/>
      <c r="AN290" s="62">
        <v>1750000.0</v>
      </c>
      <c r="AO290" s="62"/>
      <c r="AP290" s="62"/>
      <c r="AQ290" s="62"/>
      <c r="AR290" s="62">
        <v>1750000.0</v>
      </c>
      <c r="AS290" s="62"/>
      <c r="AT290" s="62"/>
      <c r="AU290" s="62"/>
      <c r="AV290" s="62">
        <v>1750000.0</v>
      </c>
      <c r="AW290" s="62"/>
      <c r="AX290" s="62">
        <v>1750000.0</v>
      </c>
      <c r="AY290" s="62">
        <v>1750000.0</v>
      </c>
      <c r="AZ290" s="63"/>
      <c r="BA290" s="59">
        <f t="shared" si="3"/>
        <v>21000000</v>
      </c>
      <c r="BB290" s="28">
        <f t="shared" si="4"/>
        <v>0</v>
      </c>
      <c r="BC290" s="64"/>
      <c r="BD290" s="59">
        <f t="shared" si="5"/>
        <v>0</v>
      </c>
      <c r="BE290" s="59">
        <f t="shared" si="6"/>
        <v>1750000</v>
      </c>
      <c r="BF290" s="59">
        <f t="shared" si="7"/>
        <v>1750000</v>
      </c>
      <c r="BG290" s="59">
        <f t="shared" si="8"/>
        <v>1750000</v>
      </c>
      <c r="BH290" s="59">
        <f t="shared" si="9"/>
        <v>1750000</v>
      </c>
      <c r="BI290" s="59">
        <f t="shared" si="10"/>
        <v>1750000</v>
      </c>
      <c r="BJ290" s="59">
        <f t="shared" si="11"/>
        <v>1750000</v>
      </c>
      <c r="BK290" s="59">
        <f t="shared" si="12"/>
        <v>1750000</v>
      </c>
      <c r="BL290" s="59">
        <f t="shared" si="13"/>
        <v>1750000</v>
      </c>
      <c r="BM290" s="59">
        <f t="shared" si="14"/>
        <v>1750000</v>
      </c>
      <c r="BN290" s="59">
        <f t="shared" si="15"/>
        <v>1750000</v>
      </c>
      <c r="BO290" s="59">
        <f t="shared" si="16"/>
        <v>3500000</v>
      </c>
      <c r="BP290" s="64"/>
      <c r="BQ290" s="59">
        <f t="shared" si="17"/>
        <v>3500000</v>
      </c>
      <c r="BR290" s="59">
        <f t="shared" si="18"/>
        <v>5250000</v>
      </c>
      <c r="BS290" s="59">
        <f t="shared" si="19"/>
        <v>5250000</v>
      </c>
      <c r="BT290" s="59">
        <f t="shared" si="20"/>
        <v>7000000</v>
      </c>
    </row>
    <row r="291">
      <c r="A291" s="49"/>
      <c r="B291" s="52" t="s">
        <v>38</v>
      </c>
      <c r="C291" s="52" t="s">
        <v>266</v>
      </c>
      <c r="D291" s="53">
        <v>9000000.0</v>
      </c>
      <c r="E291" s="62"/>
      <c r="F291" s="62"/>
      <c r="G291" s="62"/>
      <c r="H291" s="62"/>
      <c r="I291" s="62"/>
      <c r="J291" s="62"/>
      <c r="K291" s="62"/>
      <c r="L291" s="62">
        <v>750000.0</v>
      </c>
      <c r="M291" s="62"/>
      <c r="N291" s="62"/>
      <c r="O291" s="62"/>
      <c r="P291" s="62">
        <v>750000.0</v>
      </c>
      <c r="Q291" s="62"/>
      <c r="R291" s="62"/>
      <c r="S291" s="62"/>
      <c r="T291" s="62">
        <v>750000.0</v>
      </c>
      <c r="U291" s="62"/>
      <c r="V291" s="62"/>
      <c r="W291" s="62"/>
      <c r="X291" s="62">
        <v>750000.0</v>
      </c>
      <c r="Y291" s="62"/>
      <c r="Z291" s="62"/>
      <c r="AA291" s="62"/>
      <c r="AB291" s="62">
        <v>750000.0</v>
      </c>
      <c r="AC291" s="62"/>
      <c r="AD291" s="62"/>
      <c r="AE291" s="62"/>
      <c r="AF291" s="62">
        <v>750000.0</v>
      </c>
      <c r="AG291" s="62"/>
      <c r="AH291" s="62"/>
      <c r="AI291" s="62"/>
      <c r="AJ291" s="62">
        <v>750000.0</v>
      </c>
      <c r="AK291" s="62"/>
      <c r="AL291" s="62"/>
      <c r="AM291" s="62"/>
      <c r="AN291" s="62">
        <v>750000.0</v>
      </c>
      <c r="AO291" s="62"/>
      <c r="AP291" s="62"/>
      <c r="AQ291" s="62"/>
      <c r="AR291" s="62">
        <v>750000.0</v>
      </c>
      <c r="AS291" s="62"/>
      <c r="AT291" s="62"/>
      <c r="AU291" s="62"/>
      <c r="AV291" s="62">
        <v>750000.0</v>
      </c>
      <c r="AW291" s="62"/>
      <c r="AX291" s="62">
        <v>750000.0</v>
      </c>
      <c r="AY291" s="62">
        <v>750000.0</v>
      </c>
      <c r="AZ291" s="63"/>
      <c r="BA291" s="59">
        <f t="shared" si="3"/>
        <v>9000000</v>
      </c>
      <c r="BB291" s="28">
        <f t="shared" si="4"/>
        <v>0</v>
      </c>
      <c r="BC291" s="64"/>
      <c r="BD291" s="59">
        <f t="shared" si="5"/>
        <v>0</v>
      </c>
      <c r="BE291" s="59">
        <f t="shared" si="6"/>
        <v>750000</v>
      </c>
      <c r="BF291" s="59">
        <f t="shared" si="7"/>
        <v>750000</v>
      </c>
      <c r="BG291" s="59">
        <f t="shared" si="8"/>
        <v>750000</v>
      </c>
      <c r="BH291" s="59">
        <f t="shared" si="9"/>
        <v>750000</v>
      </c>
      <c r="BI291" s="59">
        <f t="shared" si="10"/>
        <v>750000</v>
      </c>
      <c r="BJ291" s="59">
        <f t="shared" si="11"/>
        <v>750000</v>
      </c>
      <c r="BK291" s="59">
        <f t="shared" si="12"/>
        <v>750000</v>
      </c>
      <c r="BL291" s="59">
        <f t="shared" si="13"/>
        <v>750000</v>
      </c>
      <c r="BM291" s="59">
        <f t="shared" si="14"/>
        <v>750000</v>
      </c>
      <c r="BN291" s="59">
        <f t="shared" si="15"/>
        <v>750000</v>
      </c>
      <c r="BO291" s="59">
        <f t="shared" si="16"/>
        <v>1500000</v>
      </c>
      <c r="BP291" s="64"/>
      <c r="BQ291" s="59">
        <f t="shared" si="17"/>
        <v>1500000</v>
      </c>
      <c r="BR291" s="59">
        <f t="shared" si="18"/>
        <v>2250000</v>
      </c>
      <c r="BS291" s="59">
        <f t="shared" si="19"/>
        <v>2250000</v>
      </c>
      <c r="BT291" s="59">
        <f t="shared" si="20"/>
        <v>3000000</v>
      </c>
    </row>
    <row r="292">
      <c r="A292" s="49"/>
      <c r="B292" s="52" t="s">
        <v>38</v>
      </c>
      <c r="C292" s="52" t="s">
        <v>267</v>
      </c>
      <c r="D292" s="53">
        <v>7920000.0</v>
      </c>
      <c r="E292" s="62"/>
      <c r="F292" s="62"/>
      <c r="G292" s="62"/>
      <c r="H292" s="62"/>
      <c r="I292" s="62"/>
      <c r="J292" s="62"/>
      <c r="K292" s="62"/>
      <c r="L292" s="62">
        <v>660000.0</v>
      </c>
      <c r="M292" s="62"/>
      <c r="N292" s="62"/>
      <c r="O292" s="62"/>
      <c r="P292" s="62">
        <v>660000.0</v>
      </c>
      <c r="Q292" s="62"/>
      <c r="R292" s="62"/>
      <c r="S292" s="62"/>
      <c r="T292" s="62">
        <v>660000.0</v>
      </c>
      <c r="U292" s="62"/>
      <c r="V292" s="62"/>
      <c r="W292" s="62"/>
      <c r="X292" s="62">
        <v>660000.0</v>
      </c>
      <c r="Y292" s="62"/>
      <c r="Z292" s="62"/>
      <c r="AA292" s="62"/>
      <c r="AB292" s="62">
        <v>660000.0</v>
      </c>
      <c r="AC292" s="62"/>
      <c r="AD292" s="62"/>
      <c r="AE292" s="62"/>
      <c r="AF292" s="62">
        <v>660000.0</v>
      </c>
      <c r="AG292" s="62"/>
      <c r="AH292" s="62"/>
      <c r="AI292" s="62"/>
      <c r="AJ292" s="62">
        <v>660000.0</v>
      </c>
      <c r="AK292" s="62"/>
      <c r="AL292" s="62"/>
      <c r="AM292" s="62"/>
      <c r="AN292" s="62">
        <v>660000.0</v>
      </c>
      <c r="AO292" s="62"/>
      <c r="AP292" s="62"/>
      <c r="AQ292" s="62"/>
      <c r="AR292" s="62">
        <v>660000.0</v>
      </c>
      <c r="AS292" s="62"/>
      <c r="AT292" s="62"/>
      <c r="AU292" s="62"/>
      <c r="AV292" s="62">
        <v>660000.0</v>
      </c>
      <c r="AW292" s="62"/>
      <c r="AX292" s="62">
        <v>660000.0</v>
      </c>
      <c r="AY292" s="62">
        <v>660000.0</v>
      </c>
      <c r="AZ292" s="63"/>
      <c r="BA292" s="59">
        <f t="shared" si="3"/>
        <v>7920000</v>
      </c>
      <c r="BB292" s="28">
        <f t="shared" si="4"/>
        <v>0</v>
      </c>
      <c r="BC292" s="64"/>
      <c r="BD292" s="59">
        <f t="shared" si="5"/>
        <v>0</v>
      </c>
      <c r="BE292" s="59">
        <f t="shared" si="6"/>
        <v>660000</v>
      </c>
      <c r="BF292" s="59">
        <f t="shared" si="7"/>
        <v>660000</v>
      </c>
      <c r="BG292" s="59">
        <f t="shared" si="8"/>
        <v>660000</v>
      </c>
      <c r="BH292" s="59">
        <f t="shared" si="9"/>
        <v>660000</v>
      </c>
      <c r="BI292" s="59">
        <f t="shared" si="10"/>
        <v>660000</v>
      </c>
      <c r="BJ292" s="59">
        <f t="shared" si="11"/>
        <v>660000</v>
      </c>
      <c r="BK292" s="59">
        <f t="shared" si="12"/>
        <v>660000</v>
      </c>
      <c r="BL292" s="59">
        <f t="shared" si="13"/>
        <v>660000</v>
      </c>
      <c r="BM292" s="59">
        <f t="shared" si="14"/>
        <v>660000</v>
      </c>
      <c r="BN292" s="59">
        <f t="shared" si="15"/>
        <v>660000</v>
      </c>
      <c r="BO292" s="59">
        <f t="shared" si="16"/>
        <v>1320000</v>
      </c>
      <c r="BP292" s="64"/>
      <c r="BQ292" s="59">
        <f t="shared" si="17"/>
        <v>1320000</v>
      </c>
      <c r="BR292" s="59">
        <f t="shared" si="18"/>
        <v>1980000</v>
      </c>
      <c r="BS292" s="59">
        <f t="shared" si="19"/>
        <v>1980000</v>
      </c>
      <c r="BT292" s="59">
        <f t="shared" si="20"/>
        <v>2640000</v>
      </c>
    </row>
    <row r="293">
      <c r="A293" s="49"/>
      <c r="B293" s="52" t="s">
        <v>38</v>
      </c>
      <c r="C293" s="52" t="s">
        <v>310</v>
      </c>
      <c r="D293" s="53">
        <v>1.764E7</v>
      </c>
      <c r="E293" s="62"/>
      <c r="F293" s="62"/>
      <c r="G293" s="62"/>
      <c r="H293" s="62"/>
      <c r="I293" s="62"/>
      <c r="J293" s="62"/>
      <c r="K293" s="62"/>
      <c r="L293" s="62">
        <v>1470000.0</v>
      </c>
      <c r="M293" s="62"/>
      <c r="N293" s="62"/>
      <c r="O293" s="62"/>
      <c r="P293" s="62">
        <v>1470000.0</v>
      </c>
      <c r="Q293" s="62"/>
      <c r="R293" s="62"/>
      <c r="S293" s="62"/>
      <c r="T293" s="62">
        <v>1470000.0</v>
      </c>
      <c r="U293" s="62"/>
      <c r="V293" s="62"/>
      <c r="W293" s="62"/>
      <c r="X293" s="62">
        <v>1470000.0</v>
      </c>
      <c r="Y293" s="62"/>
      <c r="Z293" s="62"/>
      <c r="AA293" s="62"/>
      <c r="AB293" s="62">
        <v>1470000.0</v>
      </c>
      <c r="AC293" s="62"/>
      <c r="AD293" s="62"/>
      <c r="AE293" s="62"/>
      <c r="AF293" s="62">
        <v>1470000.0</v>
      </c>
      <c r="AG293" s="62"/>
      <c r="AH293" s="62"/>
      <c r="AI293" s="62"/>
      <c r="AJ293" s="62">
        <v>1470000.0</v>
      </c>
      <c r="AK293" s="62"/>
      <c r="AL293" s="62"/>
      <c r="AM293" s="62"/>
      <c r="AN293" s="62">
        <v>1470000.0</v>
      </c>
      <c r="AO293" s="62"/>
      <c r="AP293" s="62"/>
      <c r="AQ293" s="62"/>
      <c r="AR293" s="62">
        <v>1470000.0</v>
      </c>
      <c r="AS293" s="62"/>
      <c r="AT293" s="62"/>
      <c r="AU293" s="62"/>
      <c r="AV293" s="62">
        <v>1470000.0</v>
      </c>
      <c r="AW293" s="62"/>
      <c r="AX293" s="62">
        <v>1470000.0</v>
      </c>
      <c r="AY293" s="62">
        <v>1470000.0</v>
      </c>
      <c r="AZ293" s="63"/>
      <c r="BA293" s="59">
        <f t="shared" si="3"/>
        <v>17640000</v>
      </c>
      <c r="BB293" s="28">
        <f t="shared" si="4"/>
        <v>0</v>
      </c>
      <c r="BC293" s="64"/>
      <c r="BD293" s="59">
        <f t="shared" si="5"/>
        <v>0</v>
      </c>
      <c r="BE293" s="59">
        <f t="shared" si="6"/>
        <v>1470000</v>
      </c>
      <c r="BF293" s="59">
        <f t="shared" si="7"/>
        <v>1470000</v>
      </c>
      <c r="BG293" s="59">
        <f t="shared" si="8"/>
        <v>1470000</v>
      </c>
      <c r="BH293" s="59">
        <f t="shared" si="9"/>
        <v>1470000</v>
      </c>
      <c r="BI293" s="59">
        <f t="shared" si="10"/>
        <v>1470000</v>
      </c>
      <c r="BJ293" s="59">
        <f t="shared" si="11"/>
        <v>1470000</v>
      </c>
      <c r="BK293" s="59">
        <f t="shared" si="12"/>
        <v>1470000</v>
      </c>
      <c r="BL293" s="59">
        <f t="shared" si="13"/>
        <v>1470000</v>
      </c>
      <c r="BM293" s="59">
        <f t="shared" si="14"/>
        <v>1470000</v>
      </c>
      <c r="BN293" s="59">
        <f t="shared" si="15"/>
        <v>1470000</v>
      </c>
      <c r="BO293" s="59">
        <f t="shared" si="16"/>
        <v>2940000</v>
      </c>
      <c r="BP293" s="64"/>
      <c r="BQ293" s="59">
        <f t="shared" si="17"/>
        <v>2940000</v>
      </c>
      <c r="BR293" s="59">
        <f t="shared" si="18"/>
        <v>4410000</v>
      </c>
      <c r="BS293" s="59">
        <f t="shared" si="19"/>
        <v>4410000</v>
      </c>
      <c r="BT293" s="59">
        <f t="shared" si="20"/>
        <v>5880000</v>
      </c>
    </row>
    <row r="294">
      <c r="A294" s="49"/>
      <c r="B294" s="52" t="s">
        <v>38</v>
      </c>
      <c r="C294" s="52" t="s">
        <v>269</v>
      </c>
      <c r="D294" s="53">
        <v>5880000.0</v>
      </c>
      <c r="E294" s="62"/>
      <c r="F294" s="62"/>
      <c r="G294" s="62"/>
      <c r="H294" s="62"/>
      <c r="I294" s="62"/>
      <c r="J294" s="62"/>
      <c r="K294" s="62"/>
      <c r="L294" s="62">
        <v>490000.0</v>
      </c>
      <c r="M294" s="62"/>
      <c r="N294" s="62"/>
      <c r="O294" s="62"/>
      <c r="P294" s="62">
        <v>490000.0</v>
      </c>
      <c r="Q294" s="62"/>
      <c r="R294" s="62"/>
      <c r="S294" s="62"/>
      <c r="T294" s="62">
        <v>490000.0</v>
      </c>
      <c r="U294" s="62"/>
      <c r="V294" s="62"/>
      <c r="W294" s="62"/>
      <c r="X294" s="62">
        <v>490000.0</v>
      </c>
      <c r="Y294" s="62"/>
      <c r="Z294" s="62"/>
      <c r="AA294" s="62"/>
      <c r="AB294" s="62">
        <v>490000.0</v>
      </c>
      <c r="AC294" s="62"/>
      <c r="AD294" s="62"/>
      <c r="AE294" s="62"/>
      <c r="AF294" s="62">
        <v>490000.0</v>
      </c>
      <c r="AG294" s="62"/>
      <c r="AH294" s="62"/>
      <c r="AI294" s="62"/>
      <c r="AJ294" s="62">
        <v>490000.0</v>
      </c>
      <c r="AK294" s="62"/>
      <c r="AL294" s="62"/>
      <c r="AM294" s="62"/>
      <c r="AN294" s="62">
        <v>490000.0</v>
      </c>
      <c r="AO294" s="62"/>
      <c r="AP294" s="62"/>
      <c r="AQ294" s="62"/>
      <c r="AR294" s="62">
        <v>490000.0</v>
      </c>
      <c r="AS294" s="62"/>
      <c r="AT294" s="62"/>
      <c r="AU294" s="62"/>
      <c r="AV294" s="62">
        <v>490000.0</v>
      </c>
      <c r="AW294" s="62"/>
      <c r="AX294" s="62">
        <v>490000.0</v>
      </c>
      <c r="AY294" s="62">
        <v>490000.0</v>
      </c>
      <c r="AZ294" s="63"/>
      <c r="BA294" s="59">
        <f t="shared" si="3"/>
        <v>5880000</v>
      </c>
      <c r="BB294" s="28">
        <f t="shared" si="4"/>
        <v>0</v>
      </c>
      <c r="BC294" s="64"/>
      <c r="BD294" s="59">
        <f t="shared" si="5"/>
        <v>0</v>
      </c>
      <c r="BE294" s="59">
        <f t="shared" si="6"/>
        <v>490000</v>
      </c>
      <c r="BF294" s="59">
        <f t="shared" si="7"/>
        <v>490000</v>
      </c>
      <c r="BG294" s="59">
        <f t="shared" si="8"/>
        <v>490000</v>
      </c>
      <c r="BH294" s="59">
        <f t="shared" si="9"/>
        <v>490000</v>
      </c>
      <c r="BI294" s="59">
        <f t="shared" si="10"/>
        <v>490000</v>
      </c>
      <c r="BJ294" s="59">
        <f t="shared" si="11"/>
        <v>490000</v>
      </c>
      <c r="BK294" s="59">
        <f t="shared" si="12"/>
        <v>490000</v>
      </c>
      <c r="BL294" s="59">
        <f t="shared" si="13"/>
        <v>490000</v>
      </c>
      <c r="BM294" s="59">
        <f t="shared" si="14"/>
        <v>490000</v>
      </c>
      <c r="BN294" s="59">
        <f t="shared" si="15"/>
        <v>490000</v>
      </c>
      <c r="BO294" s="59">
        <f t="shared" si="16"/>
        <v>980000</v>
      </c>
      <c r="BP294" s="64"/>
      <c r="BQ294" s="59">
        <f t="shared" si="17"/>
        <v>980000</v>
      </c>
      <c r="BR294" s="59">
        <f t="shared" si="18"/>
        <v>1470000</v>
      </c>
      <c r="BS294" s="59">
        <f t="shared" si="19"/>
        <v>1470000</v>
      </c>
      <c r="BT294" s="59">
        <f t="shared" si="20"/>
        <v>1960000</v>
      </c>
    </row>
    <row r="295">
      <c r="A295" s="49"/>
      <c r="B295" s="52" t="s">
        <v>54</v>
      </c>
      <c r="C295" s="52" t="s">
        <v>263</v>
      </c>
      <c r="D295" s="53">
        <f t="shared" ref="D295:AZ295" si="141">sum(D296:D298)</f>
        <v>15720000</v>
      </c>
      <c r="E295" s="53">
        <f t="shared" si="141"/>
        <v>0</v>
      </c>
      <c r="F295" s="53">
        <f t="shared" si="141"/>
        <v>0</v>
      </c>
      <c r="G295" s="53">
        <f t="shared" si="141"/>
        <v>0</v>
      </c>
      <c r="H295" s="53">
        <f t="shared" si="141"/>
        <v>0</v>
      </c>
      <c r="I295" s="53">
        <f t="shared" si="141"/>
        <v>0</v>
      </c>
      <c r="J295" s="53">
        <f t="shared" si="141"/>
        <v>0</v>
      </c>
      <c r="K295" s="53">
        <f t="shared" si="141"/>
        <v>0</v>
      </c>
      <c r="L295" s="53">
        <f t="shared" si="141"/>
        <v>1310000</v>
      </c>
      <c r="M295" s="53">
        <f t="shared" si="141"/>
        <v>0</v>
      </c>
      <c r="N295" s="53">
        <f t="shared" si="141"/>
        <v>0</v>
      </c>
      <c r="O295" s="53">
        <f t="shared" si="141"/>
        <v>0</v>
      </c>
      <c r="P295" s="53">
        <f t="shared" si="141"/>
        <v>1310000</v>
      </c>
      <c r="Q295" s="53">
        <f t="shared" si="141"/>
        <v>0</v>
      </c>
      <c r="R295" s="53">
        <f t="shared" si="141"/>
        <v>0</v>
      </c>
      <c r="S295" s="53">
        <f t="shared" si="141"/>
        <v>0</v>
      </c>
      <c r="T295" s="53">
        <f t="shared" si="141"/>
        <v>1310000</v>
      </c>
      <c r="U295" s="53">
        <f t="shared" si="141"/>
        <v>0</v>
      </c>
      <c r="V295" s="53">
        <f t="shared" si="141"/>
        <v>0</v>
      </c>
      <c r="W295" s="53">
        <f t="shared" si="141"/>
        <v>0</v>
      </c>
      <c r="X295" s="53">
        <f t="shared" si="141"/>
        <v>1310000</v>
      </c>
      <c r="Y295" s="53">
        <f t="shared" si="141"/>
        <v>0</v>
      </c>
      <c r="Z295" s="53">
        <f t="shared" si="141"/>
        <v>0</v>
      </c>
      <c r="AA295" s="53">
        <f t="shared" si="141"/>
        <v>0</v>
      </c>
      <c r="AB295" s="53">
        <f t="shared" si="141"/>
        <v>1310000</v>
      </c>
      <c r="AC295" s="53">
        <f t="shared" si="141"/>
        <v>0</v>
      </c>
      <c r="AD295" s="53">
        <f t="shared" si="141"/>
        <v>0</v>
      </c>
      <c r="AE295" s="53">
        <f t="shared" si="141"/>
        <v>0</v>
      </c>
      <c r="AF295" s="53">
        <f t="shared" si="141"/>
        <v>1310000</v>
      </c>
      <c r="AG295" s="53">
        <f t="shared" si="141"/>
        <v>0</v>
      </c>
      <c r="AH295" s="53">
        <f t="shared" si="141"/>
        <v>0</v>
      </c>
      <c r="AI295" s="53">
        <f t="shared" si="141"/>
        <v>0</v>
      </c>
      <c r="AJ295" s="53">
        <f t="shared" si="141"/>
        <v>1310000</v>
      </c>
      <c r="AK295" s="53">
        <f t="shared" si="141"/>
        <v>0</v>
      </c>
      <c r="AL295" s="53">
        <f t="shared" si="141"/>
        <v>0</v>
      </c>
      <c r="AM295" s="53">
        <f t="shared" si="141"/>
        <v>0</v>
      </c>
      <c r="AN295" s="53">
        <f t="shared" si="141"/>
        <v>1310000</v>
      </c>
      <c r="AO295" s="53">
        <f t="shared" si="141"/>
        <v>0</v>
      </c>
      <c r="AP295" s="53">
        <f t="shared" si="141"/>
        <v>0</v>
      </c>
      <c r="AQ295" s="53">
        <f t="shared" si="141"/>
        <v>0</v>
      </c>
      <c r="AR295" s="53">
        <f t="shared" si="141"/>
        <v>1310000</v>
      </c>
      <c r="AS295" s="53">
        <f t="shared" si="141"/>
        <v>0</v>
      </c>
      <c r="AT295" s="53">
        <f t="shared" si="141"/>
        <v>0</v>
      </c>
      <c r="AU295" s="53">
        <f t="shared" si="141"/>
        <v>0</v>
      </c>
      <c r="AV295" s="53">
        <f t="shared" si="141"/>
        <v>1310000</v>
      </c>
      <c r="AW295" s="53">
        <f t="shared" si="141"/>
        <v>0</v>
      </c>
      <c r="AX295" s="53">
        <f t="shared" si="141"/>
        <v>1310000</v>
      </c>
      <c r="AY295" s="53">
        <f t="shared" si="141"/>
        <v>1310000</v>
      </c>
      <c r="AZ295" s="65">
        <f t="shared" si="141"/>
        <v>0</v>
      </c>
      <c r="BA295" s="59">
        <f t="shared" si="3"/>
        <v>15720000</v>
      </c>
      <c r="BB295" s="28">
        <f t="shared" si="4"/>
        <v>0</v>
      </c>
      <c r="BC295" s="64"/>
      <c r="BD295" s="59">
        <f t="shared" si="5"/>
        <v>0</v>
      </c>
      <c r="BE295" s="59">
        <f t="shared" si="6"/>
        <v>1310000</v>
      </c>
      <c r="BF295" s="59">
        <f t="shared" si="7"/>
        <v>1310000</v>
      </c>
      <c r="BG295" s="59">
        <f t="shared" si="8"/>
        <v>1310000</v>
      </c>
      <c r="BH295" s="59">
        <f t="shared" si="9"/>
        <v>1310000</v>
      </c>
      <c r="BI295" s="59">
        <f t="shared" si="10"/>
        <v>1310000</v>
      </c>
      <c r="BJ295" s="59">
        <f t="shared" si="11"/>
        <v>1310000</v>
      </c>
      <c r="BK295" s="59">
        <f t="shared" si="12"/>
        <v>1310000</v>
      </c>
      <c r="BL295" s="59">
        <f t="shared" si="13"/>
        <v>1310000</v>
      </c>
      <c r="BM295" s="59">
        <f t="shared" si="14"/>
        <v>1310000</v>
      </c>
      <c r="BN295" s="59">
        <f t="shared" si="15"/>
        <v>1310000</v>
      </c>
      <c r="BO295" s="59">
        <f t="shared" si="16"/>
        <v>2620000</v>
      </c>
      <c r="BP295" s="64"/>
      <c r="BQ295" s="59">
        <f t="shared" si="17"/>
        <v>2620000</v>
      </c>
      <c r="BR295" s="59">
        <f t="shared" si="18"/>
        <v>3930000</v>
      </c>
      <c r="BS295" s="59">
        <f t="shared" si="19"/>
        <v>3930000</v>
      </c>
      <c r="BT295" s="59">
        <f t="shared" si="20"/>
        <v>5240000</v>
      </c>
    </row>
    <row r="296">
      <c r="A296" s="49"/>
      <c r="B296" s="52" t="s">
        <v>38</v>
      </c>
      <c r="C296" s="52" t="s">
        <v>270</v>
      </c>
      <c r="D296" s="53">
        <v>6480000.0</v>
      </c>
      <c r="E296" s="62"/>
      <c r="F296" s="62"/>
      <c r="G296" s="62"/>
      <c r="H296" s="62"/>
      <c r="I296" s="62"/>
      <c r="J296" s="62"/>
      <c r="K296" s="62"/>
      <c r="L296" s="62">
        <v>540000.0</v>
      </c>
      <c r="M296" s="62"/>
      <c r="N296" s="62"/>
      <c r="O296" s="62"/>
      <c r="P296" s="62">
        <v>540000.0</v>
      </c>
      <c r="Q296" s="62"/>
      <c r="R296" s="62"/>
      <c r="S296" s="62"/>
      <c r="T296" s="62">
        <v>540000.0</v>
      </c>
      <c r="U296" s="62"/>
      <c r="V296" s="62"/>
      <c r="W296" s="62"/>
      <c r="X296" s="62">
        <v>540000.0</v>
      </c>
      <c r="Y296" s="62"/>
      <c r="Z296" s="62"/>
      <c r="AA296" s="62"/>
      <c r="AB296" s="62">
        <v>540000.0</v>
      </c>
      <c r="AC296" s="62"/>
      <c r="AD296" s="62"/>
      <c r="AE296" s="62"/>
      <c r="AF296" s="62">
        <v>540000.0</v>
      </c>
      <c r="AG296" s="62"/>
      <c r="AH296" s="62"/>
      <c r="AI296" s="62"/>
      <c r="AJ296" s="62">
        <v>540000.0</v>
      </c>
      <c r="AK296" s="62"/>
      <c r="AL296" s="62"/>
      <c r="AM296" s="62"/>
      <c r="AN296" s="62">
        <v>540000.0</v>
      </c>
      <c r="AO296" s="62"/>
      <c r="AP296" s="62"/>
      <c r="AQ296" s="62"/>
      <c r="AR296" s="62">
        <v>540000.0</v>
      </c>
      <c r="AS296" s="62"/>
      <c r="AT296" s="62"/>
      <c r="AU296" s="62"/>
      <c r="AV296" s="62">
        <v>540000.0</v>
      </c>
      <c r="AW296" s="62"/>
      <c r="AX296" s="62">
        <v>540000.0</v>
      </c>
      <c r="AY296" s="62">
        <v>540000.0</v>
      </c>
      <c r="AZ296" s="63"/>
      <c r="BA296" s="59">
        <f t="shared" si="3"/>
        <v>6480000</v>
      </c>
      <c r="BB296" s="28">
        <f t="shared" si="4"/>
        <v>0</v>
      </c>
      <c r="BC296" s="64"/>
      <c r="BD296" s="59">
        <f t="shared" si="5"/>
        <v>0</v>
      </c>
      <c r="BE296" s="59">
        <f t="shared" si="6"/>
        <v>540000</v>
      </c>
      <c r="BF296" s="59">
        <f t="shared" si="7"/>
        <v>540000</v>
      </c>
      <c r="BG296" s="59">
        <f t="shared" si="8"/>
        <v>540000</v>
      </c>
      <c r="BH296" s="59">
        <f t="shared" si="9"/>
        <v>540000</v>
      </c>
      <c r="BI296" s="59">
        <f t="shared" si="10"/>
        <v>540000</v>
      </c>
      <c r="BJ296" s="59">
        <f t="shared" si="11"/>
        <v>540000</v>
      </c>
      <c r="BK296" s="59">
        <f t="shared" si="12"/>
        <v>540000</v>
      </c>
      <c r="BL296" s="59">
        <f t="shared" si="13"/>
        <v>540000</v>
      </c>
      <c r="BM296" s="59">
        <f t="shared" si="14"/>
        <v>540000</v>
      </c>
      <c r="BN296" s="59">
        <f t="shared" si="15"/>
        <v>540000</v>
      </c>
      <c r="BO296" s="59">
        <f t="shared" si="16"/>
        <v>1080000</v>
      </c>
      <c r="BP296" s="64"/>
      <c r="BQ296" s="59">
        <f t="shared" si="17"/>
        <v>1080000</v>
      </c>
      <c r="BR296" s="59">
        <f t="shared" si="18"/>
        <v>1620000</v>
      </c>
      <c r="BS296" s="59">
        <f t="shared" si="19"/>
        <v>1620000</v>
      </c>
      <c r="BT296" s="59">
        <f t="shared" si="20"/>
        <v>2160000</v>
      </c>
    </row>
    <row r="297">
      <c r="A297" s="49"/>
      <c r="B297" s="52" t="s">
        <v>38</v>
      </c>
      <c r="C297" s="52" t="s">
        <v>271</v>
      </c>
      <c r="D297" s="53">
        <v>5280000.0</v>
      </c>
      <c r="E297" s="62"/>
      <c r="F297" s="62"/>
      <c r="G297" s="62"/>
      <c r="H297" s="62"/>
      <c r="I297" s="62"/>
      <c r="J297" s="62"/>
      <c r="K297" s="62"/>
      <c r="L297" s="62">
        <v>440000.0</v>
      </c>
      <c r="M297" s="62"/>
      <c r="N297" s="62"/>
      <c r="O297" s="62"/>
      <c r="P297" s="62">
        <v>440000.0</v>
      </c>
      <c r="Q297" s="62"/>
      <c r="R297" s="62"/>
      <c r="S297" s="62"/>
      <c r="T297" s="62">
        <v>440000.0</v>
      </c>
      <c r="U297" s="62"/>
      <c r="V297" s="62"/>
      <c r="W297" s="62"/>
      <c r="X297" s="62">
        <v>440000.0</v>
      </c>
      <c r="Y297" s="62"/>
      <c r="Z297" s="62"/>
      <c r="AA297" s="62"/>
      <c r="AB297" s="62">
        <v>440000.0</v>
      </c>
      <c r="AC297" s="62"/>
      <c r="AD297" s="62"/>
      <c r="AE297" s="62"/>
      <c r="AF297" s="62">
        <v>440000.0</v>
      </c>
      <c r="AG297" s="62"/>
      <c r="AH297" s="62"/>
      <c r="AI297" s="62"/>
      <c r="AJ297" s="62">
        <v>440000.0</v>
      </c>
      <c r="AK297" s="62"/>
      <c r="AL297" s="62"/>
      <c r="AM297" s="62"/>
      <c r="AN297" s="62">
        <v>440000.0</v>
      </c>
      <c r="AO297" s="62"/>
      <c r="AP297" s="62"/>
      <c r="AQ297" s="62"/>
      <c r="AR297" s="62">
        <v>440000.0</v>
      </c>
      <c r="AS297" s="62"/>
      <c r="AT297" s="62"/>
      <c r="AU297" s="62"/>
      <c r="AV297" s="62">
        <v>440000.0</v>
      </c>
      <c r="AW297" s="62"/>
      <c r="AX297" s="62">
        <v>440000.0</v>
      </c>
      <c r="AY297" s="62">
        <v>440000.0</v>
      </c>
      <c r="AZ297" s="63"/>
      <c r="BA297" s="59">
        <f t="shared" si="3"/>
        <v>5280000</v>
      </c>
      <c r="BB297" s="28">
        <f t="shared" si="4"/>
        <v>0</v>
      </c>
      <c r="BC297" s="64"/>
      <c r="BD297" s="59">
        <f t="shared" si="5"/>
        <v>0</v>
      </c>
      <c r="BE297" s="59">
        <f t="shared" si="6"/>
        <v>440000</v>
      </c>
      <c r="BF297" s="59">
        <f t="shared" si="7"/>
        <v>440000</v>
      </c>
      <c r="BG297" s="59">
        <f t="shared" si="8"/>
        <v>440000</v>
      </c>
      <c r="BH297" s="59">
        <f t="shared" si="9"/>
        <v>440000</v>
      </c>
      <c r="BI297" s="59">
        <f t="shared" si="10"/>
        <v>440000</v>
      </c>
      <c r="BJ297" s="59">
        <f t="shared" si="11"/>
        <v>440000</v>
      </c>
      <c r="BK297" s="59">
        <f t="shared" si="12"/>
        <v>440000</v>
      </c>
      <c r="BL297" s="59">
        <f t="shared" si="13"/>
        <v>440000</v>
      </c>
      <c r="BM297" s="59">
        <f t="shared" si="14"/>
        <v>440000</v>
      </c>
      <c r="BN297" s="59">
        <f t="shared" si="15"/>
        <v>440000</v>
      </c>
      <c r="BO297" s="59">
        <f t="shared" si="16"/>
        <v>880000</v>
      </c>
      <c r="BP297" s="64"/>
      <c r="BQ297" s="59">
        <f t="shared" si="17"/>
        <v>880000</v>
      </c>
      <c r="BR297" s="59">
        <f t="shared" si="18"/>
        <v>1320000</v>
      </c>
      <c r="BS297" s="59">
        <f t="shared" si="19"/>
        <v>1320000</v>
      </c>
      <c r="BT297" s="59">
        <f t="shared" si="20"/>
        <v>1760000</v>
      </c>
    </row>
    <row r="298">
      <c r="A298" s="49"/>
      <c r="B298" s="52" t="s">
        <v>38</v>
      </c>
      <c r="C298" s="52" t="s">
        <v>272</v>
      </c>
      <c r="D298" s="53">
        <v>3960000.0</v>
      </c>
      <c r="E298" s="62"/>
      <c r="F298" s="62"/>
      <c r="G298" s="62"/>
      <c r="H298" s="62"/>
      <c r="I298" s="62"/>
      <c r="J298" s="62"/>
      <c r="K298" s="62"/>
      <c r="L298" s="62">
        <v>330000.0</v>
      </c>
      <c r="M298" s="62"/>
      <c r="N298" s="62"/>
      <c r="O298" s="62"/>
      <c r="P298" s="62">
        <v>330000.0</v>
      </c>
      <c r="Q298" s="62"/>
      <c r="R298" s="62"/>
      <c r="S298" s="62"/>
      <c r="T298" s="62">
        <v>330000.0</v>
      </c>
      <c r="U298" s="62"/>
      <c r="V298" s="62"/>
      <c r="W298" s="62"/>
      <c r="X298" s="62">
        <v>330000.0</v>
      </c>
      <c r="Y298" s="62"/>
      <c r="Z298" s="62"/>
      <c r="AA298" s="62"/>
      <c r="AB298" s="62">
        <v>330000.0</v>
      </c>
      <c r="AC298" s="62"/>
      <c r="AD298" s="62"/>
      <c r="AE298" s="62"/>
      <c r="AF298" s="62">
        <v>330000.0</v>
      </c>
      <c r="AG298" s="62"/>
      <c r="AH298" s="62"/>
      <c r="AI298" s="62"/>
      <c r="AJ298" s="62">
        <v>330000.0</v>
      </c>
      <c r="AK298" s="62"/>
      <c r="AL298" s="62"/>
      <c r="AM298" s="62"/>
      <c r="AN298" s="62">
        <v>330000.0</v>
      </c>
      <c r="AO298" s="62"/>
      <c r="AP298" s="62"/>
      <c r="AQ298" s="62"/>
      <c r="AR298" s="62">
        <v>330000.0</v>
      </c>
      <c r="AS298" s="62"/>
      <c r="AT298" s="62"/>
      <c r="AU298" s="62"/>
      <c r="AV298" s="62">
        <v>330000.0</v>
      </c>
      <c r="AW298" s="62"/>
      <c r="AX298" s="62">
        <v>330000.0</v>
      </c>
      <c r="AY298" s="62">
        <v>330000.0</v>
      </c>
      <c r="AZ298" s="63"/>
      <c r="BA298" s="59">
        <f t="shared" si="3"/>
        <v>3960000</v>
      </c>
      <c r="BB298" s="28">
        <f t="shared" si="4"/>
        <v>0</v>
      </c>
      <c r="BC298" s="64"/>
      <c r="BD298" s="59">
        <f t="shared" si="5"/>
        <v>0</v>
      </c>
      <c r="BE298" s="59">
        <f t="shared" si="6"/>
        <v>330000</v>
      </c>
      <c r="BF298" s="59">
        <f t="shared" si="7"/>
        <v>330000</v>
      </c>
      <c r="BG298" s="59">
        <f t="shared" si="8"/>
        <v>330000</v>
      </c>
      <c r="BH298" s="59">
        <f t="shared" si="9"/>
        <v>330000</v>
      </c>
      <c r="BI298" s="59">
        <f t="shared" si="10"/>
        <v>330000</v>
      </c>
      <c r="BJ298" s="59">
        <f t="shared" si="11"/>
        <v>330000</v>
      </c>
      <c r="BK298" s="59">
        <f t="shared" si="12"/>
        <v>330000</v>
      </c>
      <c r="BL298" s="59">
        <f t="shared" si="13"/>
        <v>330000</v>
      </c>
      <c r="BM298" s="59">
        <f t="shared" si="14"/>
        <v>330000</v>
      </c>
      <c r="BN298" s="59">
        <f t="shared" si="15"/>
        <v>330000</v>
      </c>
      <c r="BO298" s="59">
        <f t="shared" si="16"/>
        <v>660000</v>
      </c>
      <c r="BP298" s="64"/>
      <c r="BQ298" s="59">
        <f t="shared" si="17"/>
        <v>660000</v>
      </c>
      <c r="BR298" s="59">
        <f t="shared" si="18"/>
        <v>990000</v>
      </c>
      <c r="BS298" s="59">
        <f t="shared" si="19"/>
        <v>990000</v>
      </c>
      <c r="BT298" s="59">
        <f t="shared" si="20"/>
        <v>1320000</v>
      </c>
    </row>
    <row r="299">
      <c r="A299" s="49"/>
      <c r="B299" s="52" t="s">
        <v>54</v>
      </c>
      <c r="C299" s="52" t="s">
        <v>273</v>
      </c>
      <c r="D299" s="53">
        <f t="shared" ref="D299:AZ299" si="142">sum(D300)</f>
        <v>16320000</v>
      </c>
      <c r="E299" s="53">
        <f t="shared" si="142"/>
        <v>0</v>
      </c>
      <c r="F299" s="53">
        <f t="shared" si="142"/>
        <v>0</v>
      </c>
      <c r="G299" s="53">
        <f t="shared" si="142"/>
        <v>0</v>
      </c>
      <c r="H299" s="53">
        <f t="shared" si="142"/>
        <v>0</v>
      </c>
      <c r="I299" s="53">
        <f t="shared" si="142"/>
        <v>0</v>
      </c>
      <c r="J299" s="53">
        <f t="shared" si="142"/>
        <v>0</v>
      </c>
      <c r="K299" s="53">
        <f t="shared" si="142"/>
        <v>0</v>
      </c>
      <c r="L299" s="53">
        <f t="shared" si="142"/>
        <v>1360000</v>
      </c>
      <c r="M299" s="53">
        <f t="shared" si="142"/>
        <v>0</v>
      </c>
      <c r="N299" s="53">
        <f t="shared" si="142"/>
        <v>0</v>
      </c>
      <c r="O299" s="53">
        <f t="shared" si="142"/>
        <v>0</v>
      </c>
      <c r="P299" s="53">
        <f t="shared" si="142"/>
        <v>1360000</v>
      </c>
      <c r="Q299" s="53">
        <f t="shared" si="142"/>
        <v>0</v>
      </c>
      <c r="R299" s="53">
        <f t="shared" si="142"/>
        <v>0</v>
      </c>
      <c r="S299" s="53">
        <f t="shared" si="142"/>
        <v>0</v>
      </c>
      <c r="T299" s="53">
        <f t="shared" si="142"/>
        <v>1360000</v>
      </c>
      <c r="U299" s="53">
        <f t="shared" si="142"/>
        <v>0</v>
      </c>
      <c r="V299" s="53">
        <f t="shared" si="142"/>
        <v>0</v>
      </c>
      <c r="W299" s="53">
        <f t="shared" si="142"/>
        <v>0</v>
      </c>
      <c r="X299" s="53">
        <f t="shared" si="142"/>
        <v>1360000</v>
      </c>
      <c r="Y299" s="53">
        <f t="shared" si="142"/>
        <v>0</v>
      </c>
      <c r="Z299" s="53">
        <f t="shared" si="142"/>
        <v>0</v>
      </c>
      <c r="AA299" s="53">
        <f t="shared" si="142"/>
        <v>0</v>
      </c>
      <c r="AB299" s="53">
        <f t="shared" si="142"/>
        <v>1360000</v>
      </c>
      <c r="AC299" s="53">
        <f t="shared" si="142"/>
        <v>0</v>
      </c>
      <c r="AD299" s="53">
        <f t="shared" si="142"/>
        <v>0</v>
      </c>
      <c r="AE299" s="53">
        <f t="shared" si="142"/>
        <v>0</v>
      </c>
      <c r="AF299" s="53">
        <f t="shared" si="142"/>
        <v>1360000</v>
      </c>
      <c r="AG299" s="53">
        <f t="shared" si="142"/>
        <v>0</v>
      </c>
      <c r="AH299" s="53">
        <f t="shared" si="142"/>
        <v>0</v>
      </c>
      <c r="AI299" s="53">
        <f t="shared" si="142"/>
        <v>0</v>
      </c>
      <c r="AJ299" s="53">
        <f t="shared" si="142"/>
        <v>1360000</v>
      </c>
      <c r="AK299" s="53">
        <f t="shared" si="142"/>
        <v>0</v>
      </c>
      <c r="AL299" s="53">
        <f t="shared" si="142"/>
        <v>0</v>
      </c>
      <c r="AM299" s="53">
        <f t="shared" si="142"/>
        <v>0</v>
      </c>
      <c r="AN299" s="53">
        <f t="shared" si="142"/>
        <v>1360000</v>
      </c>
      <c r="AO299" s="53">
        <f t="shared" si="142"/>
        <v>0</v>
      </c>
      <c r="AP299" s="53">
        <f t="shared" si="142"/>
        <v>0</v>
      </c>
      <c r="AQ299" s="53">
        <f t="shared" si="142"/>
        <v>0</v>
      </c>
      <c r="AR299" s="53">
        <f t="shared" si="142"/>
        <v>1360000</v>
      </c>
      <c r="AS299" s="53">
        <f t="shared" si="142"/>
        <v>0</v>
      </c>
      <c r="AT299" s="53">
        <f t="shared" si="142"/>
        <v>0</v>
      </c>
      <c r="AU299" s="53">
        <f t="shared" si="142"/>
        <v>0</v>
      </c>
      <c r="AV299" s="53">
        <f t="shared" si="142"/>
        <v>1360000</v>
      </c>
      <c r="AW299" s="53">
        <f t="shared" si="142"/>
        <v>0</v>
      </c>
      <c r="AX299" s="53">
        <f t="shared" si="142"/>
        <v>1360000</v>
      </c>
      <c r="AY299" s="53">
        <f t="shared" si="142"/>
        <v>1360000</v>
      </c>
      <c r="AZ299" s="65">
        <f t="shared" si="142"/>
        <v>0</v>
      </c>
      <c r="BA299" s="59">
        <f t="shared" si="3"/>
        <v>16320000</v>
      </c>
      <c r="BB299" s="28">
        <f t="shared" si="4"/>
        <v>0</v>
      </c>
      <c r="BC299" s="64"/>
      <c r="BD299" s="59">
        <f t="shared" si="5"/>
        <v>0</v>
      </c>
      <c r="BE299" s="59">
        <f t="shared" si="6"/>
        <v>1360000</v>
      </c>
      <c r="BF299" s="59">
        <f t="shared" si="7"/>
        <v>1360000</v>
      </c>
      <c r="BG299" s="59">
        <f t="shared" si="8"/>
        <v>1360000</v>
      </c>
      <c r="BH299" s="59">
        <f t="shared" si="9"/>
        <v>1360000</v>
      </c>
      <c r="BI299" s="59">
        <f t="shared" si="10"/>
        <v>1360000</v>
      </c>
      <c r="BJ299" s="59">
        <f t="shared" si="11"/>
        <v>1360000</v>
      </c>
      <c r="BK299" s="59">
        <f t="shared" si="12"/>
        <v>1360000</v>
      </c>
      <c r="BL299" s="59">
        <f t="shared" si="13"/>
        <v>1360000</v>
      </c>
      <c r="BM299" s="59">
        <f t="shared" si="14"/>
        <v>1360000</v>
      </c>
      <c r="BN299" s="59">
        <f t="shared" si="15"/>
        <v>1360000</v>
      </c>
      <c r="BO299" s="59">
        <f t="shared" si="16"/>
        <v>2720000</v>
      </c>
      <c r="BP299" s="64"/>
      <c r="BQ299" s="59">
        <f t="shared" si="17"/>
        <v>2720000</v>
      </c>
      <c r="BR299" s="59">
        <f t="shared" si="18"/>
        <v>4080000</v>
      </c>
      <c r="BS299" s="59">
        <f t="shared" si="19"/>
        <v>4080000</v>
      </c>
      <c r="BT299" s="59">
        <f t="shared" si="20"/>
        <v>5440000</v>
      </c>
    </row>
    <row r="300">
      <c r="A300" s="49"/>
      <c r="B300" s="52" t="s">
        <v>38</v>
      </c>
      <c r="C300" s="52" t="s">
        <v>274</v>
      </c>
      <c r="D300" s="53">
        <v>1.632E7</v>
      </c>
      <c r="E300" s="62"/>
      <c r="F300" s="62"/>
      <c r="G300" s="62"/>
      <c r="H300" s="62"/>
      <c r="I300" s="62"/>
      <c r="J300" s="62"/>
      <c r="K300" s="62"/>
      <c r="L300" s="62">
        <v>1360000.0</v>
      </c>
      <c r="M300" s="62"/>
      <c r="N300" s="62"/>
      <c r="O300" s="62"/>
      <c r="P300" s="62">
        <v>1360000.0</v>
      </c>
      <c r="Q300" s="62"/>
      <c r="R300" s="62"/>
      <c r="S300" s="62"/>
      <c r="T300" s="62">
        <v>1360000.0</v>
      </c>
      <c r="U300" s="62"/>
      <c r="V300" s="62"/>
      <c r="W300" s="62"/>
      <c r="X300" s="62">
        <v>1360000.0</v>
      </c>
      <c r="Y300" s="62"/>
      <c r="Z300" s="62"/>
      <c r="AA300" s="62"/>
      <c r="AB300" s="62">
        <v>1360000.0</v>
      </c>
      <c r="AC300" s="62"/>
      <c r="AD300" s="62"/>
      <c r="AE300" s="62"/>
      <c r="AF300" s="62">
        <v>1360000.0</v>
      </c>
      <c r="AG300" s="62"/>
      <c r="AH300" s="62"/>
      <c r="AI300" s="62"/>
      <c r="AJ300" s="62">
        <v>1360000.0</v>
      </c>
      <c r="AK300" s="62"/>
      <c r="AL300" s="62"/>
      <c r="AM300" s="62"/>
      <c r="AN300" s="62">
        <v>1360000.0</v>
      </c>
      <c r="AO300" s="62"/>
      <c r="AP300" s="62"/>
      <c r="AQ300" s="62"/>
      <c r="AR300" s="62">
        <v>1360000.0</v>
      </c>
      <c r="AS300" s="62"/>
      <c r="AT300" s="62"/>
      <c r="AU300" s="62"/>
      <c r="AV300" s="62">
        <v>1360000.0</v>
      </c>
      <c r="AW300" s="62"/>
      <c r="AX300" s="62">
        <v>1360000.0</v>
      </c>
      <c r="AY300" s="62">
        <v>1360000.0</v>
      </c>
      <c r="AZ300" s="63"/>
      <c r="BA300" s="59">
        <f t="shared" si="3"/>
        <v>16320000</v>
      </c>
      <c r="BB300" s="28">
        <f t="shared" si="4"/>
        <v>0</v>
      </c>
      <c r="BC300" s="64"/>
      <c r="BD300" s="59">
        <f t="shared" si="5"/>
        <v>0</v>
      </c>
      <c r="BE300" s="59">
        <f t="shared" si="6"/>
        <v>1360000</v>
      </c>
      <c r="BF300" s="59">
        <f t="shared" si="7"/>
        <v>1360000</v>
      </c>
      <c r="BG300" s="59">
        <f t="shared" si="8"/>
        <v>1360000</v>
      </c>
      <c r="BH300" s="59">
        <f t="shared" si="9"/>
        <v>1360000</v>
      </c>
      <c r="BI300" s="59">
        <f t="shared" si="10"/>
        <v>1360000</v>
      </c>
      <c r="BJ300" s="59">
        <f t="shared" si="11"/>
        <v>1360000</v>
      </c>
      <c r="BK300" s="59">
        <f t="shared" si="12"/>
        <v>1360000</v>
      </c>
      <c r="BL300" s="59">
        <f t="shared" si="13"/>
        <v>1360000</v>
      </c>
      <c r="BM300" s="59">
        <f t="shared" si="14"/>
        <v>1360000</v>
      </c>
      <c r="BN300" s="59">
        <f t="shared" si="15"/>
        <v>1360000</v>
      </c>
      <c r="BO300" s="59">
        <f t="shared" si="16"/>
        <v>2720000</v>
      </c>
      <c r="BP300" s="64"/>
      <c r="BQ300" s="59">
        <f t="shared" si="17"/>
        <v>2720000</v>
      </c>
      <c r="BR300" s="59">
        <f t="shared" si="18"/>
        <v>4080000</v>
      </c>
      <c r="BS300" s="59">
        <f t="shared" si="19"/>
        <v>4080000</v>
      </c>
      <c r="BT300" s="59">
        <f t="shared" si="20"/>
        <v>5440000</v>
      </c>
    </row>
    <row r="301">
      <c r="A301" s="49"/>
      <c r="B301" s="52" t="s">
        <v>54</v>
      </c>
      <c r="C301" s="52" t="s">
        <v>275</v>
      </c>
      <c r="D301" s="53">
        <f t="shared" ref="D301:AZ301" si="143">sum(D302)</f>
        <v>3600000</v>
      </c>
      <c r="E301" s="53">
        <f t="shared" si="143"/>
        <v>0</v>
      </c>
      <c r="F301" s="53">
        <f t="shared" si="143"/>
        <v>0</v>
      </c>
      <c r="G301" s="53">
        <f t="shared" si="143"/>
        <v>0</v>
      </c>
      <c r="H301" s="53">
        <f t="shared" si="143"/>
        <v>0</v>
      </c>
      <c r="I301" s="53">
        <f t="shared" si="143"/>
        <v>0</v>
      </c>
      <c r="J301" s="53">
        <f t="shared" si="143"/>
        <v>0</v>
      </c>
      <c r="K301" s="53">
        <f t="shared" si="143"/>
        <v>0</v>
      </c>
      <c r="L301" s="53">
        <f t="shared" si="143"/>
        <v>300000</v>
      </c>
      <c r="M301" s="53">
        <f t="shared" si="143"/>
        <v>0</v>
      </c>
      <c r="N301" s="53">
        <f t="shared" si="143"/>
        <v>0</v>
      </c>
      <c r="O301" s="53">
        <f t="shared" si="143"/>
        <v>0</v>
      </c>
      <c r="P301" s="53">
        <f t="shared" si="143"/>
        <v>300000</v>
      </c>
      <c r="Q301" s="53">
        <f t="shared" si="143"/>
        <v>0</v>
      </c>
      <c r="R301" s="53">
        <f t="shared" si="143"/>
        <v>0</v>
      </c>
      <c r="S301" s="53">
        <f t="shared" si="143"/>
        <v>0</v>
      </c>
      <c r="T301" s="53">
        <f t="shared" si="143"/>
        <v>300000</v>
      </c>
      <c r="U301" s="53">
        <f t="shared" si="143"/>
        <v>0</v>
      </c>
      <c r="V301" s="53">
        <f t="shared" si="143"/>
        <v>0</v>
      </c>
      <c r="W301" s="53">
        <f t="shared" si="143"/>
        <v>0</v>
      </c>
      <c r="X301" s="53">
        <f t="shared" si="143"/>
        <v>300000</v>
      </c>
      <c r="Y301" s="53">
        <f t="shared" si="143"/>
        <v>0</v>
      </c>
      <c r="Z301" s="53">
        <f t="shared" si="143"/>
        <v>0</v>
      </c>
      <c r="AA301" s="53">
        <f t="shared" si="143"/>
        <v>0</v>
      </c>
      <c r="AB301" s="53">
        <f t="shared" si="143"/>
        <v>300000</v>
      </c>
      <c r="AC301" s="53">
        <f t="shared" si="143"/>
        <v>0</v>
      </c>
      <c r="AD301" s="53">
        <f t="shared" si="143"/>
        <v>0</v>
      </c>
      <c r="AE301" s="53">
        <f t="shared" si="143"/>
        <v>0</v>
      </c>
      <c r="AF301" s="53">
        <f t="shared" si="143"/>
        <v>300000</v>
      </c>
      <c r="AG301" s="53">
        <f t="shared" si="143"/>
        <v>0</v>
      </c>
      <c r="AH301" s="53">
        <f t="shared" si="143"/>
        <v>0</v>
      </c>
      <c r="AI301" s="53">
        <f t="shared" si="143"/>
        <v>0</v>
      </c>
      <c r="AJ301" s="53">
        <f t="shared" si="143"/>
        <v>300000</v>
      </c>
      <c r="AK301" s="53">
        <f t="shared" si="143"/>
        <v>0</v>
      </c>
      <c r="AL301" s="53">
        <f t="shared" si="143"/>
        <v>0</v>
      </c>
      <c r="AM301" s="53">
        <f t="shared" si="143"/>
        <v>0</v>
      </c>
      <c r="AN301" s="53">
        <f t="shared" si="143"/>
        <v>300000</v>
      </c>
      <c r="AO301" s="53">
        <f t="shared" si="143"/>
        <v>0</v>
      </c>
      <c r="AP301" s="53">
        <f t="shared" si="143"/>
        <v>0</v>
      </c>
      <c r="AQ301" s="53">
        <f t="shared" si="143"/>
        <v>0</v>
      </c>
      <c r="AR301" s="53">
        <f t="shared" si="143"/>
        <v>300000</v>
      </c>
      <c r="AS301" s="53">
        <f t="shared" si="143"/>
        <v>0</v>
      </c>
      <c r="AT301" s="53">
        <f t="shared" si="143"/>
        <v>0</v>
      </c>
      <c r="AU301" s="53">
        <f t="shared" si="143"/>
        <v>0</v>
      </c>
      <c r="AV301" s="53">
        <f t="shared" si="143"/>
        <v>300000</v>
      </c>
      <c r="AW301" s="53">
        <f t="shared" si="143"/>
        <v>0</v>
      </c>
      <c r="AX301" s="53">
        <f t="shared" si="143"/>
        <v>300000</v>
      </c>
      <c r="AY301" s="53">
        <f t="shared" si="143"/>
        <v>300000</v>
      </c>
      <c r="AZ301" s="65">
        <f t="shared" si="143"/>
        <v>0</v>
      </c>
      <c r="BA301" s="59">
        <f t="shared" si="3"/>
        <v>3600000</v>
      </c>
      <c r="BB301" s="28">
        <f t="shared" si="4"/>
        <v>0</v>
      </c>
      <c r="BC301" s="64"/>
      <c r="BD301" s="59">
        <f t="shared" si="5"/>
        <v>0</v>
      </c>
      <c r="BE301" s="59">
        <f t="shared" si="6"/>
        <v>300000</v>
      </c>
      <c r="BF301" s="59">
        <f t="shared" si="7"/>
        <v>300000</v>
      </c>
      <c r="BG301" s="59">
        <f t="shared" si="8"/>
        <v>300000</v>
      </c>
      <c r="BH301" s="59">
        <f t="shared" si="9"/>
        <v>300000</v>
      </c>
      <c r="BI301" s="59">
        <f t="shared" si="10"/>
        <v>300000</v>
      </c>
      <c r="BJ301" s="59">
        <f t="shared" si="11"/>
        <v>300000</v>
      </c>
      <c r="BK301" s="59">
        <f t="shared" si="12"/>
        <v>300000</v>
      </c>
      <c r="BL301" s="59">
        <f t="shared" si="13"/>
        <v>300000</v>
      </c>
      <c r="BM301" s="59">
        <f t="shared" si="14"/>
        <v>300000</v>
      </c>
      <c r="BN301" s="59">
        <f t="shared" si="15"/>
        <v>300000</v>
      </c>
      <c r="BO301" s="59">
        <f t="shared" si="16"/>
        <v>600000</v>
      </c>
      <c r="BP301" s="64"/>
      <c r="BQ301" s="59">
        <f t="shared" si="17"/>
        <v>600000</v>
      </c>
      <c r="BR301" s="59">
        <f t="shared" si="18"/>
        <v>900000</v>
      </c>
      <c r="BS301" s="59">
        <f t="shared" si="19"/>
        <v>900000</v>
      </c>
      <c r="BT301" s="59">
        <f t="shared" si="20"/>
        <v>1200000</v>
      </c>
    </row>
    <row r="302">
      <c r="A302" s="49"/>
      <c r="B302" s="52" t="s">
        <v>38</v>
      </c>
      <c r="C302" s="52" t="s">
        <v>276</v>
      </c>
      <c r="D302" s="53">
        <v>3600000.0</v>
      </c>
      <c r="E302" s="62"/>
      <c r="F302" s="62"/>
      <c r="G302" s="62"/>
      <c r="H302" s="62"/>
      <c r="I302" s="62"/>
      <c r="J302" s="62"/>
      <c r="K302" s="62"/>
      <c r="L302" s="62">
        <v>300000.0</v>
      </c>
      <c r="M302" s="62"/>
      <c r="N302" s="62"/>
      <c r="O302" s="62"/>
      <c r="P302" s="62">
        <v>300000.0</v>
      </c>
      <c r="Q302" s="62"/>
      <c r="R302" s="62"/>
      <c r="S302" s="62"/>
      <c r="T302" s="62">
        <v>300000.0</v>
      </c>
      <c r="U302" s="62"/>
      <c r="V302" s="62"/>
      <c r="W302" s="62"/>
      <c r="X302" s="62">
        <v>300000.0</v>
      </c>
      <c r="Y302" s="62"/>
      <c r="Z302" s="62"/>
      <c r="AA302" s="62"/>
      <c r="AB302" s="62">
        <v>300000.0</v>
      </c>
      <c r="AC302" s="62"/>
      <c r="AD302" s="62"/>
      <c r="AE302" s="62"/>
      <c r="AF302" s="62">
        <v>300000.0</v>
      </c>
      <c r="AG302" s="62"/>
      <c r="AH302" s="62"/>
      <c r="AI302" s="62"/>
      <c r="AJ302" s="62">
        <v>300000.0</v>
      </c>
      <c r="AK302" s="62"/>
      <c r="AL302" s="62"/>
      <c r="AM302" s="62"/>
      <c r="AN302" s="62">
        <v>300000.0</v>
      </c>
      <c r="AO302" s="62"/>
      <c r="AP302" s="62"/>
      <c r="AQ302" s="62"/>
      <c r="AR302" s="62">
        <v>300000.0</v>
      </c>
      <c r="AS302" s="62"/>
      <c r="AT302" s="62"/>
      <c r="AU302" s="62"/>
      <c r="AV302" s="62">
        <v>300000.0</v>
      </c>
      <c r="AW302" s="62"/>
      <c r="AX302" s="62">
        <v>300000.0</v>
      </c>
      <c r="AY302" s="62">
        <v>300000.0</v>
      </c>
      <c r="AZ302" s="63"/>
      <c r="BA302" s="59">
        <f t="shared" si="3"/>
        <v>3600000</v>
      </c>
      <c r="BB302" s="28">
        <f t="shared" si="4"/>
        <v>0</v>
      </c>
      <c r="BC302" s="64"/>
      <c r="BD302" s="59">
        <f t="shared" si="5"/>
        <v>0</v>
      </c>
      <c r="BE302" s="59">
        <f t="shared" si="6"/>
        <v>300000</v>
      </c>
      <c r="BF302" s="59">
        <f t="shared" si="7"/>
        <v>300000</v>
      </c>
      <c r="BG302" s="59">
        <f t="shared" si="8"/>
        <v>300000</v>
      </c>
      <c r="BH302" s="59">
        <f t="shared" si="9"/>
        <v>300000</v>
      </c>
      <c r="BI302" s="59">
        <f t="shared" si="10"/>
        <v>300000</v>
      </c>
      <c r="BJ302" s="59">
        <f t="shared" si="11"/>
        <v>300000</v>
      </c>
      <c r="BK302" s="59">
        <f t="shared" si="12"/>
        <v>300000</v>
      </c>
      <c r="BL302" s="59">
        <f t="shared" si="13"/>
        <v>300000</v>
      </c>
      <c r="BM302" s="59">
        <f t="shared" si="14"/>
        <v>300000</v>
      </c>
      <c r="BN302" s="59">
        <f t="shared" si="15"/>
        <v>300000</v>
      </c>
      <c r="BO302" s="59">
        <f t="shared" si="16"/>
        <v>600000</v>
      </c>
      <c r="BP302" s="64"/>
      <c r="BQ302" s="59">
        <f t="shared" si="17"/>
        <v>600000</v>
      </c>
      <c r="BR302" s="59">
        <f t="shared" si="18"/>
        <v>900000</v>
      </c>
      <c r="BS302" s="59">
        <f t="shared" si="19"/>
        <v>900000</v>
      </c>
      <c r="BT302" s="59">
        <f t="shared" si="20"/>
        <v>1200000</v>
      </c>
    </row>
    <row r="303">
      <c r="A303" s="49"/>
      <c r="B303" s="52" t="s">
        <v>54</v>
      </c>
      <c r="C303" s="52" t="s">
        <v>277</v>
      </c>
      <c r="D303" s="53">
        <f t="shared" ref="D303:AZ303" si="144">sum(D304:D305)</f>
        <v>5400000</v>
      </c>
      <c r="E303" s="53">
        <f t="shared" si="144"/>
        <v>0</v>
      </c>
      <c r="F303" s="53">
        <f t="shared" si="144"/>
        <v>0</v>
      </c>
      <c r="G303" s="53">
        <f t="shared" si="144"/>
        <v>0</v>
      </c>
      <c r="H303" s="53">
        <f t="shared" si="144"/>
        <v>0</v>
      </c>
      <c r="I303" s="53">
        <f t="shared" si="144"/>
        <v>0</v>
      </c>
      <c r="J303" s="53">
        <f t="shared" si="144"/>
        <v>0</v>
      </c>
      <c r="K303" s="53">
        <f t="shared" si="144"/>
        <v>0</v>
      </c>
      <c r="L303" s="53">
        <f t="shared" si="144"/>
        <v>450000</v>
      </c>
      <c r="M303" s="53">
        <f t="shared" si="144"/>
        <v>0</v>
      </c>
      <c r="N303" s="53">
        <f t="shared" si="144"/>
        <v>0</v>
      </c>
      <c r="O303" s="53">
        <f t="shared" si="144"/>
        <v>0</v>
      </c>
      <c r="P303" s="53">
        <f t="shared" si="144"/>
        <v>450000</v>
      </c>
      <c r="Q303" s="53">
        <f t="shared" si="144"/>
        <v>0</v>
      </c>
      <c r="R303" s="53">
        <f t="shared" si="144"/>
        <v>0</v>
      </c>
      <c r="S303" s="53">
        <f t="shared" si="144"/>
        <v>0</v>
      </c>
      <c r="T303" s="53">
        <f t="shared" si="144"/>
        <v>450000</v>
      </c>
      <c r="U303" s="53">
        <f t="shared" si="144"/>
        <v>0</v>
      </c>
      <c r="V303" s="53">
        <f t="shared" si="144"/>
        <v>0</v>
      </c>
      <c r="W303" s="53">
        <f t="shared" si="144"/>
        <v>0</v>
      </c>
      <c r="X303" s="53">
        <f t="shared" si="144"/>
        <v>450000</v>
      </c>
      <c r="Y303" s="53">
        <f t="shared" si="144"/>
        <v>0</v>
      </c>
      <c r="Z303" s="53">
        <f t="shared" si="144"/>
        <v>0</v>
      </c>
      <c r="AA303" s="53">
        <f t="shared" si="144"/>
        <v>0</v>
      </c>
      <c r="AB303" s="53">
        <f t="shared" si="144"/>
        <v>450000</v>
      </c>
      <c r="AC303" s="53">
        <f t="shared" si="144"/>
        <v>0</v>
      </c>
      <c r="AD303" s="53">
        <f t="shared" si="144"/>
        <v>0</v>
      </c>
      <c r="AE303" s="53">
        <f t="shared" si="144"/>
        <v>0</v>
      </c>
      <c r="AF303" s="53">
        <f t="shared" si="144"/>
        <v>450000</v>
      </c>
      <c r="AG303" s="53">
        <f t="shared" si="144"/>
        <v>0</v>
      </c>
      <c r="AH303" s="53">
        <f t="shared" si="144"/>
        <v>0</v>
      </c>
      <c r="AI303" s="53">
        <f t="shared" si="144"/>
        <v>0</v>
      </c>
      <c r="AJ303" s="53">
        <f t="shared" si="144"/>
        <v>450000</v>
      </c>
      <c r="AK303" s="53">
        <f t="shared" si="144"/>
        <v>0</v>
      </c>
      <c r="AL303" s="53">
        <f t="shared" si="144"/>
        <v>0</v>
      </c>
      <c r="AM303" s="53">
        <f t="shared" si="144"/>
        <v>0</v>
      </c>
      <c r="AN303" s="53">
        <f t="shared" si="144"/>
        <v>450000</v>
      </c>
      <c r="AO303" s="53">
        <f t="shared" si="144"/>
        <v>0</v>
      </c>
      <c r="AP303" s="53">
        <f t="shared" si="144"/>
        <v>0</v>
      </c>
      <c r="AQ303" s="53">
        <f t="shared" si="144"/>
        <v>0</v>
      </c>
      <c r="AR303" s="53">
        <f t="shared" si="144"/>
        <v>450000</v>
      </c>
      <c r="AS303" s="53">
        <f t="shared" si="144"/>
        <v>0</v>
      </c>
      <c r="AT303" s="53">
        <f t="shared" si="144"/>
        <v>0</v>
      </c>
      <c r="AU303" s="53">
        <f t="shared" si="144"/>
        <v>0</v>
      </c>
      <c r="AV303" s="53">
        <f t="shared" si="144"/>
        <v>450000</v>
      </c>
      <c r="AW303" s="53">
        <f t="shared" si="144"/>
        <v>0</v>
      </c>
      <c r="AX303" s="53">
        <f t="shared" si="144"/>
        <v>450000</v>
      </c>
      <c r="AY303" s="53">
        <f t="shared" si="144"/>
        <v>450000</v>
      </c>
      <c r="AZ303" s="65">
        <f t="shared" si="144"/>
        <v>0</v>
      </c>
      <c r="BA303" s="59">
        <f t="shared" si="3"/>
        <v>5400000</v>
      </c>
      <c r="BB303" s="28">
        <f t="shared" si="4"/>
        <v>0</v>
      </c>
      <c r="BC303" s="64"/>
      <c r="BD303" s="59">
        <f t="shared" si="5"/>
        <v>0</v>
      </c>
      <c r="BE303" s="59">
        <f t="shared" si="6"/>
        <v>450000</v>
      </c>
      <c r="BF303" s="59">
        <f t="shared" si="7"/>
        <v>450000</v>
      </c>
      <c r="BG303" s="59">
        <f t="shared" si="8"/>
        <v>450000</v>
      </c>
      <c r="BH303" s="59">
        <f t="shared" si="9"/>
        <v>450000</v>
      </c>
      <c r="BI303" s="59">
        <f t="shared" si="10"/>
        <v>450000</v>
      </c>
      <c r="BJ303" s="59">
        <f t="shared" si="11"/>
        <v>450000</v>
      </c>
      <c r="BK303" s="59">
        <f t="shared" si="12"/>
        <v>450000</v>
      </c>
      <c r="BL303" s="59">
        <f t="shared" si="13"/>
        <v>450000</v>
      </c>
      <c r="BM303" s="59">
        <f t="shared" si="14"/>
        <v>450000</v>
      </c>
      <c r="BN303" s="59">
        <f t="shared" si="15"/>
        <v>450000</v>
      </c>
      <c r="BO303" s="59">
        <f t="shared" si="16"/>
        <v>900000</v>
      </c>
      <c r="BP303" s="64"/>
      <c r="BQ303" s="59">
        <f t="shared" si="17"/>
        <v>900000</v>
      </c>
      <c r="BR303" s="59">
        <f t="shared" si="18"/>
        <v>1350000</v>
      </c>
      <c r="BS303" s="59">
        <f t="shared" si="19"/>
        <v>1350000</v>
      </c>
      <c r="BT303" s="59">
        <f t="shared" si="20"/>
        <v>1800000</v>
      </c>
    </row>
    <row r="304">
      <c r="A304" s="49"/>
      <c r="B304" s="52" t="s">
        <v>38</v>
      </c>
      <c r="C304" s="52" t="s">
        <v>278</v>
      </c>
      <c r="D304" s="53">
        <v>1800000.0</v>
      </c>
      <c r="E304" s="62"/>
      <c r="F304" s="62"/>
      <c r="G304" s="62"/>
      <c r="H304" s="62"/>
      <c r="I304" s="62"/>
      <c r="J304" s="62"/>
      <c r="K304" s="62"/>
      <c r="L304" s="62">
        <v>150000.0</v>
      </c>
      <c r="M304" s="62"/>
      <c r="N304" s="62"/>
      <c r="O304" s="62"/>
      <c r="P304" s="62">
        <v>150000.0</v>
      </c>
      <c r="Q304" s="62"/>
      <c r="R304" s="62"/>
      <c r="S304" s="62"/>
      <c r="T304" s="62">
        <v>150000.0</v>
      </c>
      <c r="U304" s="62"/>
      <c r="V304" s="62"/>
      <c r="W304" s="62"/>
      <c r="X304" s="62">
        <v>150000.0</v>
      </c>
      <c r="Y304" s="62"/>
      <c r="Z304" s="62"/>
      <c r="AA304" s="62"/>
      <c r="AB304" s="62">
        <v>150000.0</v>
      </c>
      <c r="AC304" s="62"/>
      <c r="AD304" s="62"/>
      <c r="AE304" s="62"/>
      <c r="AF304" s="62">
        <v>150000.0</v>
      </c>
      <c r="AG304" s="62"/>
      <c r="AH304" s="62"/>
      <c r="AI304" s="62"/>
      <c r="AJ304" s="62">
        <v>150000.0</v>
      </c>
      <c r="AK304" s="62"/>
      <c r="AL304" s="62"/>
      <c r="AM304" s="62"/>
      <c r="AN304" s="62">
        <v>150000.0</v>
      </c>
      <c r="AO304" s="62"/>
      <c r="AP304" s="62"/>
      <c r="AQ304" s="62"/>
      <c r="AR304" s="62">
        <v>150000.0</v>
      </c>
      <c r="AS304" s="62"/>
      <c r="AT304" s="62"/>
      <c r="AU304" s="62"/>
      <c r="AV304" s="62">
        <v>150000.0</v>
      </c>
      <c r="AW304" s="62"/>
      <c r="AX304" s="62">
        <v>150000.0</v>
      </c>
      <c r="AY304" s="62">
        <v>150000.0</v>
      </c>
      <c r="AZ304" s="63"/>
      <c r="BA304" s="59">
        <f t="shared" si="3"/>
        <v>1800000</v>
      </c>
      <c r="BB304" s="28">
        <f t="shared" si="4"/>
        <v>0</v>
      </c>
      <c r="BC304" s="64"/>
      <c r="BD304" s="59">
        <f t="shared" si="5"/>
        <v>0</v>
      </c>
      <c r="BE304" s="59">
        <f t="shared" si="6"/>
        <v>150000</v>
      </c>
      <c r="BF304" s="59">
        <f t="shared" si="7"/>
        <v>150000</v>
      </c>
      <c r="BG304" s="59">
        <f t="shared" si="8"/>
        <v>150000</v>
      </c>
      <c r="BH304" s="59">
        <f t="shared" si="9"/>
        <v>150000</v>
      </c>
      <c r="BI304" s="59">
        <f t="shared" si="10"/>
        <v>150000</v>
      </c>
      <c r="BJ304" s="59">
        <f t="shared" si="11"/>
        <v>150000</v>
      </c>
      <c r="BK304" s="59">
        <f t="shared" si="12"/>
        <v>150000</v>
      </c>
      <c r="BL304" s="59">
        <f t="shared" si="13"/>
        <v>150000</v>
      </c>
      <c r="BM304" s="59">
        <f t="shared" si="14"/>
        <v>150000</v>
      </c>
      <c r="BN304" s="59">
        <f t="shared" si="15"/>
        <v>150000</v>
      </c>
      <c r="BO304" s="59">
        <f t="shared" si="16"/>
        <v>300000</v>
      </c>
      <c r="BP304" s="64"/>
      <c r="BQ304" s="59">
        <f t="shared" si="17"/>
        <v>300000</v>
      </c>
      <c r="BR304" s="59">
        <f t="shared" si="18"/>
        <v>450000</v>
      </c>
      <c r="BS304" s="59">
        <f t="shared" si="19"/>
        <v>450000</v>
      </c>
      <c r="BT304" s="59">
        <f t="shared" si="20"/>
        <v>600000</v>
      </c>
    </row>
    <row r="305">
      <c r="A305" s="49"/>
      <c r="B305" s="52" t="s">
        <v>38</v>
      </c>
      <c r="C305" s="52" t="s">
        <v>279</v>
      </c>
      <c r="D305" s="53">
        <v>3600000.0</v>
      </c>
      <c r="E305" s="62"/>
      <c r="F305" s="62"/>
      <c r="G305" s="62"/>
      <c r="H305" s="62"/>
      <c r="I305" s="62"/>
      <c r="J305" s="62"/>
      <c r="K305" s="62"/>
      <c r="L305" s="62">
        <v>300000.0</v>
      </c>
      <c r="M305" s="62"/>
      <c r="N305" s="62"/>
      <c r="O305" s="62"/>
      <c r="P305" s="62">
        <v>300000.0</v>
      </c>
      <c r="Q305" s="62"/>
      <c r="R305" s="62"/>
      <c r="S305" s="62"/>
      <c r="T305" s="62">
        <v>300000.0</v>
      </c>
      <c r="U305" s="62"/>
      <c r="V305" s="62"/>
      <c r="W305" s="62"/>
      <c r="X305" s="62">
        <v>300000.0</v>
      </c>
      <c r="Y305" s="62"/>
      <c r="Z305" s="62"/>
      <c r="AA305" s="62"/>
      <c r="AB305" s="62">
        <v>300000.0</v>
      </c>
      <c r="AC305" s="62"/>
      <c r="AD305" s="62"/>
      <c r="AE305" s="62"/>
      <c r="AF305" s="62">
        <v>300000.0</v>
      </c>
      <c r="AG305" s="62"/>
      <c r="AH305" s="62"/>
      <c r="AI305" s="62"/>
      <c r="AJ305" s="62">
        <v>300000.0</v>
      </c>
      <c r="AK305" s="62"/>
      <c r="AL305" s="62"/>
      <c r="AM305" s="62"/>
      <c r="AN305" s="62">
        <v>300000.0</v>
      </c>
      <c r="AO305" s="62"/>
      <c r="AP305" s="62"/>
      <c r="AQ305" s="62"/>
      <c r="AR305" s="62">
        <v>300000.0</v>
      </c>
      <c r="AS305" s="62"/>
      <c r="AT305" s="62"/>
      <c r="AU305" s="62"/>
      <c r="AV305" s="62">
        <v>300000.0</v>
      </c>
      <c r="AW305" s="62"/>
      <c r="AX305" s="62">
        <v>300000.0</v>
      </c>
      <c r="AY305" s="62">
        <v>300000.0</v>
      </c>
      <c r="AZ305" s="63"/>
      <c r="BA305" s="59">
        <f t="shared" si="3"/>
        <v>3600000</v>
      </c>
      <c r="BB305" s="28">
        <f t="shared" si="4"/>
        <v>0</v>
      </c>
      <c r="BC305" s="64"/>
      <c r="BD305" s="59">
        <f t="shared" si="5"/>
        <v>0</v>
      </c>
      <c r="BE305" s="59">
        <f t="shared" si="6"/>
        <v>300000</v>
      </c>
      <c r="BF305" s="59">
        <f t="shared" si="7"/>
        <v>300000</v>
      </c>
      <c r="BG305" s="59">
        <f t="shared" si="8"/>
        <v>300000</v>
      </c>
      <c r="BH305" s="59">
        <f t="shared" si="9"/>
        <v>300000</v>
      </c>
      <c r="BI305" s="59">
        <f t="shared" si="10"/>
        <v>300000</v>
      </c>
      <c r="BJ305" s="59">
        <f t="shared" si="11"/>
        <v>300000</v>
      </c>
      <c r="BK305" s="59">
        <f t="shared" si="12"/>
        <v>300000</v>
      </c>
      <c r="BL305" s="59">
        <f t="shared" si="13"/>
        <v>300000</v>
      </c>
      <c r="BM305" s="59">
        <f t="shared" si="14"/>
        <v>300000</v>
      </c>
      <c r="BN305" s="59">
        <f t="shared" si="15"/>
        <v>300000</v>
      </c>
      <c r="BO305" s="59">
        <f t="shared" si="16"/>
        <v>600000</v>
      </c>
      <c r="BP305" s="64"/>
      <c r="BQ305" s="59">
        <f t="shared" si="17"/>
        <v>600000</v>
      </c>
      <c r="BR305" s="59">
        <f t="shared" si="18"/>
        <v>900000</v>
      </c>
      <c r="BS305" s="59">
        <f t="shared" si="19"/>
        <v>900000</v>
      </c>
      <c r="BT305" s="59">
        <f t="shared" si="20"/>
        <v>1200000</v>
      </c>
    </row>
    <row r="306">
      <c r="A306" s="41" t="s">
        <v>280</v>
      </c>
      <c r="B306" s="42" t="s">
        <v>281</v>
      </c>
      <c r="C306" s="6"/>
      <c r="D306" s="43">
        <f t="shared" ref="D306:AZ306" si="145">sum(D307)</f>
        <v>94200000</v>
      </c>
      <c r="E306" s="43">
        <f t="shared" si="145"/>
        <v>0</v>
      </c>
      <c r="F306" s="43">
        <f t="shared" si="145"/>
        <v>0</v>
      </c>
      <c r="G306" s="43">
        <f t="shared" si="145"/>
        <v>0</v>
      </c>
      <c r="H306" s="43">
        <f t="shared" si="145"/>
        <v>0</v>
      </c>
      <c r="I306" s="43">
        <f t="shared" si="145"/>
        <v>0</v>
      </c>
      <c r="J306" s="43">
        <f t="shared" si="145"/>
        <v>9000000</v>
      </c>
      <c r="K306" s="43">
        <f t="shared" si="145"/>
        <v>0</v>
      </c>
      <c r="L306" s="43">
        <f t="shared" si="145"/>
        <v>16600000</v>
      </c>
      <c r="M306" s="43">
        <f t="shared" si="145"/>
        <v>0</v>
      </c>
      <c r="N306" s="43">
        <f t="shared" si="145"/>
        <v>12750000</v>
      </c>
      <c r="O306" s="43">
        <f t="shared" si="145"/>
        <v>0</v>
      </c>
      <c r="P306" s="43">
        <f t="shared" si="145"/>
        <v>0</v>
      </c>
      <c r="Q306" s="43">
        <f t="shared" si="145"/>
        <v>0</v>
      </c>
      <c r="R306" s="43">
        <f t="shared" si="145"/>
        <v>0</v>
      </c>
      <c r="S306" s="43">
        <f t="shared" si="145"/>
        <v>0</v>
      </c>
      <c r="T306" s="43">
        <f t="shared" si="145"/>
        <v>0</v>
      </c>
      <c r="U306" s="43">
        <f t="shared" si="145"/>
        <v>0</v>
      </c>
      <c r="V306" s="43">
        <f t="shared" si="145"/>
        <v>0</v>
      </c>
      <c r="W306" s="43">
        <f t="shared" si="145"/>
        <v>0</v>
      </c>
      <c r="X306" s="43">
        <f t="shared" si="145"/>
        <v>0</v>
      </c>
      <c r="Y306" s="43">
        <f t="shared" si="145"/>
        <v>0</v>
      </c>
      <c r="Z306" s="43">
        <f t="shared" si="145"/>
        <v>12750000</v>
      </c>
      <c r="AA306" s="43">
        <f t="shared" si="145"/>
        <v>0</v>
      </c>
      <c r="AB306" s="43">
        <f t="shared" si="145"/>
        <v>8800000</v>
      </c>
      <c r="AC306" s="43">
        <f t="shared" si="145"/>
        <v>0</v>
      </c>
      <c r="AD306" s="43">
        <f t="shared" si="145"/>
        <v>0</v>
      </c>
      <c r="AE306" s="43">
        <f t="shared" si="145"/>
        <v>0</v>
      </c>
      <c r="AF306" s="43">
        <f t="shared" si="145"/>
        <v>0</v>
      </c>
      <c r="AG306" s="43">
        <f t="shared" si="145"/>
        <v>0</v>
      </c>
      <c r="AH306" s="43">
        <f t="shared" si="145"/>
        <v>0</v>
      </c>
      <c r="AI306" s="43">
        <f t="shared" si="145"/>
        <v>0</v>
      </c>
      <c r="AJ306" s="43">
        <f t="shared" si="145"/>
        <v>0</v>
      </c>
      <c r="AK306" s="43">
        <f t="shared" si="145"/>
        <v>0</v>
      </c>
      <c r="AL306" s="43">
        <f t="shared" si="145"/>
        <v>12750000</v>
      </c>
      <c r="AM306" s="43">
        <f t="shared" si="145"/>
        <v>0</v>
      </c>
      <c r="AN306" s="43">
        <f t="shared" si="145"/>
        <v>0</v>
      </c>
      <c r="AO306" s="43">
        <f t="shared" si="145"/>
        <v>0</v>
      </c>
      <c r="AP306" s="43">
        <f t="shared" si="145"/>
        <v>0</v>
      </c>
      <c r="AQ306" s="43">
        <f t="shared" si="145"/>
        <v>0</v>
      </c>
      <c r="AR306" s="43">
        <f t="shared" si="145"/>
        <v>8800000</v>
      </c>
      <c r="AS306" s="43">
        <f t="shared" si="145"/>
        <v>0</v>
      </c>
      <c r="AT306" s="43">
        <f t="shared" si="145"/>
        <v>12750000</v>
      </c>
      <c r="AU306" s="43">
        <f t="shared" si="145"/>
        <v>0</v>
      </c>
      <c r="AV306" s="43">
        <f t="shared" si="145"/>
        <v>0</v>
      </c>
      <c r="AW306" s="43">
        <f t="shared" si="145"/>
        <v>0</v>
      </c>
      <c r="AX306" s="43">
        <f t="shared" si="145"/>
        <v>0</v>
      </c>
      <c r="AY306" s="43">
        <f t="shared" si="145"/>
        <v>0</v>
      </c>
      <c r="AZ306" s="58">
        <f t="shared" si="145"/>
        <v>0</v>
      </c>
      <c r="BA306" s="59">
        <f t="shared" si="3"/>
        <v>94200000</v>
      </c>
      <c r="BB306" s="28">
        <f t="shared" si="4"/>
        <v>0</v>
      </c>
      <c r="BC306" s="29"/>
      <c r="BD306" s="59">
        <f t="shared" si="5"/>
        <v>0</v>
      </c>
      <c r="BE306" s="59">
        <f t="shared" si="6"/>
        <v>25600000</v>
      </c>
      <c r="BF306" s="59">
        <f t="shared" si="7"/>
        <v>12750000</v>
      </c>
      <c r="BG306" s="59">
        <f t="shared" si="8"/>
        <v>0</v>
      </c>
      <c r="BH306" s="59">
        <f t="shared" si="9"/>
        <v>0</v>
      </c>
      <c r="BI306" s="59">
        <f t="shared" si="10"/>
        <v>21550000</v>
      </c>
      <c r="BJ306" s="59">
        <f t="shared" si="11"/>
        <v>0</v>
      </c>
      <c r="BK306" s="59">
        <f t="shared" si="12"/>
        <v>0</v>
      </c>
      <c r="BL306" s="59">
        <f t="shared" si="13"/>
        <v>12750000</v>
      </c>
      <c r="BM306" s="59">
        <f t="shared" si="14"/>
        <v>8800000</v>
      </c>
      <c r="BN306" s="59">
        <f t="shared" si="15"/>
        <v>12750000</v>
      </c>
      <c r="BO306" s="59">
        <f t="shared" si="16"/>
        <v>0</v>
      </c>
      <c r="BP306" s="29"/>
      <c r="BQ306" s="59">
        <f t="shared" si="17"/>
        <v>38350000</v>
      </c>
      <c r="BR306" s="59">
        <f t="shared" si="18"/>
        <v>21550000</v>
      </c>
      <c r="BS306" s="59">
        <f t="shared" si="19"/>
        <v>12750000</v>
      </c>
      <c r="BT306" s="59">
        <f t="shared" si="20"/>
        <v>21550000</v>
      </c>
    </row>
    <row r="307">
      <c r="A307" s="45">
        <v>523121.0</v>
      </c>
      <c r="B307" s="46" t="s">
        <v>88</v>
      </c>
      <c r="C307" s="6"/>
      <c r="D307" s="47">
        <f t="shared" ref="D307:AZ307" si="146">sum(D309:D313)</f>
        <v>94200000</v>
      </c>
      <c r="E307" s="47">
        <f t="shared" si="146"/>
        <v>0</v>
      </c>
      <c r="F307" s="47">
        <f t="shared" si="146"/>
        <v>0</v>
      </c>
      <c r="G307" s="47">
        <f t="shared" si="146"/>
        <v>0</v>
      </c>
      <c r="H307" s="47">
        <f t="shared" si="146"/>
        <v>0</v>
      </c>
      <c r="I307" s="47">
        <f t="shared" si="146"/>
        <v>0</v>
      </c>
      <c r="J307" s="47">
        <f t="shared" si="146"/>
        <v>9000000</v>
      </c>
      <c r="K307" s="47">
        <f t="shared" si="146"/>
        <v>0</v>
      </c>
      <c r="L307" s="47">
        <f t="shared" si="146"/>
        <v>16600000</v>
      </c>
      <c r="M307" s="47">
        <f t="shared" si="146"/>
        <v>0</v>
      </c>
      <c r="N307" s="47">
        <f t="shared" si="146"/>
        <v>12750000</v>
      </c>
      <c r="O307" s="47">
        <f t="shared" si="146"/>
        <v>0</v>
      </c>
      <c r="P307" s="47">
        <f t="shared" si="146"/>
        <v>0</v>
      </c>
      <c r="Q307" s="47">
        <f t="shared" si="146"/>
        <v>0</v>
      </c>
      <c r="R307" s="47">
        <f t="shared" si="146"/>
        <v>0</v>
      </c>
      <c r="S307" s="47">
        <f t="shared" si="146"/>
        <v>0</v>
      </c>
      <c r="T307" s="47">
        <f t="shared" si="146"/>
        <v>0</v>
      </c>
      <c r="U307" s="47">
        <f t="shared" si="146"/>
        <v>0</v>
      </c>
      <c r="V307" s="47">
        <f t="shared" si="146"/>
        <v>0</v>
      </c>
      <c r="W307" s="47">
        <f t="shared" si="146"/>
        <v>0</v>
      </c>
      <c r="X307" s="47">
        <f t="shared" si="146"/>
        <v>0</v>
      </c>
      <c r="Y307" s="47">
        <f t="shared" si="146"/>
        <v>0</v>
      </c>
      <c r="Z307" s="47">
        <f t="shared" si="146"/>
        <v>12750000</v>
      </c>
      <c r="AA307" s="47">
        <f t="shared" si="146"/>
        <v>0</v>
      </c>
      <c r="AB307" s="47">
        <f t="shared" si="146"/>
        <v>8800000</v>
      </c>
      <c r="AC307" s="47">
        <f t="shared" si="146"/>
        <v>0</v>
      </c>
      <c r="AD307" s="47">
        <f t="shared" si="146"/>
        <v>0</v>
      </c>
      <c r="AE307" s="47">
        <f t="shared" si="146"/>
        <v>0</v>
      </c>
      <c r="AF307" s="47">
        <f t="shared" si="146"/>
        <v>0</v>
      </c>
      <c r="AG307" s="47">
        <f t="shared" si="146"/>
        <v>0</v>
      </c>
      <c r="AH307" s="47">
        <f t="shared" si="146"/>
        <v>0</v>
      </c>
      <c r="AI307" s="47">
        <f t="shared" si="146"/>
        <v>0</v>
      </c>
      <c r="AJ307" s="47">
        <f t="shared" si="146"/>
        <v>0</v>
      </c>
      <c r="AK307" s="47">
        <f t="shared" si="146"/>
        <v>0</v>
      </c>
      <c r="AL307" s="47">
        <f t="shared" si="146"/>
        <v>12750000</v>
      </c>
      <c r="AM307" s="47">
        <f t="shared" si="146"/>
        <v>0</v>
      </c>
      <c r="AN307" s="47">
        <f t="shared" si="146"/>
        <v>0</v>
      </c>
      <c r="AO307" s="47">
        <f t="shared" si="146"/>
        <v>0</v>
      </c>
      <c r="AP307" s="47">
        <f t="shared" si="146"/>
        <v>0</v>
      </c>
      <c r="AQ307" s="47">
        <f t="shared" si="146"/>
        <v>0</v>
      </c>
      <c r="AR307" s="47">
        <f t="shared" si="146"/>
        <v>8800000</v>
      </c>
      <c r="AS307" s="47">
        <f t="shared" si="146"/>
        <v>0</v>
      </c>
      <c r="AT307" s="47">
        <f t="shared" si="146"/>
        <v>12750000</v>
      </c>
      <c r="AU307" s="47">
        <f t="shared" si="146"/>
        <v>0</v>
      </c>
      <c r="AV307" s="47">
        <f t="shared" si="146"/>
        <v>0</v>
      </c>
      <c r="AW307" s="47">
        <f t="shared" si="146"/>
        <v>0</v>
      </c>
      <c r="AX307" s="47">
        <f t="shared" si="146"/>
        <v>0</v>
      </c>
      <c r="AY307" s="47">
        <f t="shared" si="146"/>
        <v>0</v>
      </c>
      <c r="AZ307" s="60">
        <f t="shared" si="146"/>
        <v>0</v>
      </c>
      <c r="BA307" s="59">
        <f t="shared" si="3"/>
        <v>94200000</v>
      </c>
      <c r="BB307" s="28">
        <f t="shared" si="4"/>
        <v>0</v>
      </c>
      <c r="BC307" s="61"/>
      <c r="BD307" s="59">
        <f t="shared" si="5"/>
        <v>0</v>
      </c>
      <c r="BE307" s="59">
        <f t="shared" si="6"/>
        <v>25600000</v>
      </c>
      <c r="BF307" s="59">
        <f t="shared" si="7"/>
        <v>12750000</v>
      </c>
      <c r="BG307" s="59">
        <f t="shared" si="8"/>
        <v>0</v>
      </c>
      <c r="BH307" s="59">
        <f t="shared" si="9"/>
        <v>0</v>
      </c>
      <c r="BI307" s="59">
        <f t="shared" si="10"/>
        <v>21550000</v>
      </c>
      <c r="BJ307" s="59">
        <f t="shared" si="11"/>
        <v>0</v>
      </c>
      <c r="BK307" s="59">
        <f t="shared" si="12"/>
        <v>0</v>
      </c>
      <c r="BL307" s="59">
        <f t="shared" si="13"/>
        <v>12750000</v>
      </c>
      <c r="BM307" s="59">
        <f t="shared" si="14"/>
        <v>8800000</v>
      </c>
      <c r="BN307" s="59">
        <f t="shared" si="15"/>
        <v>12750000</v>
      </c>
      <c r="BO307" s="59">
        <f t="shared" si="16"/>
        <v>0</v>
      </c>
      <c r="BP307" s="61"/>
      <c r="BQ307" s="59">
        <f t="shared" si="17"/>
        <v>38350000</v>
      </c>
      <c r="BR307" s="59">
        <f t="shared" si="18"/>
        <v>21550000</v>
      </c>
      <c r="BS307" s="59">
        <f t="shared" si="19"/>
        <v>12750000</v>
      </c>
      <c r="BT307" s="59">
        <f t="shared" si="20"/>
        <v>21550000</v>
      </c>
    </row>
    <row r="308">
      <c r="A308" s="49"/>
      <c r="B308" s="50" t="s">
        <v>37</v>
      </c>
      <c r="C308" s="6"/>
      <c r="D308" s="51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  <c r="AX308" s="62"/>
      <c r="AY308" s="62"/>
      <c r="AZ308" s="63"/>
      <c r="BA308" s="59">
        <f t="shared" si="3"/>
        <v>0</v>
      </c>
      <c r="BB308" s="28">
        <f t="shared" si="4"/>
        <v>0</v>
      </c>
      <c r="BC308" s="64"/>
      <c r="BD308" s="59">
        <f t="shared" si="5"/>
        <v>0</v>
      </c>
      <c r="BE308" s="59">
        <f t="shared" si="6"/>
        <v>0</v>
      </c>
      <c r="BF308" s="59">
        <f t="shared" si="7"/>
        <v>0</v>
      </c>
      <c r="BG308" s="59">
        <f t="shared" si="8"/>
        <v>0</v>
      </c>
      <c r="BH308" s="59">
        <f t="shared" si="9"/>
        <v>0</v>
      </c>
      <c r="BI308" s="59">
        <f t="shared" si="10"/>
        <v>0</v>
      </c>
      <c r="BJ308" s="59">
        <f t="shared" si="11"/>
        <v>0</v>
      </c>
      <c r="BK308" s="59">
        <f t="shared" si="12"/>
        <v>0</v>
      </c>
      <c r="BL308" s="59">
        <f t="shared" si="13"/>
        <v>0</v>
      </c>
      <c r="BM308" s="59">
        <f t="shared" si="14"/>
        <v>0</v>
      </c>
      <c r="BN308" s="59">
        <f t="shared" si="15"/>
        <v>0</v>
      </c>
      <c r="BO308" s="59">
        <f t="shared" si="16"/>
        <v>0</v>
      </c>
      <c r="BP308" s="64"/>
      <c r="BQ308" s="59">
        <f t="shared" si="17"/>
        <v>0</v>
      </c>
      <c r="BR308" s="59">
        <f t="shared" si="18"/>
        <v>0</v>
      </c>
      <c r="BS308" s="59">
        <f t="shared" si="19"/>
        <v>0</v>
      </c>
      <c r="BT308" s="59">
        <f t="shared" si="20"/>
        <v>0</v>
      </c>
    </row>
    <row r="309">
      <c r="A309" s="49"/>
      <c r="B309" s="52" t="s">
        <v>38</v>
      </c>
      <c r="C309" s="52" t="s">
        <v>282</v>
      </c>
      <c r="D309" s="53">
        <v>5000000.0</v>
      </c>
      <c r="E309" s="62"/>
      <c r="F309" s="62"/>
      <c r="G309" s="62"/>
      <c r="H309" s="62"/>
      <c r="I309" s="62"/>
      <c r="J309" s="53">
        <v>5000000.0</v>
      </c>
      <c r="K309" s="62"/>
      <c r="L309" s="62"/>
      <c r="M309" s="53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2"/>
      <c r="AH309" s="62"/>
      <c r="AI309" s="62"/>
      <c r="AJ309" s="62"/>
      <c r="AK309" s="62"/>
      <c r="AL309" s="62"/>
      <c r="AM309" s="62"/>
      <c r="AN309" s="62"/>
      <c r="AO309" s="62"/>
      <c r="AP309" s="62"/>
      <c r="AQ309" s="62"/>
      <c r="AR309" s="62"/>
      <c r="AS309" s="62"/>
      <c r="AT309" s="62"/>
      <c r="AU309" s="62"/>
      <c r="AV309" s="62"/>
      <c r="AW309" s="62"/>
      <c r="AX309" s="62"/>
      <c r="AY309" s="62"/>
      <c r="AZ309" s="63"/>
      <c r="BA309" s="59">
        <f t="shared" si="3"/>
        <v>5000000</v>
      </c>
      <c r="BB309" s="28">
        <f t="shared" si="4"/>
        <v>0</v>
      </c>
      <c r="BC309" s="64"/>
      <c r="BD309" s="59">
        <f t="shared" si="5"/>
        <v>0</v>
      </c>
      <c r="BE309" s="59">
        <f t="shared" si="6"/>
        <v>5000000</v>
      </c>
      <c r="BF309" s="59">
        <f t="shared" si="7"/>
        <v>0</v>
      </c>
      <c r="BG309" s="59">
        <f t="shared" si="8"/>
        <v>0</v>
      </c>
      <c r="BH309" s="59">
        <f t="shared" si="9"/>
        <v>0</v>
      </c>
      <c r="BI309" s="59">
        <f t="shared" si="10"/>
        <v>0</v>
      </c>
      <c r="BJ309" s="59">
        <f t="shared" si="11"/>
        <v>0</v>
      </c>
      <c r="BK309" s="59">
        <f t="shared" si="12"/>
        <v>0</v>
      </c>
      <c r="BL309" s="59">
        <f t="shared" si="13"/>
        <v>0</v>
      </c>
      <c r="BM309" s="59">
        <f t="shared" si="14"/>
        <v>0</v>
      </c>
      <c r="BN309" s="59">
        <f t="shared" si="15"/>
        <v>0</v>
      </c>
      <c r="BO309" s="59">
        <f t="shared" si="16"/>
        <v>0</v>
      </c>
      <c r="BP309" s="64"/>
      <c r="BQ309" s="59">
        <f t="shared" si="17"/>
        <v>5000000</v>
      </c>
      <c r="BR309" s="59">
        <f t="shared" si="18"/>
        <v>0</v>
      </c>
      <c r="BS309" s="59">
        <f t="shared" si="19"/>
        <v>0</v>
      </c>
      <c r="BT309" s="59">
        <f t="shared" si="20"/>
        <v>0</v>
      </c>
    </row>
    <row r="310">
      <c r="A310" s="49"/>
      <c r="B310" s="52" t="s">
        <v>38</v>
      </c>
      <c r="C310" s="52" t="s">
        <v>283</v>
      </c>
      <c r="D310" s="53">
        <v>4000000.0</v>
      </c>
      <c r="E310" s="62"/>
      <c r="F310" s="62"/>
      <c r="G310" s="62"/>
      <c r="H310" s="62"/>
      <c r="I310" s="62"/>
      <c r="J310" s="53">
        <v>4000000.0</v>
      </c>
      <c r="K310" s="62"/>
      <c r="L310" s="62"/>
      <c r="M310" s="53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  <c r="AQ310" s="62"/>
      <c r="AR310" s="62"/>
      <c r="AS310" s="62"/>
      <c r="AT310" s="62"/>
      <c r="AU310" s="62"/>
      <c r="AV310" s="62"/>
      <c r="AW310" s="62"/>
      <c r="AX310" s="62"/>
      <c r="AY310" s="62"/>
      <c r="AZ310" s="63"/>
      <c r="BA310" s="59">
        <f t="shared" si="3"/>
        <v>4000000</v>
      </c>
      <c r="BB310" s="28">
        <f t="shared" si="4"/>
        <v>0</v>
      </c>
      <c r="BC310" s="64"/>
      <c r="BD310" s="59">
        <f t="shared" si="5"/>
        <v>0</v>
      </c>
      <c r="BE310" s="59">
        <f t="shared" si="6"/>
        <v>4000000</v>
      </c>
      <c r="BF310" s="59">
        <f t="shared" si="7"/>
        <v>0</v>
      </c>
      <c r="BG310" s="59">
        <f t="shared" si="8"/>
        <v>0</v>
      </c>
      <c r="BH310" s="59">
        <f t="shared" si="9"/>
        <v>0</v>
      </c>
      <c r="BI310" s="59">
        <f t="shared" si="10"/>
        <v>0</v>
      </c>
      <c r="BJ310" s="59">
        <f t="shared" si="11"/>
        <v>0</v>
      </c>
      <c r="BK310" s="59">
        <f t="shared" si="12"/>
        <v>0</v>
      </c>
      <c r="BL310" s="59">
        <f t="shared" si="13"/>
        <v>0</v>
      </c>
      <c r="BM310" s="59">
        <f t="shared" si="14"/>
        <v>0</v>
      </c>
      <c r="BN310" s="59">
        <f t="shared" si="15"/>
        <v>0</v>
      </c>
      <c r="BO310" s="59">
        <f t="shared" si="16"/>
        <v>0</v>
      </c>
      <c r="BP310" s="64"/>
      <c r="BQ310" s="59">
        <f t="shared" si="17"/>
        <v>4000000</v>
      </c>
      <c r="BR310" s="59">
        <f t="shared" si="18"/>
        <v>0</v>
      </c>
      <c r="BS310" s="59">
        <f t="shared" si="19"/>
        <v>0</v>
      </c>
      <c r="BT310" s="59">
        <f t="shared" si="20"/>
        <v>0</v>
      </c>
    </row>
    <row r="311">
      <c r="A311" s="49"/>
      <c r="B311" s="52" t="s">
        <v>38</v>
      </c>
      <c r="C311" s="52" t="s">
        <v>284</v>
      </c>
      <c r="D311" s="53">
        <v>2.64E7</v>
      </c>
      <c r="E311" s="62"/>
      <c r="F311" s="62"/>
      <c r="G311" s="62"/>
      <c r="H311" s="62"/>
      <c r="I311" s="62"/>
      <c r="J311" s="62"/>
      <c r="K311" s="62"/>
      <c r="L311" s="62">
        <f>D311/3</f>
        <v>8800000</v>
      </c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>
        <v>8800000.0</v>
      </c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>
        <v>8800000.0</v>
      </c>
      <c r="AS311" s="62"/>
      <c r="AT311" s="62"/>
      <c r="AU311" s="62"/>
      <c r="AV311" s="62"/>
      <c r="AW311" s="62"/>
      <c r="AX311" s="62"/>
      <c r="AY311" s="62"/>
      <c r="AZ311" s="63"/>
      <c r="BA311" s="59">
        <f t="shared" si="3"/>
        <v>26400000</v>
      </c>
      <c r="BB311" s="28">
        <f t="shared" si="4"/>
        <v>0</v>
      </c>
      <c r="BC311" s="64"/>
      <c r="BD311" s="59">
        <f t="shared" si="5"/>
        <v>0</v>
      </c>
      <c r="BE311" s="59">
        <f t="shared" si="6"/>
        <v>8800000</v>
      </c>
      <c r="BF311" s="59">
        <f t="shared" si="7"/>
        <v>0</v>
      </c>
      <c r="BG311" s="59">
        <f t="shared" si="8"/>
        <v>0</v>
      </c>
      <c r="BH311" s="59">
        <f t="shared" si="9"/>
        <v>0</v>
      </c>
      <c r="BI311" s="59">
        <f t="shared" si="10"/>
        <v>8800000</v>
      </c>
      <c r="BJ311" s="59">
        <f t="shared" si="11"/>
        <v>0</v>
      </c>
      <c r="BK311" s="59">
        <f t="shared" si="12"/>
        <v>0</v>
      </c>
      <c r="BL311" s="59">
        <f t="shared" si="13"/>
        <v>0</v>
      </c>
      <c r="BM311" s="59">
        <f t="shared" si="14"/>
        <v>8800000</v>
      </c>
      <c r="BN311" s="59">
        <f t="shared" si="15"/>
        <v>0</v>
      </c>
      <c r="BO311" s="59">
        <f t="shared" si="16"/>
        <v>0</v>
      </c>
      <c r="BP311" s="64"/>
      <c r="BQ311" s="59">
        <f t="shared" si="17"/>
        <v>8800000</v>
      </c>
      <c r="BR311" s="59">
        <f t="shared" si="18"/>
        <v>8800000</v>
      </c>
      <c r="BS311" s="59">
        <f t="shared" si="19"/>
        <v>0</v>
      </c>
      <c r="BT311" s="59">
        <f t="shared" si="20"/>
        <v>8800000</v>
      </c>
    </row>
    <row r="312">
      <c r="A312" s="49"/>
      <c r="B312" s="52" t="s">
        <v>38</v>
      </c>
      <c r="C312" s="52" t="s">
        <v>285</v>
      </c>
      <c r="D312" s="53">
        <v>5.1E7</v>
      </c>
      <c r="E312" s="62"/>
      <c r="F312" s="62"/>
      <c r="G312" s="62"/>
      <c r="H312" s="62"/>
      <c r="I312" s="62"/>
      <c r="J312" s="62"/>
      <c r="K312" s="62"/>
      <c r="L312" s="62"/>
      <c r="M312" s="62"/>
      <c r="N312" s="62">
        <f>D312/4</f>
        <v>12750000</v>
      </c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>
        <v>1.275E7</v>
      </c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>
        <v>1.275E7</v>
      </c>
      <c r="AM312" s="62"/>
      <c r="AN312" s="62"/>
      <c r="AO312" s="62"/>
      <c r="AP312" s="62"/>
      <c r="AQ312" s="62"/>
      <c r="AR312" s="62"/>
      <c r="AS312" s="62"/>
      <c r="AT312" s="62">
        <v>1.275E7</v>
      </c>
      <c r="AU312" s="62"/>
      <c r="AV312" s="62"/>
      <c r="AW312" s="62"/>
      <c r="AX312" s="62"/>
      <c r="AY312" s="62"/>
      <c r="AZ312" s="63"/>
      <c r="BA312" s="59">
        <f t="shared" si="3"/>
        <v>51000000</v>
      </c>
      <c r="BB312" s="28">
        <f t="shared" si="4"/>
        <v>0</v>
      </c>
      <c r="BC312" s="64"/>
      <c r="BD312" s="59">
        <f t="shared" si="5"/>
        <v>0</v>
      </c>
      <c r="BE312" s="59">
        <f t="shared" si="6"/>
        <v>0</v>
      </c>
      <c r="BF312" s="59">
        <f t="shared" si="7"/>
        <v>12750000</v>
      </c>
      <c r="BG312" s="59">
        <f t="shared" si="8"/>
        <v>0</v>
      </c>
      <c r="BH312" s="59">
        <f t="shared" si="9"/>
        <v>0</v>
      </c>
      <c r="BI312" s="59">
        <f t="shared" si="10"/>
        <v>12750000</v>
      </c>
      <c r="BJ312" s="59">
        <f t="shared" si="11"/>
        <v>0</v>
      </c>
      <c r="BK312" s="59">
        <f t="shared" si="12"/>
        <v>0</v>
      </c>
      <c r="BL312" s="59">
        <f t="shared" si="13"/>
        <v>12750000</v>
      </c>
      <c r="BM312" s="59">
        <f t="shared" si="14"/>
        <v>0</v>
      </c>
      <c r="BN312" s="59">
        <f t="shared" si="15"/>
        <v>12750000</v>
      </c>
      <c r="BO312" s="59">
        <f t="shared" si="16"/>
        <v>0</v>
      </c>
      <c r="BP312" s="64"/>
      <c r="BQ312" s="59">
        <f t="shared" si="17"/>
        <v>12750000</v>
      </c>
      <c r="BR312" s="59">
        <f t="shared" si="18"/>
        <v>12750000</v>
      </c>
      <c r="BS312" s="59">
        <f t="shared" si="19"/>
        <v>12750000</v>
      </c>
      <c r="BT312" s="59">
        <f t="shared" si="20"/>
        <v>12750000</v>
      </c>
    </row>
    <row r="313">
      <c r="A313" s="49"/>
      <c r="B313" s="52" t="s">
        <v>38</v>
      </c>
      <c r="C313" s="52" t="s">
        <v>286</v>
      </c>
      <c r="D313" s="53">
        <v>7800000.0</v>
      </c>
      <c r="E313" s="62"/>
      <c r="F313" s="62"/>
      <c r="G313" s="62"/>
      <c r="H313" s="62"/>
      <c r="I313" s="62"/>
      <c r="J313" s="62"/>
      <c r="K313" s="62"/>
      <c r="L313" s="53">
        <v>7800000.0</v>
      </c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  <c r="AY313" s="62"/>
      <c r="AZ313" s="63"/>
      <c r="BA313" s="59">
        <f t="shared" si="3"/>
        <v>7800000</v>
      </c>
      <c r="BB313" s="28">
        <f t="shared" si="4"/>
        <v>0</v>
      </c>
      <c r="BC313" s="64"/>
      <c r="BD313" s="59">
        <f t="shared" si="5"/>
        <v>0</v>
      </c>
      <c r="BE313" s="59">
        <f t="shared" si="6"/>
        <v>7800000</v>
      </c>
      <c r="BF313" s="59">
        <f t="shared" si="7"/>
        <v>0</v>
      </c>
      <c r="BG313" s="59">
        <f t="shared" si="8"/>
        <v>0</v>
      </c>
      <c r="BH313" s="59">
        <f t="shared" si="9"/>
        <v>0</v>
      </c>
      <c r="BI313" s="59">
        <f t="shared" si="10"/>
        <v>0</v>
      </c>
      <c r="BJ313" s="59">
        <f t="shared" si="11"/>
        <v>0</v>
      </c>
      <c r="BK313" s="59">
        <f t="shared" si="12"/>
        <v>0</v>
      </c>
      <c r="BL313" s="59">
        <f t="shared" si="13"/>
        <v>0</v>
      </c>
      <c r="BM313" s="59">
        <f t="shared" si="14"/>
        <v>0</v>
      </c>
      <c r="BN313" s="59">
        <f t="shared" si="15"/>
        <v>0</v>
      </c>
      <c r="BO313" s="59">
        <f t="shared" si="16"/>
        <v>0</v>
      </c>
      <c r="BP313" s="64"/>
      <c r="BQ313" s="59">
        <f t="shared" si="17"/>
        <v>7800000</v>
      </c>
      <c r="BR313" s="59">
        <f t="shared" si="18"/>
        <v>0</v>
      </c>
      <c r="BS313" s="59">
        <f t="shared" si="19"/>
        <v>0</v>
      </c>
      <c r="BT313" s="59">
        <f t="shared" si="20"/>
        <v>0</v>
      </c>
    </row>
    <row r="314">
      <c r="A314" s="41" t="s">
        <v>287</v>
      </c>
      <c r="B314" s="42" t="s">
        <v>288</v>
      </c>
      <c r="C314" s="6"/>
      <c r="D314" s="43">
        <f t="shared" ref="D314:AZ314" si="147">sum(D315)</f>
        <v>25308000</v>
      </c>
      <c r="E314" s="43">
        <f t="shared" si="147"/>
        <v>0</v>
      </c>
      <c r="F314" s="43">
        <f t="shared" si="147"/>
        <v>0</v>
      </c>
      <c r="G314" s="43">
        <f t="shared" si="147"/>
        <v>0</v>
      </c>
      <c r="H314" s="43">
        <f t="shared" si="147"/>
        <v>0</v>
      </c>
      <c r="I314" s="43">
        <f t="shared" si="147"/>
        <v>0</v>
      </c>
      <c r="J314" s="43">
        <f t="shared" si="147"/>
        <v>2109000</v>
      </c>
      <c r="K314" s="43">
        <f t="shared" si="147"/>
        <v>0</v>
      </c>
      <c r="L314" s="43">
        <f t="shared" si="147"/>
        <v>0</v>
      </c>
      <c r="M314" s="43">
        <f t="shared" si="147"/>
        <v>0</v>
      </c>
      <c r="N314" s="43">
        <f t="shared" si="147"/>
        <v>2109000</v>
      </c>
      <c r="O314" s="43">
        <f t="shared" si="147"/>
        <v>0</v>
      </c>
      <c r="P314" s="43">
        <f t="shared" si="147"/>
        <v>0</v>
      </c>
      <c r="Q314" s="43">
        <f t="shared" si="147"/>
        <v>0</v>
      </c>
      <c r="R314" s="43">
        <f t="shared" si="147"/>
        <v>2109000</v>
      </c>
      <c r="S314" s="43">
        <f t="shared" si="147"/>
        <v>0</v>
      </c>
      <c r="T314" s="43">
        <f t="shared" si="147"/>
        <v>0</v>
      </c>
      <c r="U314" s="43">
        <f t="shared" si="147"/>
        <v>0</v>
      </c>
      <c r="V314" s="43">
        <f t="shared" si="147"/>
        <v>2109000</v>
      </c>
      <c r="W314" s="43">
        <f t="shared" si="147"/>
        <v>0</v>
      </c>
      <c r="X314" s="43">
        <f t="shared" si="147"/>
        <v>0</v>
      </c>
      <c r="Y314" s="43">
        <f t="shared" si="147"/>
        <v>0</v>
      </c>
      <c r="Z314" s="43">
        <f t="shared" si="147"/>
        <v>2109000</v>
      </c>
      <c r="AA314" s="43">
        <f t="shared" si="147"/>
        <v>0</v>
      </c>
      <c r="AB314" s="43">
        <f t="shared" si="147"/>
        <v>0</v>
      </c>
      <c r="AC314" s="43">
        <f t="shared" si="147"/>
        <v>0</v>
      </c>
      <c r="AD314" s="43">
        <f t="shared" si="147"/>
        <v>2109000</v>
      </c>
      <c r="AE314" s="43">
        <f t="shared" si="147"/>
        <v>0</v>
      </c>
      <c r="AF314" s="43">
        <f t="shared" si="147"/>
        <v>0</v>
      </c>
      <c r="AG314" s="43">
        <f t="shared" si="147"/>
        <v>0</v>
      </c>
      <c r="AH314" s="43">
        <f t="shared" si="147"/>
        <v>2109000</v>
      </c>
      <c r="AI314" s="43">
        <f t="shared" si="147"/>
        <v>0</v>
      </c>
      <c r="AJ314" s="43">
        <f t="shared" si="147"/>
        <v>0</v>
      </c>
      <c r="AK314" s="43">
        <f t="shared" si="147"/>
        <v>0</v>
      </c>
      <c r="AL314" s="43">
        <f t="shared" si="147"/>
        <v>2109000</v>
      </c>
      <c r="AM314" s="43">
        <f t="shared" si="147"/>
        <v>0</v>
      </c>
      <c r="AN314" s="43">
        <f t="shared" si="147"/>
        <v>0</v>
      </c>
      <c r="AO314" s="43">
        <f t="shared" si="147"/>
        <v>0</v>
      </c>
      <c r="AP314" s="43">
        <f t="shared" si="147"/>
        <v>2109000</v>
      </c>
      <c r="AQ314" s="43">
        <f t="shared" si="147"/>
        <v>0</v>
      </c>
      <c r="AR314" s="43">
        <f t="shared" si="147"/>
        <v>0</v>
      </c>
      <c r="AS314" s="43">
        <f t="shared" si="147"/>
        <v>0</v>
      </c>
      <c r="AT314" s="43">
        <f t="shared" si="147"/>
        <v>2109000</v>
      </c>
      <c r="AU314" s="43">
        <f t="shared" si="147"/>
        <v>0</v>
      </c>
      <c r="AV314" s="43">
        <f t="shared" si="147"/>
        <v>0</v>
      </c>
      <c r="AW314" s="43">
        <f t="shared" si="147"/>
        <v>0</v>
      </c>
      <c r="AX314" s="43">
        <f t="shared" si="147"/>
        <v>2109000</v>
      </c>
      <c r="AY314" s="43">
        <f t="shared" si="147"/>
        <v>2109000</v>
      </c>
      <c r="AZ314" s="58">
        <f t="shared" si="147"/>
        <v>0</v>
      </c>
      <c r="BA314" s="59">
        <f t="shared" si="3"/>
        <v>25308000</v>
      </c>
      <c r="BB314" s="28">
        <f t="shared" si="4"/>
        <v>0</v>
      </c>
      <c r="BC314" s="29"/>
      <c r="BD314" s="59">
        <f t="shared" si="5"/>
        <v>0</v>
      </c>
      <c r="BE314" s="59">
        <f t="shared" si="6"/>
        <v>2109000</v>
      </c>
      <c r="BF314" s="59">
        <f t="shared" si="7"/>
        <v>2109000</v>
      </c>
      <c r="BG314" s="59">
        <f t="shared" si="8"/>
        <v>2109000</v>
      </c>
      <c r="BH314" s="59">
        <f t="shared" si="9"/>
        <v>2109000</v>
      </c>
      <c r="BI314" s="59">
        <f t="shared" si="10"/>
        <v>2109000</v>
      </c>
      <c r="BJ314" s="59">
        <f t="shared" si="11"/>
        <v>2109000</v>
      </c>
      <c r="BK314" s="59">
        <f t="shared" si="12"/>
        <v>2109000</v>
      </c>
      <c r="BL314" s="59">
        <f t="shared" si="13"/>
        <v>2109000</v>
      </c>
      <c r="BM314" s="59">
        <f t="shared" si="14"/>
        <v>2109000</v>
      </c>
      <c r="BN314" s="59">
        <f t="shared" si="15"/>
        <v>2109000</v>
      </c>
      <c r="BO314" s="59">
        <f t="shared" si="16"/>
        <v>4218000</v>
      </c>
      <c r="BP314" s="29"/>
      <c r="BQ314" s="59">
        <f t="shared" si="17"/>
        <v>4218000</v>
      </c>
      <c r="BR314" s="59">
        <f t="shared" si="18"/>
        <v>6327000</v>
      </c>
      <c r="BS314" s="59">
        <f t="shared" si="19"/>
        <v>6327000</v>
      </c>
      <c r="BT314" s="59">
        <f t="shared" si="20"/>
        <v>8436000</v>
      </c>
    </row>
    <row r="315">
      <c r="A315" s="45">
        <v>523121.0</v>
      </c>
      <c r="B315" s="46" t="s">
        <v>88</v>
      </c>
      <c r="C315" s="6"/>
      <c r="D315" s="47">
        <f t="shared" ref="D315:AZ315" si="148">sum(D317)</f>
        <v>25308000</v>
      </c>
      <c r="E315" s="47">
        <f t="shared" si="148"/>
        <v>0</v>
      </c>
      <c r="F315" s="47">
        <f t="shared" si="148"/>
        <v>0</v>
      </c>
      <c r="G315" s="47">
        <f t="shared" si="148"/>
        <v>0</v>
      </c>
      <c r="H315" s="47">
        <f t="shared" si="148"/>
        <v>0</v>
      </c>
      <c r="I315" s="47">
        <f t="shared" si="148"/>
        <v>0</v>
      </c>
      <c r="J315" s="47">
        <f t="shared" si="148"/>
        <v>2109000</v>
      </c>
      <c r="K315" s="47">
        <f t="shared" si="148"/>
        <v>0</v>
      </c>
      <c r="L315" s="47">
        <f t="shared" si="148"/>
        <v>0</v>
      </c>
      <c r="M315" s="47">
        <f t="shared" si="148"/>
        <v>0</v>
      </c>
      <c r="N315" s="47">
        <f t="shared" si="148"/>
        <v>2109000</v>
      </c>
      <c r="O315" s="47">
        <f t="shared" si="148"/>
        <v>0</v>
      </c>
      <c r="P315" s="47">
        <f t="shared" si="148"/>
        <v>0</v>
      </c>
      <c r="Q315" s="47">
        <f t="shared" si="148"/>
        <v>0</v>
      </c>
      <c r="R315" s="47">
        <f t="shared" si="148"/>
        <v>2109000</v>
      </c>
      <c r="S315" s="47">
        <f t="shared" si="148"/>
        <v>0</v>
      </c>
      <c r="T315" s="47">
        <f t="shared" si="148"/>
        <v>0</v>
      </c>
      <c r="U315" s="47">
        <f t="shared" si="148"/>
        <v>0</v>
      </c>
      <c r="V315" s="47">
        <f t="shared" si="148"/>
        <v>2109000</v>
      </c>
      <c r="W315" s="47">
        <f t="shared" si="148"/>
        <v>0</v>
      </c>
      <c r="X315" s="47">
        <f t="shared" si="148"/>
        <v>0</v>
      </c>
      <c r="Y315" s="47">
        <f t="shared" si="148"/>
        <v>0</v>
      </c>
      <c r="Z315" s="47">
        <f t="shared" si="148"/>
        <v>2109000</v>
      </c>
      <c r="AA315" s="47">
        <f t="shared" si="148"/>
        <v>0</v>
      </c>
      <c r="AB315" s="47">
        <f t="shared" si="148"/>
        <v>0</v>
      </c>
      <c r="AC315" s="47">
        <f t="shared" si="148"/>
        <v>0</v>
      </c>
      <c r="AD315" s="47">
        <f t="shared" si="148"/>
        <v>2109000</v>
      </c>
      <c r="AE315" s="47">
        <f t="shared" si="148"/>
        <v>0</v>
      </c>
      <c r="AF315" s="47">
        <f t="shared" si="148"/>
        <v>0</v>
      </c>
      <c r="AG315" s="47">
        <f t="shared" si="148"/>
        <v>0</v>
      </c>
      <c r="AH315" s="47">
        <f t="shared" si="148"/>
        <v>2109000</v>
      </c>
      <c r="AI315" s="47">
        <f t="shared" si="148"/>
        <v>0</v>
      </c>
      <c r="AJ315" s="47">
        <f t="shared" si="148"/>
        <v>0</v>
      </c>
      <c r="AK315" s="47">
        <f t="shared" si="148"/>
        <v>0</v>
      </c>
      <c r="AL315" s="47">
        <f t="shared" si="148"/>
        <v>2109000</v>
      </c>
      <c r="AM315" s="47">
        <f t="shared" si="148"/>
        <v>0</v>
      </c>
      <c r="AN315" s="47">
        <f t="shared" si="148"/>
        <v>0</v>
      </c>
      <c r="AO315" s="47">
        <f t="shared" si="148"/>
        <v>0</v>
      </c>
      <c r="AP315" s="47">
        <f t="shared" si="148"/>
        <v>2109000</v>
      </c>
      <c r="AQ315" s="47">
        <f t="shared" si="148"/>
        <v>0</v>
      </c>
      <c r="AR315" s="47">
        <f t="shared" si="148"/>
        <v>0</v>
      </c>
      <c r="AS315" s="47">
        <f t="shared" si="148"/>
        <v>0</v>
      </c>
      <c r="AT315" s="47">
        <f t="shared" si="148"/>
        <v>2109000</v>
      </c>
      <c r="AU315" s="47">
        <f t="shared" si="148"/>
        <v>0</v>
      </c>
      <c r="AV315" s="47">
        <f t="shared" si="148"/>
        <v>0</v>
      </c>
      <c r="AW315" s="47">
        <f t="shared" si="148"/>
        <v>0</v>
      </c>
      <c r="AX315" s="47">
        <f t="shared" si="148"/>
        <v>2109000</v>
      </c>
      <c r="AY315" s="47">
        <f t="shared" si="148"/>
        <v>2109000</v>
      </c>
      <c r="AZ315" s="60">
        <f t="shared" si="148"/>
        <v>0</v>
      </c>
      <c r="BA315" s="59">
        <f t="shared" si="3"/>
        <v>25308000</v>
      </c>
      <c r="BB315" s="28">
        <f t="shared" si="4"/>
        <v>0</v>
      </c>
      <c r="BC315" s="61"/>
      <c r="BD315" s="59">
        <f t="shared" si="5"/>
        <v>0</v>
      </c>
      <c r="BE315" s="59">
        <f t="shared" si="6"/>
        <v>2109000</v>
      </c>
      <c r="BF315" s="59">
        <f t="shared" si="7"/>
        <v>2109000</v>
      </c>
      <c r="BG315" s="59">
        <f t="shared" si="8"/>
        <v>2109000</v>
      </c>
      <c r="BH315" s="59">
        <f t="shared" si="9"/>
        <v>2109000</v>
      </c>
      <c r="BI315" s="59">
        <f t="shared" si="10"/>
        <v>2109000</v>
      </c>
      <c r="BJ315" s="59">
        <f t="shared" si="11"/>
        <v>2109000</v>
      </c>
      <c r="BK315" s="59">
        <f t="shared" si="12"/>
        <v>2109000</v>
      </c>
      <c r="BL315" s="59">
        <f t="shared" si="13"/>
        <v>2109000</v>
      </c>
      <c r="BM315" s="59">
        <f t="shared" si="14"/>
        <v>2109000</v>
      </c>
      <c r="BN315" s="59">
        <f t="shared" si="15"/>
        <v>2109000</v>
      </c>
      <c r="BO315" s="59">
        <f t="shared" si="16"/>
        <v>4218000</v>
      </c>
      <c r="BP315" s="61"/>
      <c r="BQ315" s="59">
        <f t="shared" si="17"/>
        <v>4218000</v>
      </c>
      <c r="BR315" s="59">
        <f t="shared" si="18"/>
        <v>6327000</v>
      </c>
      <c r="BS315" s="59">
        <f t="shared" si="19"/>
        <v>6327000</v>
      </c>
      <c r="BT315" s="59">
        <f t="shared" si="20"/>
        <v>8436000</v>
      </c>
    </row>
    <row r="316">
      <c r="A316" s="49"/>
      <c r="B316" s="50" t="s">
        <v>37</v>
      </c>
      <c r="C316" s="6"/>
      <c r="D316" s="51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  <c r="AQ316" s="62"/>
      <c r="AR316" s="62"/>
      <c r="AS316" s="62"/>
      <c r="AT316" s="62"/>
      <c r="AU316" s="62"/>
      <c r="AV316" s="62"/>
      <c r="AW316" s="62"/>
      <c r="AX316" s="62"/>
      <c r="AY316" s="62"/>
      <c r="AZ316" s="63"/>
      <c r="BA316" s="59">
        <f t="shared" si="3"/>
        <v>0</v>
      </c>
      <c r="BB316" s="28">
        <f t="shared" si="4"/>
        <v>0</v>
      </c>
      <c r="BC316" s="64"/>
      <c r="BD316" s="59">
        <f t="shared" si="5"/>
        <v>0</v>
      </c>
      <c r="BE316" s="59">
        <f t="shared" si="6"/>
        <v>0</v>
      </c>
      <c r="BF316" s="59">
        <f t="shared" si="7"/>
        <v>0</v>
      </c>
      <c r="BG316" s="59">
        <f t="shared" si="8"/>
        <v>0</v>
      </c>
      <c r="BH316" s="59">
        <f t="shared" si="9"/>
        <v>0</v>
      </c>
      <c r="BI316" s="59">
        <f t="shared" si="10"/>
        <v>0</v>
      </c>
      <c r="BJ316" s="59">
        <f t="shared" si="11"/>
        <v>0</v>
      </c>
      <c r="BK316" s="59">
        <f t="shared" si="12"/>
        <v>0</v>
      </c>
      <c r="BL316" s="59">
        <f t="shared" si="13"/>
        <v>0</v>
      </c>
      <c r="BM316" s="59">
        <f t="shared" si="14"/>
        <v>0</v>
      </c>
      <c r="BN316" s="59">
        <f t="shared" si="15"/>
        <v>0</v>
      </c>
      <c r="BO316" s="59">
        <f t="shared" si="16"/>
        <v>0</v>
      </c>
      <c r="BP316" s="64"/>
      <c r="BQ316" s="59">
        <f t="shared" si="17"/>
        <v>0</v>
      </c>
      <c r="BR316" s="59">
        <f t="shared" si="18"/>
        <v>0</v>
      </c>
      <c r="BS316" s="59">
        <f t="shared" si="19"/>
        <v>0</v>
      </c>
      <c r="BT316" s="59">
        <f t="shared" si="20"/>
        <v>0</v>
      </c>
    </row>
    <row r="317">
      <c r="A317" s="49"/>
      <c r="B317" s="52" t="s">
        <v>38</v>
      </c>
      <c r="C317" s="52" t="s">
        <v>289</v>
      </c>
      <c r="D317" s="53">
        <v>2.5308E7</v>
      </c>
      <c r="E317" s="62"/>
      <c r="F317" s="62"/>
      <c r="G317" s="62"/>
      <c r="H317" s="62"/>
      <c r="I317" s="62"/>
      <c r="J317" s="62">
        <f>D317/12</f>
        <v>2109000</v>
      </c>
      <c r="K317" s="62"/>
      <c r="L317" s="62"/>
      <c r="M317" s="62"/>
      <c r="N317" s="62">
        <v>2109000.0</v>
      </c>
      <c r="O317" s="62"/>
      <c r="P317" s="62"/>
      <c r="Q317" s="62"/>
      <c r="R317" s="62">
        <v>2109000.0</v>
      </c>
      <c r="S317" s="62"/>
      <c r="T317" s="62"/>
      <c r="U317" s="62"/>
      <c r="V317" s="62">
        <v>2109000.0</v>
      </c>
      <c r="W317" s="62"/>
      <c r="X317" s="62"/>
      <c r="Y317" s="62"/>
      <c r="Z317" s="62">
        <v>2109000.0</v>
      </c>
      <c r="AA317" s="62"/>
      <c r="AB317" s="62"/>
      <c r="AC317" s="62"/>
      <c r="AD317" s="62">
        <v>2109000.0</v>
      </c>
      <c r="AE317" s="62"/>
      <c r="AF317" s="62"/>
      <c r="AG317" s="62"/>
      <c r="AH317" s="62">
        <v>2109000.0</v>
      </c>
      <c r="AI317" s="62"/>
      <c r="AJ317" s="62"/>
      <c r="AK317" s="62"/>
      <c r="AL317" s="62">
        <v>2109000.0</v>
      </c>
      <c r="AM317" s="62"/>
      <c r="AN317" s="62"/>
      <c r="AO317" s="62"/>
      <c r="AP317" s="62">
        <v>2109000.0</v>
      </c>
      <c r="AQ317" s="62"/>
      <c r="AR317" s="62"/>
      <c r="AS317" s="62"/>
      <c r="AT317" s="62">
        <v>2109000.0</v>
      </c>
      <c r="AU317" s="62"/>
      <c r="AV317" s="62"/>
      <c r="AW317" s="62"/>
      <c r="AX317" s="62">
        <v>2109000.0</v>
      </c>
      <c r="AY317" s="62">
        <v>2109000.0</v>
      </c>
      <c r="AZ317" s="63"/>
      <c r="BA317" s="59">
        <f t="shared" si="3"/>
        <v>25308000</v>
      </c>
      <c r="BB317" s="28">
        <f t="shared" si="4"/>
        <v>0</v>
      </c>
      <c r="BC317" s="64"/>
      <c r="BD317" s="59">
        <f t="shared" si="5"/>
        <v>0</v>
      </c>
      <c r="BE317" s="59">
        <f t="shared" si="6"/>
        <v>2109000</v>
      </c>
      <c r="BF317" s="59">
        <f t="shared" si="7"/>
        <v>2109000</v>
      </c>
      <c r="BG317" s="59">
        <f t="shared" si="8"/>
        <v>2109000</v>
      </c>
      <c r="BH317" s="59">
        <f t="shared" si="9"/>
        <v>2109000</v>
      </c>
      <c r="BI317" s="59">
        <f t="shared" si="10"/>
        <v>2109000</v>
      </c>
      <c r="BJ317" s="59">
        <f t="shared" si="11"/>
        <v>2109000</v>
      </c>
      <c r="BK317" s="59">
        <f t="shared" si="12"/>
        <v>2109000</v>
      </c>
      <c r="BL317" s="59">
        <f t="shared" si="13"/>
        <v>2109000</v>
      </c>
      <c r="BM317" s="59">
        <f t="shared" si="14"/>
        <v>2109000</v>
      </c>
      <c r="BN317" s="59">
        <f t="shared" si="15"/>
        <v>2109000</v>
      </c>
      <c r="BO317" s="59">
        <f t="shared" si="16"/>
        <v>4218000</v>
      </c>
      <c r="BP317" s="64"/>
      <c r="BQ317" s="59">
        <f t="shared" si="17"/>
        <v>4218000</v>
      </c>
      <c r="BR317" s="59">
        <f t="shared" si="18"/>
        <v>6327000</v>
      </c>
      <c r="BS317" s="59">
        <f t="shared" si="19"/>
        <v>6327000</v>
      </c>
      <c r="BT317" s="59">
        <f t="shared" si="20"/>
        <v>8436000</v>
      </c>
    </row>
    <row r="318">
      <c r="A318" s="41" t="s">
        <v>290</v>
      </c>
      <c r="B318" s="42" t="s">
        <v>291</v>
      </c>
      <c r="C318" s="6"/>
      <c r="D318" s="43">
        <f t="shared" ref="D318:AZ318" si="149">sum(D319)</f>
        <v>4320000</v>
      </c>
      <c r="E318" s="43">
        <f t="shared" si="149"/>
        <v>0</v>
      </c>
      <c r="F318" s="43">
        <f t="shared" si="149"/>
        <v>0</v>
      </c>
      <c r="G318" s="43">
        <f t="shared" si="149"/>
        <v>0</v>
      </c>
      <c r="H318" s="43">
        <f t="shared" si="149"/>
        <v>0</v>
      </c>
      <c r="I318" s="43">
        <f t="shared" si="149"/>
        <v>0</v>
      </c>
      <c r="J318" s="43">
        <f t="shared" si="149"/>
        <v>0</v>
      </c>
      <c r="K318" s="43">
        <f t="shared" si="149"/>
        <v>0</v>
      </c>
      <c r="L318" s="43">
        <f t="shared" si="149"/>
        <v>360000</v>
      </c>
      <c r="M318" s="43">
        <f t="shared" si="149"/>
        <v>0</v>
      </c>
      <c r="N318" s="43">
        <f t="shared" si="149"/>
        <v>0</v>
      </c>
      <c r="O318" s="43">
        <f t="shared" si="149"/>
        <v>0</v>
      </c>
      <c r="P318" s="43">
        <f t="shared" si="149"/>
        <v>360000</v>
      </c>
      <c r="Q318" s="43">
        <f t="shared" si="149"/>
        <v>0</v>
      </c>
      <c r="R318" s="43">
        <f t="shared" si="149"/>
        <v>0</v>
      </c>
      <c r="S318" s="43">
        <f t="shared" si="149"/>
        <v>0</v>
      </c>
      <c r="T318" s="43">
        <f t="shared" si="149"/>
        <v>360000</v>
      </c>
      <c r="U318" s="43">
        <f t="shared" si="149"/>
        <v>0</v>
      </c>
      <c r="V318" s="43">
        <f t="shared" si="149"/>
        <v>0</v>
      </c>
      <c r="W318" s="43">
        <f t="shared" si="149"/>
        <v>0</v>
      </c>
      <c r="X318" s="43">
        <f t="shared" si="149"/>
        <v>360000</v>
      </c>
      <c r="Y318" s="43">
        <f t="shared" si="149"/>
        <v>0</v>
      </c>
      <c r="Z318" s="43">
        <f t="shared" si="149"/>
        <v>0</v>
      </c>
      <c r="AA318" s="43">
        <f t="shared" si="149"/>
        <v>0</v>
      </c>
      <c r="AB318" s="43">
        <f t="shared" si="149"/>
        <v>360000</v>
      </c>
      <c r="AC318" s="43">
        <f t="shared" si="149"/>
        <v>0</v>
      </c>
      <c r="AD318" s="43">
        <f t="shared" si="149"/>
        <v>0</v>
      </c>
      <c r="AE318" s="43">
        <f t="shared" si="149"/>
        <v>0</v>
      </c>
      <c r="AF318" s="43">
        <f t="shared" si="149"/>
        <v>360000</v>
      </c>
      <c r="AG318" s="43">
        <f t="shared" si="149"/>
        <v>0</v>
      </c>
      <c r="AH318" s="43">
        <f t="shared" si="149"/>
        <v>0</v>
      </c>
      <c r="AI318" s="43">
        <f t="shared" si="149"/>
        <v>0</v>
      </c>
      <c r="AJ318" s="43">
        <f t="shared" si="149"/>
        <v>360000</v>
      </c>
      <c r="AK318" s="43">
        <f t="shared" si="149"/>
        <v>0</v>
      </c>
      <c r="AL318" s="43">
        <f t="shared" si="149"/>
        <v>0</v>
      </c>
      <c r="AM318" s="43">
        <f t="shared" si="149"/>
        <v>0</v>
      </c>
      <c r="AN318" s="43">
        <f t="shared" si="149"/>
        <v>360000</v>
      </c>
      <c r="AO318" s="43">
        <f t="shared" si="149"/>
        <v>0</v>
      </c>
      <c r="AP318" s="43">
        <f t="shared" si="149"/>
        <v>0</v>
      </c>
      <c r="AQ318" s="43">
        <f t="shared" si="149"/>
        <v>0</v>
      </c>
      <c r="AR318" s="43">
        <f t="shared" si="149"/>
        <v>360000</v>
      </c>
      <c r="AS318" s="43">
        <f t="shared" si="149"/>
        <v>0</v>
      </c>
      <c r="AT318" s="43">
        <f t="shared" si="149"/>
        <v>0</v>
      </c>
      <c r="AU318" s="43">
        <f t="shared" si="149"/>
        <v>0</v>
      </c>
      <c r="AV318" s="43">
        <f t="shared" si="149"/>
        <v>360000</v>
      </c>
      <c r="AW318" s="43">
        <f t="shared" si="149"/>
        <v>0</v>
      </c>
      <c r="AX318" s="43">
        <f t="shared" si="149"/>
        <v>360000</v>
      </c>
      <c r="AY318" s="43">
        <f t="shared" si="149"/>
        <v>360000</v>
      </c>
      <c r="AZ318" s="58">
        <f t="shared" si="149"/>
        <v>0</v>
      </c>
      <c r="BA318" s="59">
        <f t="shared" si="3"/>
        <v>4320000</v>
      </c>
      <c r="BB318" s="28">
        <f t="shared" si="4"/>
        <v>0</v>
      </c>
      <c r="BC318" s="29"/>
      <c r="BD318" s="59">
        <f t="shared" si="5"/>
        <v>0</v>
      </c>
      <c r="BE318" s="59">
        <f t="shared" si="6"/>
        <v>360000</v>
      </c>
      <c r="BF318" s="59">
        <f t="shared" si="7"/>
        <v>360000</v>
      </c>
      <c r="BG318" s="59">
        <f t="shared" si="8"/>
        <v>360000</v>
      </c>
      <c r="BH318" s="59">
        <f t="shared" si="9"/>
        <v>360000</v>
      </c>
      <c r="BI318" s="59">
        <f t="shared" si="10"/>
        <v>360000</v>
      </c>
      <c r="BJ318" s="59">
        <f t="shared" si="11"/>
        <v>360000</v>
      </c>
      <c r="BK318" s="59">
        <f t="shared" si="12"/>
        <v>360000</v>
      </c>
      <c r="BL318" s="59">
        <f t="shared" si="13"/>
        <v>360000</v>
      </c>
      <c r="BM318" s="59">
        <f t="shared" si="14"/>
        <v>360000</v>
      </c>
      <c r="BN318" s="59">
        <f t="shared" si="15"/>
        <v>360000</v>
      </c>
      <c r="BO318" s="59">
        <f t="shared" si="16"/>
        <v>720000</v>
      </c>
      <c r="BP318" s="29"/>
      <c r="BQ318" s="59">
        <f t="shared" si="17"/>
        <v>720000</v>
      </c>
      <c r="BR318" s="59">
        <f t="shared" si="18"/>
        <v>1080000</v>
      </c>
      <c r="BS318" s="59">
        <f t="shared" si="19"/>
        <v>1080000</v>
      </c>
      <c r="BT318" s="59">
        <f t="shared" si="20"/>
        <v>1440000</v>
      </c>
    </row>
    <row r="319">
      <c r="A319" s="45">
        <v>521115.0</v>
      </c>
      <c r="B319" s="46" t="s">
        <v>262</v>
      </c>
      <c r="C319" s="6"/>
      <c r="D319" s="47">
        <f t="shared" ref="D319:AZ319" si="150">sum(D321)</f>
        <v>4320000</v>
      </c>
      <c r="E319" s="47">
        <f t="shared" si="150"/>
        <v>0</v>
      </c>
      <c r="F319" s="47">
        <f t="shared" si="150"/>
        <v>0</v>
      </c>
      <c r="G319" s="47">
        <f t="shared" si="150"/>
        <v>0</v>
      </c>
      <c r="H319" s="47">
        <f t="shared" si="150"/>
        <v>0</v>
      </c>
      <c r="I319" s="47">
        <f t="shared" si="150"/>
        <v>0</v>
      </c>
      <c r="J319" s="47">
        <f t="shared" si="150"/>
        <v>0</v>
      </c>
      <c r="K319" s="47">
        <f t="shared" si="150"/>
        <v>0</v>
      </c>
      <c r="L319" s="47">
        <f t="shared" si="150"/>
        <v>360000</v>
      </c>
      <c r="M319" s="47">
        <f t="shared" si="150"/>
        <v>0</v>
      </c>
      <c r="N319" s="47">
        <f t="shared" si="150"/>
        <v>0</v>
      </c>
      <c r="O319" s="47">
        <f t="shared" si="150"/>
        <v>0</v>
      </c>
      <c r="P319" s="47">
        <f t="shared" si="150"/>
        <v>360000</v>
      </c>
      <c r="Q319" s="47">
        <f t="shared" si="150"/>
        <v>0</v>
      </c>
      <c r="R319" s="47">
        <f t="shared" si="150"/>
        <v>0</v>
      </c>
      <c r="S319" s="47">
        <f t="shared" si="150"/>
        <v>0</v>
      </c>
      <c r="T319" s="47">
        <f t="shared" si="150"/>
        <v>360000</v>
      </c>
      <c r="U319" s="47">
        <f t="shared" si="150"/>
        <v>0</v>
      </c>
      <c r="V319" s="47">
        <f t="shared" si="150"/>
        <v>0</v>
      </c>
      <c r="W319" s="47">
        <f t="shared" si="150"/>
        <v>0</v>
      </c>
      <c r="X319" s="47">
        <f t="shared" si="150"/>
        <v>360000</v>
      </c>
      <c r="Y319" s="47">
        <f t="shared" si="150"/>
        <v>0</v>
      </c>
      <c r="Z319" s="47">
        <f t="shared" si="150"/>
        <v>0</v>
      </c>
      <c r="AA319" s="47">
        <f t="shared" si="150"/>
        <v>0</v>
      </c>
      <c r="AB319" s="47">
        <f t="shared" si="150"/>
        <v>360000</v>
      </c>
      <c r="AC319" s="47">
        <f t="shared" si="150"/>
        <v>0</v>
      </c>
      <c r="AD319" s="47">
        <f t="shared" si="150"/>
        <v>0</v>
      </c>
      <c r="AE319" s="47">
        <f t="shared" si="150"/>
        <v>0</v>
      </c>
      <c r="AF319" s="47">
        <f t="shared" si="150"/>
        <v>360000</v>
      </c>
      <c r="AG319" s="47">
        <f t="shared" si="150"/>
        <v>0</v>
      </c>
      <c r="AH319" s="47">
        <f t="shared" si="150"/>
        <v>0</v>
      </c>
      <c r="AI319" s="47">
        <f t="shared" si="150"/>
        <v>0</v>
      </c>
      <c r="AJ319" s="47">
        <f t="shared" si="150"/>
        <v>360000</v>
      </c>
      <c r="AK319" s="47">
        <f t="shared" si="150"/>
        <v>0</v>
      </c>
      <c r="AL319" s="47">
        <f t="shared" si="150"/>
        <v>0</v>
      </c>
      <c r="AM319" s="47">
        <f t="shared" si="150"/>
        <v>0</v>
      </c>
      <c r="AN319" s="47">
        <f t="shared" si="150"/>
        <v>360000</v>
      </c>
      <c r="AO319" s="47">
        <f t="shared" si="150"/>
        <v>0</v>
      </c>
      <c r="AP319" s="47">
        <f t="shared" si="150"/>
        <v>0</v>
      </c>
      <c r="AQ319" s="47">
        <f t="shared" si="150"/>
        <v>0</v>
      </c>
      <c r="AR319" s="47">
        <f t="shared" si="150"/>
        <v>360000</v>
      </c>
      <c r="AS319" s="47">
        <f t="shared" si="150"/>
        <v>0</v>
      </c>
      <c r="AT319" s="47">
        <f t="shared" si="150"/>
        <v>0</v>
      </c>
      <c r="AU319" s="47">
        <f t="shared" si="150"/>
        <v>0</v>
      </c>
      <c r="AV319" s="47">
        <f t="shared" si="150"/>
        <v>360000</v>
      </c>
      <c r="AW319" s="47">
        <f t="shared" si="150"/>
        <v>0</v>
      </c>
      <c r="AX319" s="47">
        <f t="shared" si="150"/>
        <v>360000</v>
      </c>
      <c r="AY319" s="47">
        <f t="shared" si="150"/>
        <v>360000</v>
      </c>
      <c r="AZ319" s="60">
        <f t="shared" si="150"/>
        <v>0</v>
      </c>
      <c r="BA319" s="59">
        <f t="shared" si="3"/>
        <v>4320000</v>
      </c>
      <c r="BB319" s="28">
        <f t="shared" si="4"/>
        <v>0</v>
      </c>
      <c r="BC319" s="61"/>
      <c r="BD319" s="59">
        <f t="shared" si="5"/>
        <v>0</v>
      </c>
      <c r="BE319" s="59">
        <f t="shared" si="6"/>
        <v>360000</v>
      </c>
      <c r="BF319" s="59">
        <f t="shared" si="7"/>
        <v>360000</v>
      </c>
      <c r="BG319" s="59">
        <f t="shared" si="8"/>
        <v>360000</v>
      </c>
      <c r="BH319" s="59">
        <f t="shared" si="9"/>
        <v>360000</v>
      </c>
      <c r="BI319" s="59">
        <f t="shared" si="10"/>
        <v>360000</v>
      </c>
      <c r="BJ319" s="59">
        <f t="shared" si="11"/>
        <v>360000</v>
      </c>
      <c r="BK319" s="59">
        <f t="shared" si="12"/>
        <v>360000</v>
      </c>
      <c r="BL319" s="59">
        <f t="shared" si="13"/>
        <v>360000</v>
      </c>
      <c r="BM319" s="59">
        <f t="shared" si="14"/>
        <v>360000</v>
      </c>
      <c r="BN319" s="59">
        <f t="shared" si="15"/>
        <v>360000</v>
      </c>
      <c r="BO319" s="59">
        <f t="shared" si="16"/>
        <v>720000</v>
      </c>
      <c r="BP319" s="61"/>
      <c r="BQ319" s="59">
        <f t="shared" si="17"/>
        <v>720000</v>
      </c>
      <c r="BR319" s="59">
        <f t="shared" si="18"/>
        <v>1080000</v>
      </c>
      <c r="BS319" s="59">
        <f t="shared" si="19"/>
        <v>1080000</v>
      </c>
      <c r="BT319" s="59">
        <f t="shared" si="20"/>
        <v>1440000</v>
      </c>
    </row>
    <row r="320">
      <c r="A320" s="49"/>
      <c r="B320" s="50" t="s">
        <v>37</v>
      </c>
      <c r="C320" s="6"/>
      <c r="D320" s="51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2"/>
      <c r="AZ320" s="63"/>
      <c r="BA320" s="59">
        <f t="shared" si="3"/>
        <v>0</v>
      </c>
      <c r="BB320" s="28">
        <f t="shared" si="4"/>
        <v>0</v>
      </c>
      <c r="BC320" s="64"/>
      <c r="BD320" s="59">
        <f t="shared" si="5"/>
        <v>0</v>
      </c>
      <c r="BE320" s="59">
        <f t="shared" si="6"/>
        <v>0</v>
      </c>
      <c r="BF320" s="59">
        <f t="shared" si="7"/>
        <v>0</v>
      </c>
      <c r="BG320" s="59">
        <f t="shared" si="8"/>
        <v>0</v>
      </c>
      <c r="BH320" s="59">
        <f t="shared" si="9"/>
        <v>0</v>
      </c>
      <c r="BI320" s="59">
        <f t="shared" si="10"/>
        <v>0</v>
      </c>
      <c r="BJ320" s="59">
        <f t="shared" si="11"/>
        <v>0</v>
      </c>
      <c r="BK320" s="59">
        <f t="shared" si="12"/>
        <v>0</v>
      </c>
      <c r="BL320" s="59">
        <f t="shared" si="13"/>
        <v>0</v>
      </c>
      <c r="BM320" s="59">
        <f t="shared" si="14"/>
        <v>0</v>
      </c>
      <c r="BN320" s="59">
        <f t="shared" si="15"/>
        <v>0</v>
      </c>
      <c r="BO320" s="59">
        <f t="shared" si="16"/>
        <v>0</v>
      </c>
      <c r="BP320" s="64"/>
      <c r="BQ320" s="59">
        <f t="shared" si="17"/>
        <v>0</v>
      </c>
      <c r="BR320" s="59">
        <f t="shared" si="18"/>
        <v>0</v>
      </c>
      <c r="BS320" s="59">
        <f t="shared" si="19"/>
        <v>0</v>
      </c>
      <c r="BT320" s="59">
        <f t="shared" si="20"/>
        <v>0</v>
      </c>
    </row>
    <row r="321">
      <c r="A321" s="49"/>
      <c r="B321" s="52" t="s">
        <v>38</v>
      </c>
      <c r="C321" s="52" t="s">
        <v>292</v>
      </c>
      <c r="D321" s="53">
        <v>4320000.0</v>
      </c>
      <c r="E321" s="62"/>
      <c r="F321" s="62"/>
      <c r="G321" s="62"/>
      <c r="H321" s="62"/>
      <c r="I321" s="62"/>
      <c r="J321" s="62"/>
      <c r="K321" s="62"/>
      <c r="L321" s="62">
        <v>360000.0</v>
      </c>
      <c r="M321" s="62"/>
      <c r="N321" s="62"/>
      <c r="O321" s="62"/>
      <c r="P321" s="62">
        <v>360000.0</v>
      </c>
      <c r="Q321" s="62"/>
      <c r="R321" s="62"/>
      <c r="S321" s="62"/>
      <c r="T321" s="62">
        <v>360000.0</v>
      </c>
      <c r="U321" s="62"/>
      <c r="V321" s="62"/>
      <c r="W321" s="62"/>
      <c r="X321" s="62">
        <v>360000.0</v>
      </c>
      <c r="Y321" s="62"/>
      <c r="Z321" s="62"/>
      <c r="AA321" s="62"/>
      <c r="AB321" s="62">
        <v>360000.0</v>
      </c>
      <c r="AC321" s="62"/>
      <c r="AD321" s="62"/>
      <c r="AE321" s="62"/>
      <c r="AF321" s="62">
        <v>360000.0</v>
      </c>
      <c r="AG321" s="62"/>
      <c r="AH321" s="62"/>
      <c r="AI321" s="62"/>
      <c r="AJ321" s="62">
        <v>360000.0</v>
      </c>
      <c r="AK321" s="62"/>
      <c r="AL321" s="62"/>
      <c r="AM321" s="62"/>
      <c r="AN321" s="62">
        <v>360000.0</v>
      </c>
      <c r="AO321" s="62"/>
      <c r="AP321" s="62"/>
      <c r="AQ321" s="62"/>
      <c r="AR321" s="62">
        <v>360000.0</v>
      </c>
      <c r="AS321" s="62"/>
      <c r="AT321" s="62"/>
      <c r="AU321" s="62"/>
      <c r="AV321" s="62">
        <v>360000.0</v>
      </c>
      <c r="AW321" s="62"/>
      <c r="AX321" s="62">
        <v>360000.0</v>
      </c>
      <c r="AY321" s="62">
        <v>360000.0</v>
      </c>
      <c r="AZ321" s="63"/>
      <c r="BA321" s="59">
        <f t="shared" si="3"/>
        <v>4320000</v>
      </c>
      <c r="BB321" s="28">
        <f t="shared" si="4"/>
        <v>0</v>
      </c>
      <c r="BC321" s="64"/>
      <c r="BD321" s="59">
        <f t="shared" si="5"/>
        <v>0</v>
      </c>
      <c r="BE321" s="59">
        <f t="shared" si="6"/>
        <v>360000</v>
      </c>
      <c r="BF321" s="59">
        <f t="shared" si="7"/>
        <v>360000</v>
      </c>
      <c r="BG321" s="59">
        <f t="shared" si="8"/>
        <v>360000</v>
      </c>
      <c r="BH321" s="59">
        <f t="shared" si="9"/>
        <v>360000</v>
      </c>
      <c r="BI321" s="59">
        <f t="shared" si="10"/>
        <v>360000</v>
      </c>
      <c r="BJ321" s="59">
        <f t="shared" si="11"/>
        <v>360000</v>
      </c>
      <c r="BK321" s="59">
        <f t="shared" si="12"/>
        <v>360000</v>
      </c>
      <c r="BL321" s="59">
        <f t="shared" si="13"/>
        <v>360000</v>
      </c>
      <c r="BM321" s="59">
        <f t="shared" si="14"/>
        <v>360000</v>
      </c>
      <c r="BN321" s="59">
        <f t="shared" si="15"/>
        <v>360000</v>
      </c>
      <c r="BO321" s="59">
        <f t="shared" si="16"/>
        <v>720000</v>
      </c>
      <c r="BP321" s="64"/>
      <c r="BQ321" s="59">
        <f t="shared" si="17"/>
        <v>720000</v>
      </c>
      <c r="BR321" s="59">
        <f t="shared" si="18"/>
        <v>1080000</v>
      </c>
      <c r="BS321" s="59">
        <f t="shared" si="19"/>
        <v>1080000</v>
      </c>
      <c r="BT321" s="59">
        <f t="shared" si="20"/>
        <v>1440000</v>
      </c>
    </row>
    <row r="322">
      <c r="A322" s="41" t="s">
        <v>19</v>
      </c>
      <c r="B322" s="42" t="s">
        <v>293</v>
      </c>
      <c r="C322" s="6"/>
      <c r="D322" s="43">
        <f t="shared" ref="D322:AZ322" si="151">sum(D323)</f>
        <v>78165000</v>
      </c>
      <c r="E322" s="43">
        <f t="shared" si="151"/>
        <v>0</v>
      </c>
      <c r="F322" s="43">
        <f t="shared" si="151"/>
        <v>0</v>
      </c>
      <c r="G322" s="43">
        <f t="shared" si="151"/>
        <v>0</v>
      </c>
      <c r="H322" s="43">
        <f t="shared" si="151"/>
        <v>0</v>
      </c>
      <c r="I322" s="43">
        <f t="shared" si="151"/>
        <v>0</v>
      </c>
      <c r="J322" s="43">
        <f t="shared" si="151"/>
        <v>0</v>
      </c>
      <c r="K322" s="43">
        <f t="shared" si="151"/>
        <v>0</v>
      </c>
      <c r="L322" s="43">
        <f t="shared" si="151"/>
        <v>0</v>
      </c>
      <c r="M322" s="43">
        <f t="shared" si="151"/>
        <v>0</v>
      </c>
      <c r="N322" s="43">
        <f t="shared" si="151"/>
        <v>0</v>
      </c>
      <c r="O322" s="43">
        <f t="shared" si="151"/>
        <v>0</v>
      </c>
      <c r="P322" s="43">
        <f t="shared" si="151"/>
        <v>78165000</v>
      </c>
      <c r="Q322" s="43">
        <f t="shared" si="151"/>
        <v>0</v>
      </c>
      <c r="R322" s="43">
        <f t="shared" si="151"/>
        <v>0</v>
      </c>
      <c r="S322" s="43">
        <f t="shared" si="151"/>
        <v>0</v>
      </c>
      <c r="T322" s="43">
        <f t="shared" si="151"/>
        <v>0</v>
      </c>
      <c r="U322" s="43">
        <f t="shared" si="151"/>
        <v>0</v>
      </c>
      <c r="V322" s="43">
        <f t="shared" si="151"/>
        <v>0</v>
      </c>
      <c r="W322" s="43">
        <f t="shared" si="151"/>
        <v>0</v>
      </c>
      <c r="X322" s="43">
        <f t="shared" si="151"/>
        <v>0</v>
      </c>
      <c r="Y322" s="43">
        <f t="shared" si="151"/>
        <v>0</v>
      </c>
      <c r="Z322" s="43">
        <f t="shared" si="151"/>
        <v>0</v>
      </c>
      <c r="AA322" s="43">
        <f t="shared" si="151"/>
        <v>0</v>
      </c>
      <c r="AB322" s="43">
        <f t="shared" si="151"/>
        <v>0</v>
      </c>
      <c r="AC322" s="43">
        <f t="shared" si="151"/>
        <v>0</v>
      </c>
      <c r="AD322" s="43">
        <f t="shared" si="151"/>
        <v>0</v>
      </c>
      <c r="AE322" s="43">
        <f t="shared" si="151"/>
        <v>0</v>
      </c>
      <c r="AF322" s="43">
        <f t="shared" si="151"/>
        <v>0</v>
      </c>
      <c r="AG322" s="43">
        <f t="shared" si="151"/>
        <v>0</v>
      </c>
      <c r="AH322" s="43">
        <f t="shared" si="151"/>
        <v>0</v>
      </c>
      <c r="AI322" s="43">
        <f t="shared" si="151"/>
        <v>0</v>
      </c>
      <c r="AJ322" s="43">
        <f t="shared" si="151"/>
        <v>0</v>
      </c>
      <c r="AK322" s="43">
        <f t="shared" si="151"/>
        <v>0</v>
      </c>
      <c r="AL322" s="43">
        <f t="shared" si="151"/>
        <v>0</v>
      </c>
      <c r="AM322" s="43">
        <f t="shared" si="151"/>
        <v>0</v>
      </c>
      <c r="AN322" s="43">
        <f t="shared" si="151"/>
        <v>0</v>
      </c>
      <c r="AO322" s="43">
        <f t="shared" si="151"/>
        <v>0</v>
      </c>
      <c r="AP322" s="43">
        <f t="shared" si="151"/>
        <v>0</v>
      </c>
      <c r="AQ322" s="43">
        <f t="shared" si="151"/>
        <v>0</v>
      </c>
      <c r="AR322" s="43">
        <f t="shared" si="151"/>
        <v>0</v>
      </c>
      <c r="AS322" s="43">
        <f t="shared" si="151"/>
        <v>0</v>
      </c>
      <c r="AT322" s="43">
        <f t="shared" si="151"/>
        <v>0</v>
      </c>
      <c r="AU322" s="43">
        <f t="shared" si="151"/>
        <v>0</v>
      </c>
      <c r="AV322" s="43">
        <f t="shared" si="151"/>
        <v>0</v>
      </c>
      <c r="AW322" s="43">
        <f t="shared" si="151"/>
        <v>0</v>
      </c>
      <c r="AX322" s="43">
        <f t="shared" si="151"/>
        <v>0</v>
      </c>
      <c r="AY322" s="43">
        <f t="shared" si="151"/>
        <v>0</v>
      </c>
      <c r="AZ322" s="58">
        <f t="shared" si="151"/>
        <v>0</v>
      </c>
      <c r="BA322" s="59">
        <f t="shared" si="3"/>
        <v>78165000</v>
      </c>
      <c r="BB322" s="28">
        <f t="shared" si="4"/>
        <v>0</v>
      </c>
      <c r="BC322" s="29"/>
      <c r="BD322" s="59">
        <f t="shared" si="5"/>
        <v>0</v>
      </c>
      <c r="BE322" s="59">
        <f t="shared" si="6"/>
        <v>0</v>
      </c>
      <c r="BF322" s="59">
        <f t="shared" si="7"/>
        <v>78165000</v>
      </c>
      <c r="BG322" s="59">
        <f t="shared" si="8"/>
        <v>0</v>
      </c>
      <c r="BH322" s="59">
        <f t="shared" si="9"/>
        <v>0</v>
      </c>
      <c r="BI322" s="59">
        <f t="shared" si="10"/>
        <v>0</v>
      </c>
      <c r="BJ322" s="59">
        <f t="shared" si="11"/>
        <v>0</v>
      </c>
      <c r="BK322" s="59">
        <f t="shared" si="12"/>
        <v>0</v>
      </c>
      <c r="BL322" s="59">
        <f t="shared" si="13"/>
        <v>0</v>
      </c>
      <c r="BM322" s="59">
        <f t="shared" si="14"/>
        <v>0</v>
      </c>
      <c r="BN322" s="59">
        <f t="shared" si="15"/>
        <v>0</v>
      </c>
      <c r="BO322" s="59">
        <f t="shared" si="16"/>
        <v>0</v>
      </c>
      <c r="BP322" s="29"/>
      <c r="BQ322" s="59">
        <f t="shared" si="17"/>
        <v>78165000</v>
      </c>
      <c r="BR322" s="59">
        <f t="shared" si="18"/>
        <v>0</v>
      </c>
      <c r="BS322" s="59">
        <f t="shared" si="19"/>
        <v>0</v>
      </c>
      <c r="BT322" s="59">
        <f t="shared" si="20"/>
        <v>0</v>
      </c>
    </row>
    <row r="323">
      <c r="A323" s="45">
        <v>522191.0</v>
      </c>
      <c r="B323" s="46" t="s">
        <v>36</v>
      </c>
      <c r="C323" s="6"/>
      <c r="D323" s="47">
        <f t="shared" ref="D323:AZ323" si="152">sum(D325)</f>
        <v>78165000</v>
      </c>
      <c r="E323" s="47">
        <f t="shared" si="152"/>
        <v>0</v>
      </c>
      <c r="F323" s="47">
        <f t="shared" si="152"/>
        <v>0</v>
      </c>
      <c r="G323" s="47">
        <f t="shared" si="152"/>
        <v>0</v>
      </c>
      <c r="H323" s="47">
        <f t="shared" si="152"/>
        <v>0</v>
      </c>
      <c r="I323" s="47">
        <f t="shared" si="152"/>
        <v>0</v>
      </c>
      <c r="J323" s="47">
        <f t="shared" si="152"/>
        <v>0</v>
      </c>
      <c r="K323" s="47">
        <f t="shared" si="152"/>
        <v>0</v>
      </c>
      <c r="L323" s="47">
        <f t="shared" si="152"/>
        <v>0</v>
      </c>
      <c r="M323" s="47">
        <f t="shared" si="152"/>
        <v>0</v>
      </c>
      <c r="N323" s="47">
        <f t="shared" si="152"/>
        <v>0</v>
      </c>
      <c r="O323" s="47">
        <f t="shared" si="152"/>
        <v>0</v>
      </c>
      <c r="P323" s="47">
        <f t="shared" si="152"/>
        <v>78165000</v>
      </c>
      <c r="Q323" s="47">
        <f t="shared" si="152"/>
        <v>0</v>
      </c>
      <c r="R323" s="47">
        <f t="shared" si="152"/>
        <v>0</v>
      </c>
      <c r="S323" s="47">
        <f t="shared" si="152"/>
        <v>0</v>
      </c>
      <c r="T323" s="47">
        <f t="shared" si="152"/>
        <v>0</v>
      </c>
      <c r="U323" s="47">
        <f t="shared" si="152"/>
        <v>0</v>
      </c>
      <c r="V323" s="47">
        <f t="shared" si="152"/>
        <v>0</v>
      </c>
      <c r="W323" s="47">
        <f t="shared" si="152"/>
        <v>0</v>
      </c>
      <c r="X323" s="47">
        <f t="shared" si="152"/>
        <v>0</v>
      </c>
      <c r="Y323" s="47">
        <f t="shared" si="152"/>
        <v>0</v>
      </c>
      <c r="Z323" s="47">
        <f t="shared" si="152"/>
        <v>0</v>
      </c>
      <c r="AA323" s="47">
        <f t="shared" si="152"/>
        <v>0</v>
      </c>
      <c r="AB323" s="47">
        <f t="shared" si="152"/>
        <v>0</v>
      </c>
      <c r="AC323" s="47">
        <f t="shared" si="152"/>
        <v>0</v>
      </c>
      <c r="AD323" s="47">
        <f t="shared" si="152"/>
        <v>0</v>
      </c>
      <c r="AE323" s="47">
        <f t="shared" si="152"/>
        <v>0</v>
      </c>
      <c r="AF323" s="47">
        <f t="shared" si="152"/>
        <v>0</v>
      </c>
      <c r="AG323" s="47">
        <f t="shared" si="152"/>
        <v>0</v>
      </c>
      <c r="AH323" s="47">
        <f t="shared" si="152"/>
        <v>0</v>
      </c>
      <c r="AI323" s="47">
        <f t="shared" si="152"/>
        <v>0</v>
      </c>
      <c r="AJ323" s="47">
        <f t="shared" si="152"/>
        <v>0</v>
      </c>
      <c r="AK323" s="47">
        <f t="shared" si="152"/>
        <v>0</v>
      </c>
      <c r="AL323" s="47">
        <f t="shared" si="152"/>
        <v>0</v>
      </c>
      <c r="AM323" s="47">
        <f t="shared" si="152"/>
        <v>0</v>
      </c>
      <c r="AN323" s="47">
        <f t="shared" si="152"/>
        <v>0</v>
      </c>
      <c r="AO323" s="47">
        <f t="shared" si="152"/>
        <v>0</v>
      </c>
      <c r="AP323" s="47">
        <f t="shared" si="152"/>
        <v>0</v>
      </c>
      <c r="AQ323" s="47">
        <f t="shared" si="152"/>
        <v>0</v>
      </c>
      <c r="AR323" s="47">
        <f t="shared" si="152"/>
        <v>0</v>
      </c>
      <c r="AS323" s="47">
        <f t="shared" si="152"/>
        <v>0</v>
      </c>
      <c r="AT323" s="47">
        <f t="shared" si="152"/>
        <v>0</v>
      </c>
      <c r="AU323" s="47">
        <f t="shared" si="152"/>
        <v>0</v>
      </c>
      <c r="AV323" s="47">
        <f t="shared" si="152"/>
        <v>0</v>
      </c>
      <c r="AW323" s="47">
        <f t="shared" si="152"/>
        <v>0</v>
      </c>
      <c r="AX323" s="47">
        <f t="shared" si="152"/>
        <v>0</v>
      </c>
      <c r="AY323" s="47">
        <f t="shared" si="152"/>
        <v>0</v>
      </c>
      <c r="AZ323" s="60">
        <f t="shared" si="152"/>
        <v>0</v>
      </c>
      <c r="BA323" s="59">
        <f t="shared" si="3"/>
        <v>78165000</v>
      </c>
      <c r="BB323" s="28">
        <f t="shared" si="4"/>
        <v>0</v>
      </c>
      <c r="BC323" s="61"/>
      <c r="BD323" s="59">
        <f t="shared" si="5"/>
        <v>0</v>
      </c>
      <c r="BE323" s="59">
        <f t="shared" si="6"/>
        <v>0</v>
      </c>
      <c r="BF323" s="59">
        <f t="shared" si="7"/>
        <v>78165000</v>
      </c>
      <c r="BG323" s="59">
        <f t="shared" si="8"/>
        <v>0</v>
      </c>
      <c r="BH323" s="59">
        <f t="shared" si="9"/>
        <v>0</v>
      </c>
      <c r="BI323" s="59">
        <f t="shared" si="10"/>
        <v>0</v>
      </c>
      <c r="BJ323" s="59">
        <f t="shared" si="11"/>
        <v>0</v>
      </c>
      <c r="BK323" s="59">
        <f t="shared" si="12"/>
        <v>0</v>
      </c>
      <c r="BL323" s="59">
        <f t="shared" si="13"/>
        <v>0</v>
      </c>
      <c r="BM323" s="59">
        <f t="shared" si="14"/>
        <v>0</v>
      </c>
      <c r="BN323" s="59">
        <f t="shared" si="15"/>
        <v>0</v>
      </c>
      <c r="BO323" s="59">
        <f t="shared" si="16"/>
        <v>0</v>
      </c>
      <c r="BP323" s="61"/>
      <c r="BQ323" s="59">
        <f t="shared" si="17"/>
        <v>78165000</v>
      </c>
      <c r="BR323" s="59">
        <f t="shared" si="18"/>
        <v>0</v>
      </c>
      <c r="BS323" s="59">
        <f t="shared" si="19"/>
        <v>0</v>
      </c>
      <c r="BT323" s="59">
        <f t="shared" si="20"/>
        <v>0</v>
      </c>
    </row>
    <row r="324">
      <c r="A324" s="49"/>
      <c r="B324" s="50" t="s">
        <v>37</v>
      </c>
      <c r="C324" s="6"/>
      <c r="D324" s="51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  <c r="AE324" s="62"/>
      <c r="AF324" s="62"/>
      <c r="AG324" s="62"/>
      <c r="AH324" s="62"/>
      <c r="AI324" s="62"/>
      <c r="AJ324" s="62"/>
      <c r="AK324" s="62"/>
      <c r="AL324" s="62"/>
      <c r="AM324" s="62"/>
      <c r="AN324" s="62"/>
      <c r="AO324" s="62"/>
      <c r="AP324" s="62"/>
      <c r="AQ324" s="62"/>
      <c r="AR324" s="62"/>
      <c r="AS324" s="62"/>
      <c r="AT324" s="62"/>
      <c r="AU324" s="62"/>
      <c r="AV324" s="62"/>
      <c r="AW324" s="62"/>
      <c r="AX324" s="62"/>
      <c r="AY324" s="62"/>
      <c r="AZ324" s="63"/>
      <c r="BA324" s="59">
        <f t="shared" si="3"/>
        <v>0</v>
      </c>
      <c r="BB324" s="28">
        <f t="shared" si="4"/>
        <v>0</v>
      </c>
      <c r="BC324" s="64"/>
      <c r="BD324" s="59">
        <f t="shared" si="5"/>
        <v>0</v>
      </c>
      <c r="BE324" s="59">
        <f t="shared" si="6"/>
        <v>0</v>
      </c>
      <c r="BF324" s="59">
        <f t="shared" si="7"/>
        <v>0</v>
      </c>
      <c r="BG324" s="59">
        <f t="shared" si="8"/>
        <v>0</v>
      </c>
      <c r="BH324" s="59">
        <f t="shared" si="9"/>
        <v>0</v>
      </c>
      <c r="BI324" s="59">
        <f t="shared" si="10"/>
        <v>0</v>
      </c>
      <c r="BJ324" s="59">
        <f t="shared" si="11"/>
        <v>0</v>
      </c>
      <c r="BK324" s="59">
        <f t="shared" si="12"/>
        <v>0</v>
      </c>
      <c r="BL324" s="59">
        <f t="shared" si="13"/>
        <v>0</v>
      </c>
      <c r="BM324" s="59">
        <f t="shared" si="14"/>
        <v>0</v>
      </c>
      <c r="BN324" s="59">
        <f t="shared" si="15"/>
        <v>0</v>
      </c>
      <c r="BO324" s="59">
        <f t="shared" si="16"/>
        <v>0</v>
      </c>
      <c r="BP324" s="64"/>
      <c r="BQ324" s="59">
        <f t="shared" si="17"/>
        <v>0</v>
      </c>
      <c r="BR324" s="59">
        <f t="shared" si="18"/>
        <v>0</v>
      </c>
      <c r="BS324" s="59">
        <f t="shared" si="19"/>
        <v>0</v>
      </c>
      <c r="BT324" s="59">
        <f t="shared" si="20"/>
        <v>0</v>
      </c>
    </row>
    <row r="325">
      <c r="A325" s="49"/>
      <c r="B325" s="52" t="s">
        <v>38</v>
      </c>
      <c r="C325" s="52" t="s">
        <v>293</v>
      </c>
      <c r="D325" s="53">
        <v>7.8165E7</v>
      </c>
      <c r="E325" s="62"/>
      <c r="F325" s="62"/>
      <c r="G325" s="62"/>
      <c r="H325" s="62"/>
      <c r="I325" s="62"/>
      <c r="J325" s="53"/>
      <c r="K325" s="62"/>
      <c r="L325" s="62"/>
      <c r="M325" s="62"/>
      <c r="N325" s="53"/>
      <c r="O325" s="62"/>
      <c r="P325" s="53">
        <v>7.8165E7</v>
      </c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  <c r="AB325" s="62"/>
      <c r="AC325" s="62"/>
      <c r="AD325" s="62"/>
      <c r="AE325" s="62"/>
      <c r="AF325" s="62"/>
      <c r="AG325" s="62"/>
      <c r="AH325" s="62"/>
      <c r="AI325" s="62"/>
      <c r="AJ325" s="62"/>
      <c r="AK325" s="62"/>
      <c r="AL325" s="62"/>
      <c r="AM325" s="62"/>
      <c r="AN325" s="62"/>
      <c r="AO325" s="62"/>
      <c r="AP325" s="62"/>
      <c r="AQ325" s="62"/>
      <c r="AR325" s="62"/>
      <c r="AS325" s="62"/>
      <c r="AT325" s="62"/>
      <c r="AU325" s="62"/>
      <c r="AV325" s="62"/>
      <c r="AW325" s="62"/>
      <c r="AX325" s="62"/>
      <c r="AY325" s="62"/>
      <c r="AZ325" s="63"/>
      <c r="BA325" s="59">
        <f t="shared" si="3"/>
        <v>78165000</v>
      </c>
      <c r="BB325" s="28">
        <f t="shared" si="4"/>
        <v>0</v>
      </c>
      <c r="BC325" s="64"/>
      <c r="BD325" s="59">
        <f t="shared" si="5"/>
        <v>0</v>
      </c>
      <c r="BE325" s="59">
        <f t="shared" si="6"/>
        <v>0</v>
      </c>
      <c r="BF325" s="59">
        <f t="shared" si="7"/>
        <v>78165000</v>
      </c>
      <c r="BG325" s="59">
        <f t="shared" si="8"/>
        <v>0</v>
      </c>
      <c r="BH325" s="59">
        <f t="shared" si="9"/>
        <v>0</v>
      </c>
      <c r="BI325" s="59">
        <f t="shared" si="10"/>
        <v>0</v>
      </c>
      <c r="BJ325" s="59">
        <f t="shared" si="11"/>
        <v>0</v>
      </c>
      <c r="BK325" s="59">
        <f t="shared" si="12"/>
        <v>0</v>
      </c>
      <c r="BL325" s="59">
        <f t="shared" si="13"/>
        <v>0</v>
      </c>
      <c r="BM325" s="59">
        <f t="shared" si="14"/>
        <v>0</v>
      </c>
      <c r="BN325" s="59">
        <f t="shared" si="15"/>
        <v>0</v>
      </c>
      <c r="BO325" s="59">
        <f t="shared" si="16"/>
        <v>0</v>
      </c>
      <c r="BP325" s="64"/>
      <c r="BQ325" s="59">
        <f t="shared" si="17"/>
        <v>78165000</v>
      </c>
      <c r="BR325" s="59">
        <f t="shared" si="18"/>
        <v>0</v>
      </c>
      <c r="BS325" s="59">
        <f t="shared" si="19"/>
        <v>0</v>
      </c>
      <c r="BT325" s="59">
        <f t="shared" si="20"/>
        <v>0</v>
      </c>
    </row>
    <row r="326">
      <c r="A326" s="41" t="s">
        <v>294</v>
      </c>
      <c r="B326" s="42" t="s">
        <v>295</v>
      </c>
      <c r="C326" s="6"/>
      <c r="D326" s="43">
        <f t="shared" ref="D326:AZ326" si="153">sum(D327)</f>
        <v>44650000</v>
      </c>
      <c r="E326" s="43">
        <f t="shared" si="153"/>
        <v>0</v>
      </c>
      <c r="F326" s="43">
        <f t="shared" si="153"/>
        <v>0</v>
      </c>
      <c r="G326" s="43">
        <f t="shared" si="153"/>
        <v>0</v>
      </c>
      <c r="H326" s="43">
        <f t="shared" si="153"/>
        <v>0</v>
      </c>
      <c r="I326" s="43">
        <f t="shared" si="153"/>
        <v>0</v>
      </c>
      <c r="J326" s="43">
        <f t="shared" si="153"/>
        <v>0</v>
      </c>
      <c r="K326" s="43">
        <f t="shared" si="153"/>
        <v>0</v>
      </c>
      <c r="L326" s="43">
        <f t="shared" si="153"/>
        <v>0</v>
      </c>
      <c r="M326" s="43">
        <f t="shared" si="153"/>
        <v>0</v>
      </c>
      <c r="N326" s="43">
        <f t="shared" si="153"/>
        <v>11162500</v>
      </c>
      <c r="O326" s="43">
        <f t="shared" si="153"/>
        <v>0</v>
      </c>
      <c r="P326" s="43">
        <f t="shared" si="153"/>
        <v>0</v>
      </c>
      <c r="Q326" s="43">
        <f t="shared" si="153"/>
        <v>0</v>
      </c>
      <c r="R326" s="43">
        <f t="shared" si="153"/>
        <v>0</v>
      </c>
      <c r="S326" s="43">
        <f t="shared" si="153"/>
        <v>0</v>
      </c>
      <c r="T326" s="43">
        <f t="shared" si="153"/>
        <v>0</v>
      </c>
      <c r="U326" s="43">
        <f t="shared" si="153"/>
        <v>0</v>
      </c>
      <c r="V326" s="43">
        <f t="shared" si="153"/>
        <v>0</v>
      </c>
      <c r="W326" s="43">
        <f t="shared" si="153"/>
        <v>0</v>
      </c>
      <c r="X326" s="43">
        <f t="shared" si="153"/>
        <v>0</v>
      </c>
      <c r="Y326" s="43">
        <f t="shared" si="153"/>
        <v>0</v>
      </c>
      <c r="Z326" s="43">
        <f t="shared" si="153"/>
        <v>11162500</v>
      </c>
      <c r="AA326" s="43">
        <f t="shared" si="153"/>
        <v>0</v>
      </c>
      <c r="AB326" s="43">
        <f t="shared" si="153"/>
        <v>0</v>
      </c>
      <c r="AC326" s="43">
        <f t="shared" si="153"/>
        <v>0</v>
      </c>
      <c r="AD326" s="43">
        <f t="shared" si="153"/>
        <v>0</v>
      </c>
      <c r="AE326" s="43">
        <f t="shared" si="153"/>
        <v>0</v>
      </c>
      <c r="AF326" s="43">
        <f t="shared" si="153"/>
        <v>0</v>
      </c>
      <c r="AG326" s="43">
        <f t="shared" si="153"/>
        <v>0</v>
      </c>
      <c r="AH326" s="43">
        <f t="shared" si="153"/>
        <v>0</v>
      </c>
      <c r="AI326" s="43">
        <f t="shared" si="153"/>
        <v>0</v>
      </c>
      <c r="AJ326" s="43">
        <f t="shared" si="153"/>
        <v>0</v>
      </c>
      <c r="AK326" s="43">
        <f t="shared" si="153"/>
        <v>0</v>
      </c>
      <c r="AL326" s="43">
        <f t="shared" si="153"/>
        <v>11162500</v>
      </c>
      <c r="AM326" s="43">
        <f t="shared" si="153"/>
        <v>0</v>
      </c>
      <c r="AN326" s="43">
        <f t="shared" si="153"/>
        <v>0</v>
      </c>
      <c r="AO326" s="43">
        <f t="shared" si="153"/>
        <v>0</v>
      </c>
      <c r="AP326" s="43">
        <f t="shared" si="153"/>
        <v>0</v>
      </c>
      <c r="AQ326" s="43">
        <f t="shared" si="153"/>
        <v>0</v>
      </c>
      <c r="AR326" s="43">
        <f t="shared" si="153"/>
        <v>0</v>
      </c>
      <c r="AS326" s="43">
        <f t="shared" si="153"/>
        <v>0</v>
      </c>
      <c r="AT326" s="43">
        <f t="shared" si="153"/>
        <v>11162500</v>
      </c>
      <c r="AU326" s="43">
        <f t="shared" si="153"/>
        <v>0</v>
      </c>
      <c r="AV326" s="43">
        <f t="shared" si="153"/>
        <v>0</v>
      </c>
      <c r="AW326" s="43">
        <f t="shared" si="153"/>
        <v>0</v>
      </c>
      <c r="AX326" s="43">
        <f t="shared" si="153"/>
        <v>0</v>
      </c>
      <c r="AY326" s="43">
        <f t="shared" si="153"/>
        <v>0</v>
      </c>
      <c r="AZ326" s="58">
        <f t="shared" si="153"/>
        <v>0</v>
      </c>
      <c r="BA326" s="59">
        <f t="shared" si="3"/>
        <v>44650000</v>
      </c>
      <c r="BB326" s="28">
        <f t="shared" si="4"/>
        <v>0</v>
      </c>
      <c r="BC326" s="29"/>
      <c r="BD326" s="59">
        <f t="shared" si="5"/>
        <v>0</v>
      </c>
      <c r="BE326" s="59">
        <f t="shared" si="6"/>
        <v>0</v>
      </c>
      <c r="BF326" s="59">
        <f t="shared" si="7"/>
        <v>11162500</v>
      </c>
      <c r="BG326" s="59">
        <f t="shared" si="8"/>
        <v>0</v>
      </c>
      <c r="BH326" s="59">
        <f t="shared" si="9"/>
        <v>0</v>
      </c>
      <c r="BI326" s="59">
        <f t="shared" si="10"/>
        <v>11162500</v>
      </c>
      <c r="BJ326" s="59">
        <f t="shared" si="11"/>
        <v>0</v>
      </c>
      <c r="BK326" s="59">
        <f t="shared" si="12"/>
        <v>0</v>
      </c>
      <c r="BL326" s="59">
        <f t="shared" si="13"/>
        <v>11162500</v>
      </c>
      <c r="BM326" s="59">
        <f t="shared" si="14"/>
        <v>0</v>
      </c>
      <c r="BN326" s="59">
        <f t="shared" si="15"/>
        <v>11162500</v>
      </c>
      <c r="BO326" s="59">
        <f t="shared" si="16"/>
        <v>0</v>
      </c>
      <c r="BP326" s="29"/>
      <c r="BQ326" s="59">
        <f t="shared" si="17"/>
        <v>11162500</v>
      </c>
      <c r="BR326" s="59">
        <f t="shared" si="18"/>
        <v>11162500</v>
      </c>
      <c r="BS326" s="59">
        <f t="shared" si="19"/>
        <v>11162500</v>
      </c>
      <c r="BT326" s="59">
        <f t="shared" si="20"/>
        <v>11162500</v>
      </c>
    </row>
    <row r="327">
      <c r="A327" s="45">
        <v>522191.0</v>
      </c>
      <c r="B327" s="46" t="s">
        <v>36</v>
      </c>
      <c r="C327" s="6"/>
      <c r="D327" s="47">
        <f t="shared" ref="D327:AZ327" si="154">sum(D329)</f>
        <v>44650000</v>
      </c>
      <c r="E327" s="47">
        <f t="shared" si="154"/>
        <v>0</v>
      </c>
      <c r="F327" s="47">
        <f t="shared" si="154"/>
        <v>0</v>
      </c>
      <c r="G327" s="47">
        <f t="shared" si="154"/>
        <v>0</v>
      </c>
      <c r="H327" s="47">
        <f t="shared" si="154"/>
        <v>0</v>
      </c>
      <c r="I327" s="47">
        <f t="shared" si="154"/>
        <v>0</v>
      </c>
      <c r="J327" s="47">
        <f t="shared" si="154"/>
        <v>0</v>
      </c>
      <c r="K327" s="47">
        <f t="shared" si="154"/>
        <v>0</v>
      </c>
      <c r="L327" s="47">
        <f t="shared" si="154"/>
        <v>0</v>
      </c>
      <c r="M327" s="47">
        <f t="shared" si="154"/>
        <v>0</v>
      </c>
      <c r="N327" s="47">
        <f t="shared" si="154"/>
        <v>11162500</v>
      </c>
      <c r="O327" s="47">
        <f t="shared" si="154"/>
        <v>0</v>
      </c>
      <c r="P327" s="47">
        <f t="shared" si="154"/>
        <v>0</v>
      </c>
      <c r="Q327" s="47">
        <f t="shared" si="154"/>
        <v>0</v>
      </c>
      <c r="R327" s="47">
        <f t="shared" si="154"/>
        <v>0</v>
      </c>
      <c r="S327" s="47">
        <f t="shared" si="154"/>
        <v>0</v>
      </c>
      <c r="T327" s="47">
        <f t="shared" si="154"/>
        <v>0</v>
      </c>
      <c r="U327" s="47">
        <f t="shared" si="154"/>
        <v>0</v>
      </c>
      <c r="V327" s="47">
        <f t="shared" si="154"/>
        <v>0</v>
      </c>
      <c r="W327" s="47">
        <f t="shared" si="154"/>
        <v>0</v>
      </c>
      <c r="X327" s="47">
        <f t="shared" si="154"/>
        <v>0</v>
      </c>
      <c r="Y327" s="47">
        <f t="shared" si="154"/>
        <v>0</v>
      </c>
      <c r="Z327" s="47">
        <f t="shared" si="154"/>
        <v>11162500</v>
      </c>
      <c r="AA327" s="47">
        <f t="shared" si="154"/>
        <v>0</v>
      </c>
      <c r="AB327" s="47">
        <f t="shared" si="154"/>
        <v>0</v>
      </c>
      <c r="AC327" s="47">
        <f t="shared" si="154"/>
        <v>0</v>
      </c>
      <c r="AD327" s="47">
        <f t="shared" si="154"/>
        <v>0</v>
      </c>
      <c r="AE327" s="47">
        <f t="shared" si="154"/>
        <v>0</v>
      </c>
      <c r="AF327" s="47">
        <f t="shared" si="154"/>
        <v>0</v>
      </c>
      <c r="AG327" s="47">
        <f t="shared" si="154"/>
        <v>0</v>
      </c>
      <c r="AH327" s="47">
        <f t="shared" si="154"/>
        <v>0</v>
      </c>
      <c r="AI327" s="47">
        <f t="shared" si="154"/>
        <v>0</v>
      </c>
      <c r="AJ327" s="47">
        <f t="shared" si="154"/>
        <v>0</v>
      </c>
      <c r="AK327" s="47">
        <f t="shared" si="154"/>
        <v>0</v>
      </c>
      <c r="AL327" s="47">
        <f t="shared" si="154"/>
        <v>11162500</v>
      </c>
      <c r="AM327" s="47">
        <f t="shared" si="154"/>
        <v>0</v>
      </c>
      <c r="AN327" s="47">
        <f t="shared" si="154"/>
        <v>0</v>
      </c>
      <c r="AO327" s="47">
        <f t="shared" si="154"/>
        <v>0</v>
      </c>
      <c r="AP327" s="47">
        <f t="shared" si="154"/>
        <v>0</v>
      </c>
      <c r="AQ327" s="47">
        <f t="shared" si="154"/>
        <v>0</v>
      </c>
      <c r="AR327" s="47">
        <f t="shared" si="154"/>
        <v>0</v>
      </c>
      <c r="AS327" s="47">
        <f t="shared" si="154"/>
        <v>0</v>
      </c>
      <c r="AT327" s="47">
        <f t="shared" si="154"/>
        <v>11162500</v>
      </c>
      <c r="AU327" s="47">
        <f t="shared" si="154"/>
        <v>0</v>
      </c>
      <c r="AV327" s="47">
        <f t="shared" si="154"/>
        <v>0</v>
      </c>
      <c r="AW327" s="47">
        <f t="shared" si="154"/>
        <v>0</v>
      </c>
      <c r="AX327" s="47">
        <f t="shared" si="154"/>
        <v>0</v>
      </c>
      <c r="AY327" s="47">
        <f t="shared" si="154"/>
        <v>0</v>
      </c>
      <c r="AZ327" s="60">
        <f t="shared" si="154"/>
        <v>0</v>
      </c>
      <c r="BA327" s="59">
        <f t="shared" si="3"/>
        <v>44650000</v>
      </c>
      <c r="BB327" s="28">
        <f t="shared" si="4"/>
        <v>0</v>
      </c>
      <c r="BC327" s="61"/>
      <c r="BD327" s="59">
        <f t="shared" si="5"/>
        <v>0</v>
      </c>
      <c r="BE327" s="59">
        <f t="shared" si="6"/>
        <v>0</v>
      </c>
      <c r="BF327" s="59">
        <f t="shared" si="7"/>
        <v>11162500</v>
      </c>
      <c r="BG327" s="59">
        <f t="shared" si="8"/>
        <v>0</v>
      </c>
      <c r="BH327" s="59">
        <f t="shared" si="9"/>
        <v>0</v>
      </c>
      <c r="BI327" s="59">
        <f t="shared" si="10"/>
        <v>11162500</v>
      </c>
      <c r="BJ327" s="59">
        <f t="shared" si="11"/>
        <v>0</v>
      </c>
      <c r="BK327" s="59">
        <f t="shared" si="12"/>
        <v>0</v>
      </c>
      <c r="BL327" s="59">
        <f t="shared" si="13"/>
        <v>11162500</v>
      </c>
      <c r="BM327" s="59">
        <f t="shared" si="14"/>
        <v>0</v>
      </c>
      <c r="BN327" s="59">
        <f t="shared" si="15"/>
        <v>11162500</v>
      </c>
      <c r="BO327" s="59">
        <f t="shared" si="16"/>
        <v>0</v>
      </c>
      <c r="BP327" s="61"/>
      <c r="BQ327" s="59">
        <f t="shared" si="17"/>
        <v>11162500</v>
      </c>
      <c r="BR327" s="59">
        <f t="shared" si="18"/>
        <v>11162500</v>
      </c>
      <c r="BS327" s="59">
        <f t="shared" si="19"/>
        <v>11162500</v>
      </c>
      <c r="BT327" s="59">
        <f t="shared" si="20"/>
        <v>11162500</v>
      </c>
    </row>
    <row r="328">
      <c r="A328" s="49"/>
      <c r="B328" s="50" t="s">
        <v>37</v>
      </c>
      <c r="C328" s="6"/>
      <c r="D328" s="51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  <c r="AR328" s="62"/>
      <c r="AS328" s="62"/>
      <c r="AT328" s="62"/>
      <c r="AU328" s="62"/>
      <c r="AV328" s="62"/>
      <c r="AW328" s="62"/>
      <c r="AX328" s="62"/>
      <c r="AY328" s="62"/>
      <c r="AZ328" s="63"/>
      <c r="BA328" s="59">
        <f t="shared" si="3"/>
        <v>0</v>
      </c>
      <c r="BB328" s="28">
        <f t="shared" si="4"/>
        <v>0</v>
      </c>
      <c r="BC328" s="64"/>
      <c r="BD328" s="59">
        <f t="shared" si="5"/>
        <v>0</v>
      </c>
      <c r="BE328" s="59">
        <f t="shared" si="6"/>
        <v>0</v>
      </c>
      <c r="BF328" s="59">
        <f t="shared" si="7"/>
        <v>0</v>
      </c>
      <c r="BG328" s="59">
        <f t="shared" si="8"/>
        <v>0</v>
      </c>
      <c r="BH328" s="59">
        <f t="shared" si="9"/>
        <v>0</v>
      </c>
      <c r="BI328" s="59">
        <f t="shared" si="10"/>
        <v>0</v>
      </c>
      <c r="BJ328" s="59">
        <f t="shared" si="11"/>
        <v>0</v>
      </c>
      <c r="BK328" s="59">
        <f t="shared" si="12"/>
        <v>0</v>
      </c>
      <c r="BL328" s="59">
        <f t="shared" si="13"/>
        <v>0</v>
      </c>
      <c r="BM328" s="59">
        <f t="shared" si="14"/>
        <v>0</v>
      </c>
      <c r="BN328" s="59">
        <f t="shared" si="15"/>
        <v>0</v>
      </c>
      <c r="BO328" s="59">
        <f t="shared" si="16"/>
        <v>0</v>
      </c>
      <c r="BP328" s="64"/>
      <c r="BQ328" s="59">
        <f t="shared" si="17"/>
        <v>0</v>
      </c>
      <c r="BR328" s="59">
        <f t="shared" si="18"/>
        <v>0</v>
      </c>
      <c r="BS328" s="59">
        <f t="shared" si="19"/>
        <v>0</v>
      </c>
      <c r="BT328" s="59">
        <f t="shared" si="20"/>
        <v>0</v>
      </c>
    </row>
    <row r="329">
      <c r="A329" s="49"/>
      <c r="B329" s="52" t="s">
        <v>38</v>
      </c>
      <c r="C329" s="52" t="s">
        <v>296</v>
      </c>
      <c r="D329" s="53">
        <v>4.465E7</v>
      </c>
      <c r="E329" s="62"/>
      <c r="F329" s="62"/>
      <c r="G329" s="62"/>
      <c r="H329" s="62"/>
      <c r="I329" s="62"/>
      <c r="J329" s="62"/>
      <c r="K329" s="62"/>
      <c r="L329" s="62"/>
      <c r="M329" s="62"/>
      <c r="N329" s="62">
        <f>D329/4</f>
        <v>11162500</v>
      </c>
      <c r="O329" s="62"/>
      <c r="P329" s="53"/>
      <c r="Q329" s="62"/>
      <c r="R329" s="62"/>
      <c r="S329" s="62"/>
      <c r="T329" s="62"/>
      <c r="U329" s="62"/>
      <c r="V329" s="62"/>
      <c r="W329" s="62"/>
      <c r="X329" s="62"/>
      <c r="Y329" s="62"/>
      <c r="Z329" s="62">
        <v>1.11625E7</v>
      </c>
      <c r="AA329" s="62"/>
      <c r="AB329" s="53"/>
      <c r="AC329" s="62"/>
      <c r="AD329" s="62"/>
      <c r="AE329" s="62"/>
      <c r="AF329" s="53"/>
      <c r="AG329" s="62"/>
      <c r="AH329" s="62"/>
      <c r="AI329" s="62"/>
      <c r="AJ329" s="62"/>
      <c r="AK329" s="62"/>
      <c r="AL329" s="62">
        <v>1.11625E7</v>
      </c>
      <c r="AM329" s="62"/>
      <c r="AN329" s="53"/>
      <c r="AO329" s="62"/>
      <c r="AP329" s="62"/>
      <c r="AQ329" s="62"/>
      <c r="AR329" s="62"/>
      <c r="AS329" s="62"/>
      <c r="AT329" s="62">
        <v>1.11625E7</v>
      </c>
      <c r="AU329" s="62"/>
      <c r="AV329" s="62"/>
      <c r="AW329" s="62"/>
      <c r="AX329" s="53"/>
      <c r="AY329" s="62"/>
      <c r="AZ329" s="63"/>
      <c r="BA329" s="59">
        <f t="shared" si="3"/>
        <v>44650000</v>
      </c>
      <c r="BB329" s="28">
        <f t="shared" si="4"/>
        <v>0</v>
      </c>
      <c r="BC329" s="64"/>
      <c r="BD329" s="59">
        <f t="shared" si="5"/>
        <v>0</v>
      </c>
      <c r="BE329" s="59">
        <f t="shared" si="6"/>
        <v>0</v>
      </c>
      <c r="BF329" s="59">
        <f t="shared" si="7"/>
        <v>11162500</v>
      </c>
      <c r="BG329" s="59">
        <f t="shared" si="8"/>
        <v>0</v>
      </c>
      <c r="BH329" s="59">
        <f t="shared" si="9"/>
        <v>0</v>
      </c>
      <c r="BI329" s="59">
        <f t="shared" si="10"/>
        <v>11162500</v>
      </c>
      <c r="BJ329" s="59">
        <f t="shared" si="11"/>
        <v>0</v>
      </c>
      <c r="BK329" s="59">
        <f t="shared" si="12"/>
        <v>0</v>
      </c>
      <c r="BL329" s="59">
        <f t="shared" si="13"/>
        <v>11162500</v>
      </c>
      <c r="BM329" s="59">
        <f t="shared" si="14"/>
        <v>0</v>
      </c>
      <c r="BN329" s="59">
        <f t="shared" si="15"/>
        <v>11162500</v>
      </c>
      <c r="BO329" s="59">
        <f t="shared" si="16"/>
        <v>0</v>
      </c>
      <c r="BP329" s="64"/>
      <c r="BQ329" s="59">
        <f t="shared" si="17"/>
        <v>11162500</v>
      </c>
      <c r="BR329" s="59">
        <f t="shared" si="18"/>
        <v>11162500</v>
      </c>
      <c r="BS329" s="59">
        <f t="shared" si="19"/>
        <v>11162500</v>
      </c>
      <c r="BT329" s="59">
        <f t="shared" si="20"/>
        <v>11162500</v>
      </c>
    </row>
    <row r="330">
      <c r="A330" s="41" t="s">
        <v>297</v>
      </c>
      <c r="B330" s="42" t="s">
        <v>298</v>
      </c>
      <c r="C330" s="6"/>
      <c r="D330" s="43">
        <f t="shared" ref="D330:AZ330" si="155">sum(D331)</f>
        <v>22680000</v>
      </c>
      <c r="E330" s="43">
        <f t="shared" si="155"/>
        <v>0</v>
      </c>
      <c r="F330" s="43">
        <f t="shared" si="155"/>
        <v>0</v>
      </c>
      <c r="G330" s="43">
        <f t="shared" si="155"/>
        <v>0</v>
      </c>
      <c r="H330" s="43">
        <f t="shared" si="155"/>
        <v>0</v>
      </c>
      <c r="I330" s="43">
        <f t="shared" si="155"/>
        <v>0</v>
      </c>
      <c r="J330" s="43">
        <f t="shared" si="155"/>
        <v>0</v>
      </c>
      <c r="K330" s="43">
        <f t="shared" si="155"/>
        <v>0</v>
      </c>
      <c r="L330" s="43">
        <f t="shared" si="155"/>
        <v>1890000</v>
      </c>
      <c r="M330" s="43">
        <f t="shared" si="155"/>
        <v>0</v>
      </c>
      <c r="N330" s="43">
        <f t="shared" si="155"/>
        <v>0</v>
      </c>
      <c r="O330" s="43">
        <f t="shared" si="155"/>
        <v>0</v>
      </c>
      <c r="P330" s="43">
        <f t="shared" si="155"/>
        <v>1890000</v>
      </c>
      <c r="Q330" s="43">
        <f t="shared" si="155"/>
        <v>0</v>
      </c>
      <c r="R330" s="43">
        <f t="shared" si="155"/>
        <v>0</v>
      </c>
      <c r="S330" s="43">
        <f t="shared" si="155"/>
        <v>0</v>
      </c>
      <c r="T330" s="43">
        <f t="shared" si="155"/>
        <v>1890000</v>
      </c>
      <c r="U330" s="43">
        <f t="shared" si="155"/>
        <v>0</v>
      </c>
      <c r="V330" s="43">
        <f t="shared" si="155"/>
        <v>0</v>
      </c>
      <c r="W330" s="43">
        <f t="shared" si="155"/>
        <v>0</v>
      </c>
      <c r="X330" s="43">
        <f t="shared" si="155"/>
        <v>1890000</v>
      </c>
      <c r="Y330" s="43">
        <f t="shared" si="155"/>
        <v>0</v>
      </c>
      <c r="Z330" s="43">
        <f t="shared" si="155"/>
        <v>0</v>
      </c>
      <c r="AA330" s="43">
        <f t="shared" si="155"/>
        <v>0</v>
      </c>
      <c r="AB330" s="43">
        <f t="shared" si="155"/>
        <v>1890000</v>
      </c>
      <c r="AC330" s="43">
        <f t="shared" si="155"/>
        <v>0</v>
      </c>
      <c r="AD330" s="43">
        <f t="shared" si="155"/>
        <v>0</v>
      </c>
      <c r="AE330" s="43">
        <f t="shared" si="155"/>
        <v>0</v>
      </c>
      <c r="AF330" s="43">
        <f t="shared" si="155"/>
        <v>1890000</v>
      </c>
      <c r="AG330" s="43">
        <f t="shared" si="155"/>
        <v>0</v>
      </c>
      <c r="AH330" s="43">
        <f t="shared" si="155"/>
        <v>0</v>
      </c>
      <c r="AI330" s="43">
        <f t="shared" si="155"/>
        <v>0</v>
      </c>
      <c r="AJ330" s="43">
        <f t="shared" si="155"/>
        <v>1890000</v>
      </c>
      <c r="AK330" s="43">
        <f t="shared" si="155"/>
        <v>0</v>
      </c>
      <c r="AL330" s="43">
        <f t="shared" si="155"/>
        <v>0</v>
      </c>
      <c r="AM330" s="43">
        <f t="shared" si="155"/>
        <v>0</v>
      </c>
      <c r="AN330" s="43">
        <f t="shared" si="155"/>
        <v>1890000</v>
      </c>
      <c r="AO330" s="43">
        <f t="shared" si="155"/>
        <v>0</v>
      </c>
      <c r="AP330" s="43">
        <f t="shared" si="155"/>
        <v>0</v>
      </c>
      <c r="AQ330" s="43">
        <f t="shared" si="155"/>
        <v>0</v>
      </c>
      <c r="AR330" s="43">
        <f t="shared" si="155"/>
        <v>1890000</v>
      </c>
      <c r="AS330" s="43">
        <f t="shared" si="155"/>
        <v>0</v>
      </c>
      <c r="AT330" s="43">
        <f t="shared" si="155"/>
        <v>1890000</v>
      </c>
      <c r="AU330" s="43">
        <f t="shared" si="155"/>
        <v>0</v>
      </c>
      <c r="AV330" s="43">
        <f t="shared" si="155"/>
        <v>1890000</v>
      </c>
      <c r="AW330" s="43">
        <f t="shared" si="155"/>
        <v>0</v>
      </c>
      <c r="AX330" s="43">
        <f t="shared" si="155"/>
        <v>1890000</v>
      </c>
      <c r="AY330" s="43">
        <f t="shared" si="155"/>
        <v>0</v>
      </c>
      <c r="AZ330" s="58">
        <f t="shared" si="155"/>
        <v>0</v>
      </c>
      <c r="BA330" s="59">
        <f t="shared" si="3"/>
        <v>22680000</v>
      </c>
      <c r="BB330" s="28">
        <f t="shared" si="4"/>
        <v>0</v>
      </c>
      <c r="BC330" s="29"/>
      <c r="BD330" s="59">
        <f t="shared" si="5"/>
        <v>0</v>
      </c>
      <c r="BE330" s="59">
        <f t="shared" si="6"/>
        <v>1890000</v>
      </c>
      <c r="BF330" s="59">
        <f t="shared" si="7"/>
        <v>1890000</v>
      </c>
      <c r="BG330" s="59">
        <f t="shared" si="8"/>
        <v>1890000</v>
      </c>
      <c r="BH330" s="59">
        <f t="shared" si="9"/>
        <v>1890000</v>
      </c>
      <c r="BI330" s="59">
        <f t="shared" si="10"/>
        <v>1890000</v>
      </c>
      <c r="BJ330" s="59">
        <f t="shared" si="11"/>
        <v>1890000</v>
      </c>
      <c r="BK330" s="59">
        <f t="shared" si="12"/>
        <v>1890000</v>
      </c>
      <c r="BL330" s="59">
        <f t="shared" si="13"/>
        <v>1890000</v>
      </c>
      <c r="BM330" s="59">
        <f t="shared" si="14"/>
        <v>1890000</v>
      </c>
      <c r="BN330" s="59">
        <f t="shared" si="15"/>
        <v>3780000</v>
      </c>
      <c r="BO330" s="59">
        <f t="shared" si="16"/>
        <v>1890000</v>
      </c>
      <c r="BP330" s="29"/>
      <c r="BQ330" s="59">
        <f t="shared" si="17"/>
        <v>3780000</v>
      </c>
      <c r="BR330" s="59">
        <f t="shared" si="18"/>
        <v>5670000</v>
      </c>
      <c r="BS330" s="59">
        <f t="shared" si="19"/>
        <v>5670000</v>
      </c>
      <c r="BT330" s="59">
        <f t="shared" si="20"/>
        <v>7560000</v>
      </c>
    </row>
    <row r="331">
      <c r="A331" s="45">
        <v>521211.0</v>
      </c>
      <c r="B331" s="46" t="s">
        <v>48</v>
      </c>
      <c r="C331" s="6"/>
      <c r="D331" s="47">
        <f t="shared" ref="D331:AZ331" si="156">sum(D333)</f>
        <v>22680000</v>
      </c>
      <c r="E331" s="47">
        <f t="shared" si="156"/>
        <v>0</v>
      </c>
      <c r="F331" s="47">
        <f t="shared" si="156"/>
        <v>0</v>
      </c>
      <c r="G331" s="47">
        <f t="shared" si="156"/>
        <v>0</v>
      </c>
      <c r="H331" s="47">
        <f t="shared" si="156"/>
        <v>0</v>
      </c>
      <c r="I331" s="47">
        <f t="shared" si="156"/>
        <v>0</v>
      </c>
      <c r="J331" s="47">
        <f t="shared" si="156"/>
        <v>0</v>
      </c>
      <c r="K331" s="47">
        <f t="shared" si="156"/>
        <v>0</v>
      </c>
      <c r="L331" s="47">
        <f t="shared" si="156"/>
        <v>1890000</v>
      </c>
      <c r="M331" s="47">
        <f t="shared" si="156"/>
        <v>0</v>
      </c>
      <c r="N331" s="47">
        <f t="shared" si="156"/>
        <v>0</v>
      </c>
      <c r="O331" s="47">
        <f t="shared" si="156"/>
        <v>0</v>
      </c>
      <c r="P331" s="47">
        <f t="shared" si="156"/>
        <v>1890000</v>
      </c>
      <c r="Q331" s="47">
        <f t="shared" si="156"/>
        <v>0</v>
      </c>
      <c r="R331" s="47">
        <f t="shared" si="156"/>
        <v>0</v>
      </c>
      <c r="S331" s="47">
        <f t="shared" si="156"/>
        <v>0</v>
      </c>
      <c r="T331" s="47">
        <f t="shared" si="156"/>
        <v>1890000</v>
      </c>
      <c r="U331" s="47">
        <f t="shared" si="156"/>
        <v>0</v>
      </c>
      <c r="V331" s="47">
        <f t="shared" si="156"/>
        <v>0</v>
      </c>
      <c r="W331" s="47">
        <f t="shared" si="156"/>
        <v>0</v>
      </c>
      <c r="X331" s="47">
        <f t="shared" si="156"/>
        <v>1890000</v>
      </c>
      <c r="Y331" s="47">
        <f t="shared" si="156"/>
        <v>0</v>
      </c>
      <c r="Z331" s="47">
        <f t="shared" si="156"/>
        <v>0</v>
      </c>
      <c r="AA331" s="47">
        <f t="shared" si="156"/>
        <v>0</v>
      </c>
      <c r="AB331" s="47">
        <f t="shared" si="156"/>
        <v>1890000</v>
      </c>
      <c r="AC331" s="47">
        <f t="shared" si="156"/>
        <v>0</v>
      </c>
      <c r="AD331" s="47">
        <f t="shared" si="156"/>
        <v>0</v>
      </c>
      <c r="AE331" s="47">
        <f t="shared" si="156"/>
        <v>0</v>
      </c>
      <c r="AF331" s="47">
        <f t="shared" si="156"/>
        <v>1890000</v>
      </c>
      <c r="AG331" s="47">
        <f t="shared" si="156"/>
        <v>0</v>
      </c>
      <c r="AH331" s="47">
        <f t="shared" si="156"/>
        <v>0</v>
      </c>
      <c r="AI331" s="47">
        <f t="shared" si="156"/>
        <v>0</v>
      </c>
      <c r="AJ331" s="47">
        <f t="shared" si="156"/>
        <v>1890000</v>
      </c>
      <c r="AK331" s="47">
        <f t="shared" si="156"/>
        <v>0</v>
      </c>
      <c r="AL331" s="47">
        <f t="shared" si="156"/>
        <v>0</v>
      </c>
      <c r="AM331" s="47">
        <f t="shared" si="156"/>
        <v>0</v>
      </c>
      <c r="AN331" s="47">
        <f t="shared" si="156"/>
        <v>1890000</v>
      </c>
      <c r="AO331" s="47">
        <f t="shared" si="156"/>
        <v>0</v>
      </c>
      <c r="AP331" s="47">
        <f t="shared" si="156"/>
        <v>0</v>
      </c>
      <c r="AQ331" s="47">
        <f t="shared" si="156"/>
        <v>0</v>
      </c>
      <c r="AR331" s="47">
        <f t="shared" si="156"/>
        <v>1890000</v>
      </c>
      <c r="AS331" s="47">
        <f t="shared" si="156"/>
        <v>0</v>
      </c>
      <c r="AT331" s="47">
        <f t="shared" si="156"/>
        <v>1890000</v>
      </c>
      <c r="AU331" s="47">
        <f t="shared" si="156"/>
        <v>0</v>
      </c>
      <c r="AV331" s="47">
        <f t="shared" si="156"/>
        <v>1890000</v>
      </c>
      <c r="AW331" s="47">
        <f t="shared" si="156"/>
        <v>0</v>
      </c>
      <c r="AX331" s="47">
        <f t="shared" si="156"/>
        <v>1890000</v>
      </c>
      <c r="AY331" s="47">
        <f t="shared" si="156"/>
        <v>0</v>
      </c>
      <c r="AZ331" s="60">
        <f t="shared" si="156"/>
        <v>0</v>
      </c>
      <c r="BA331" s="59">
        <f t="shared" si="3"/>
        <v>22680000</v>
      </c>
      <c r="BB331" s="28">
        <f t="shared" si="4"/>
        <v>0</v>
      </c>
      <c r="BC331" s="61"/>
      <c r="BD331" s="59">
        <f t="shared" si="5"/>
        <v>0</v>
      </c>
      <c r="BE331" s="59">
        <f t="shared" si="6"/>
        <v>1890000</v>
      </c>
      <c r="BF331" s="59">
        <f t="shared" si="7"/>
        <v>1890000</v>
      </c>
      <c r="BG331" s="59">
        <f t="shared" si="8"/>
        <v>1890000</v>
      </c>
      <c r="BH331" s="59">
        <f t="shared" si="9"/>
        <v>1890000</v>
      </c>
      <c r="BI331" s="59">
        <f t="shared" si="10"/>
        <v>1890000</v>
      </c>
      <c r="BJ331" s="59">
        <f t="shared" si="11"/>
        <v>1890000</v>
      </c>
      <c r="BK331" s="59">
        <f t="shared" si="12"/>
        <v>1890000</v>
      </c>
      <c r="BL331" s="59">
        <f t="shared" si="13"/>
        <v>1890000</v>
      </c>
      <c r="BM331" s="59">
        <f t="shared" si="14"/>
        <v>1890000</v>
      </c>
      <c r="BN331" s="59">
        <f t="shared" si="15"/>
        <v>3780000</v>
      </c>
      <c r="BO331" s="59">
        <f t="shared" si="16"/>
        <v>1890000</v>
      </c>
      <c r="BP331" s="61"/>
      <c r="BQ331" s="59">
        <f t="shared" si="17"/>
        <v>3780000</v>
      </c>
      <c r="BR331" s="59">
        <f t="shared" si="18"/>
        <v>5670000</v>
      </c>
      <c r="BS331" s="59">
        <f t="shared" si="19"/>
        <v>5670000</v>
      </c>
      <c r="BT331" s="59">
        <f t="shared" si="20"/>
        <v>7560000</v>
      </c>
    </row>
    <row r="332">
      <c r="A332" s="49"/>
      <c r="B332" s="50" t="s">
        <v>37</v>
      </c>
      <c r="C332" s="6"/>
      <c r="D332" s="51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  <c r="AQ332" s="62"/>
      <c r="AR332" s="62"/>
      <c r="AS332" s="62"/>
      <c r="AT332" s="62"/>
      <c r="AU332" s="62"/>
      <c r="AV332" s="62"/>
      <c r="AW332" s="62"/>
      <c r="AX332" s="62"/>
      <c r="AY332" s="62"/>
      <c r="AZ332" s="63"/>
      <c r="BA332" s="59">
        <f t="shared" si="3"/>
        <v>0</v>
      </c>
      <c r="BB332" s="28">
        <f t="shared" si="4"/>
        <v>0</v>
      </c>
      <c r="BC332" s="64"/>
      <c r="BD332" s="59">
        <f t="shared" si="5"/>
        <v>0</v>
      </c>
      <c r="BE332" s="59">
        <f t="shared" si="6"/>
        <v>0</v>
      </c>
      <c r="BF332" s="59">
        <f t="shared" si="7"/>
        <v>0</v>
      </c>
      <c r="BG332" s="59">
        <f t="shared" si="8"/>
        <v>0</v>
      </c>
      <c r="BH332" s="59">
        <f t="shared" si="9"/>
        <v>0</v>
      </c>
      <c r="BI332" s="59">
        <f t="shared" si="10"/>
        <v>0</v>
      </c>
      <c r="BJ332" s="59">
        <f t="shared" si="11"/>
        <v>0</v>
      </c>
      <c r="BK332" s="59">
        <f t="shared" si="12"/>
        <v>0</v>
      </c>
      <c r="BL332" s="59">
        <f t="shared" si="13"/>
        <v>0</v>
      </c>
      <c r="BM332" s="59">
        <f t="shared" si="14"/>
        <v>0</v>
      </c>
      <c r="BN332" s="59">
        <f t="shared" si="15"/>
        <v>0</v>
      </c>
      <c r="BO332" s="59">
        <f t="shared" si="16"/>
        <v>0</v>
      </c>
      <c r="BP332" s="64"/>
      <c r="BQ332" s="59">
        <f t="shared" si="17"/>
        <v>0</v>
      </c>
      <c r="BR332" s="59">
        <f t="shared" si="18"/>
        <v>0</v>
      </c>
      <c r="BS332" s="59">
        <f t="shared" si="19"/>
        <v>0</v>
      </c>
      <c r="BT332" s="59">
        <f t="shared" si="20"/>
        <v>0</v>
      </c>
    </row>
    <row r="333">
      <c r="A333" s="49"/>
      <c r="B333" s="52" t="s">
        <v>38</v>
      </c>
      <c r="C333" s="52" t="s">
        <v>299</v>
      </c>
      <c r="D333" s="53">
        <v>2.268E7</v>
      </c>
      <c r="E333" s="62"/>
      <c r="F333" s="62"/>
      <c r="G333" s="62"/>
      <c r="H333" s="62"/>
      <c r="I333" s="62"/>
      <c r="J333" s="62"/>
      <c r="K333" s="62"/>
      <c r="L333" s="62">
        <f>D333/12</f>
        <v>1890000</v>
      </c>
      <c r="M333" s="62"/>
      <c r="N333" s="62"/>
      <c r="O333" s="62"/>
      <c r="P333" s="62">
        <v>1890000.0</v>
      </c>
      <c r="Q333" s="62"/>
      <c r="R333" s="62"/>
      <c r="S333" s="62"/>
      <c r="T333" s="62">
        <v>1890000.0</v>
      </c>
      <c r="U333" s="62"/>
      <c r="V333" s="62"/>
      <c r="W333" s="62"/>
      <c r="X333" s="62">
        <v>1890000.0</v>
      </c>
      <c r="Y333" s="62"/>
      <c r="Z333" s="62"/>
      <c r="AA333" s="62"/>
      <c r="AB333" s="62">
        <v>1890000.0</v>
      </c>
      <c r="AC333" s="62"/>
      <c r="AD333" s="62"/>
      <c r="AE333" s="62"/>
      <c r="AF333" s="62">
        <v>1890000.0</v>
      </c>
      <c r="AG333" s="62"/>
      <c r="AH333" s="62"/>
      <c r="AI333" s="62"/>
      <c r="AJ333" s="62">
        <v>1890000.0</v>
      </c>
      <c r="AK333" s="62"/>
      <c r="AL333" s="62"/>
      <c r="AM333" s="62"/>
      <c r="AN333" s="62">
        <v>1890000.0</v>
      </c>
      <c r="AO333" s="62"/>
      <c r="AP333" s="62"/>
      <c r="AQ333" s="62"/>
      <c r="AR333" s="62">
        <v>1890000.0</v>
      </c>
      <c r="AS333" s="62"/>
      <c r="AT333" s="62">
        <v>1890000.0</v>
      </c>
      <c r="AU333" s="62"/>
      <c r="AV333" s="62">
        <v>1890000.0</v>
      </c>
      <c r="AW333" s="62"/>
      <c r="AX333" s="62">
        <v>1890000.0</v>
      </c>
      <c r="AY333" s="62"/>
      <c r="AZ333" s="63"/>
      <c r="BA333" s="59">
        <f t="shared" si="3"/>
        <v>22680000</v>
      </c>
      <c r="BB333" s="28">
        <f t="shared" si="4"/>
        <v>0</v>
      </c>
      <c r="BC333" s="64"/>
      <c r="BD333" s="59">
        <f t="shared" si="5"/>
        <v>0</v>
      </c>
      <c r="BE333" s="59">
        <f t="shared" si="6"/>
        <v>1890000</v>
      </c>
      <c r="BF333" s="59">
        <f t="shared" si="7"/>
        <v>1890000</v>
      </c>
      <c r="BG333" s="59">
        <f t="shared" si="8"/>
        <v>1890000</v>
      </c>
      <c r="BH333" s="59">
        <f t="shared" si="9"/>
        <v>1890000</v>
      </c>
      <c r="BI333" s="59">
        <f t="shared" si="10"/>
        <v>1890000</v>
      </c>
      <c r="BJ333" s="59">
        <f t="shared" si="11"/>
        <v>1890000</v>
      </c>
      <c r="BK333" s="59">
        <f t="shared" si="12"/>
        <v>1890000</v>
      </c>
      <c r="BL333" s="59">
        <f t="shared" si="13"/>
        <v>1890000</v>
      </c>
      <c r="BM333" s="59">
        <f t="shared" si="14"/>
        <v>1890000</v>
      </c>
      <c r="BN333" s="59">
        <f t="shared" si="15"/>
        <v>3780000</v>
      </c>
      <c r="BO333" s="59">
        <f t="shared" si="16"/>
        <v>1890000</v>
      </c>
      <c r="BP333" s="64"/>
      <c r="BQ333" s="59">
        <f t="shared" si="17"/>
        <v>3780000</v>
      </c>
      <c r="BR333" s="59">
        <f t="shared" si="18"/>
        <v>5670000</v>
      </c>
      <c r="BS333" s="59">
        <f t="shared" si="19"/>
        <v>5670000</v>
      </c>
      <c r="BT333" s="59">
        <f t="shared" si="20"/>
        <v>7560000</v>
      </c>
    </row>
    <row r="334">
      <c r="A334" s="27" t="s">
        <v>300</v>
      </c>
      <c r="B334" s="30" t="s">
        <v>301</v>
      </c>
      <c r="C334" s="6"/>
      <c r="D334" s="31">
        <f t="shared" ref="D334:AZ334" si="157">sum(D335)</f>
        <v>5264000</v>
      </c>
      <c r="E334" s="31">
        <f t="shared" si="157"/>
        <v>0</v>
      </c>
      <c r="F334" s="31">
        <f t="shared" si="157"/>
        <v>0</v>
      </c>
      <c r="G334" s="31">
        <f t="shared" si="157"/>
        <v>0</v>
      </c>
      <c r="H334" s="31">
        <f t="shared" si="157"/>
        <v>0</v>
      </c>
      <c r="I334" s="31">
        <f t="shared" si="157"/>
        <v>0</v>
      </c>
      <c r="J334" s="31">
        <f t="shared" si="157"/>
        <v>0</v>
      </c>
      <c r="K334" s="31">
        <f t="shared" si="157"/>
        <v>0</v>
      </c>
      <c r="L334" s="31">
        <f t="shared" si="157"/>
        <v>0</v>
      </c>
      <c r="M334" s="31">
        <f t="shared" si="157"/>
        <v>0</v>
      </c>
      <c r="N334" s="31">
        <f t="shared" si="157"/>
        <v>0</v>
      </c>
      <c r="O334" s="31">
        <f t="shared" si="157"/>
        <v>0</v>
      </c>
      <c r="P334" s="31">
        <f t="shared" si="157"/>
        <v>0</v>
      </c>
      <c r="Q334" s="31">
        <f t="shared" si="157"/>
        <v>0</v>
      </c>
      <c r="R334" s="31">
        <f t="shared" si="157"/>
        <v>0</v>
      </c>
      <c r="S334" s="31">
        <f t="shared" si="157"/>
        <v>0</v>
      </c>
      <c r="T334" s="31">
        <f t="shared" si="157"/>
        <v>0</v>
      </c>
      <c r="U334" s="31">
        <f t="shared" si="157"/>
        <v>0</v>
      </c>
      <c r="V334" s="31">
        <f t="shared" si="157"/>
        <v>0</v>
      </c>
      <c r="W334" s="31">
        <f t="shared" si="157"/>
        <v>0</v>
      </c>
      <c r="X334" s="31">
        <f t="shared" si="157"/>
        <v>0</v>
      </c>
      <c r="Y334" s="31">
        <f t="shared" si="157"/>
        <v>0</v>
      </c>
      <c r="Z334" s="31">
        <f t="shared" si="157"/>
        <v>0</v>
      </c>
      <c r="AA334" s="31">
        <f t="shared" si="157"/>
        <v>0</v>
      </c>
      <c r="AB334" s="31">
        <f t="shared" si="157"/>
        <v>0</v>
      </c>
      <c r="AC334" s="31">
        <f t="shared" si="157"/>
        <v>2632000</v>
      </c>
      <c r="AD334" s="31">
        <f t="shared" si="157"/>
        <v>0</v>
      </c>
      <c r="AE334" s="31">
        <f t="shared" si="157"/>
        <v>0</v>
      </c>
      <c r="AF334" s="31">
        <f t="shared" si="157"/>
        <v>0</v>
      </c>
      <c r="AG334" s="31">
        <f t="shared" si="157"/>
        <v>0</v>
      </c>
      <c r="AH334" s="31">
        <f t="shared" si="157"/>
        <v>0</v>
      </c>
      <c r="AI334" s="31">
        <f t="shared" si="157"/>
        <v>0</v>
      </c>
      <c r="AJ334" s="31">
        <f t="shared" si="157"/>
        <v>0</v>
      </c>
      <c r="AK334" s="31">
        <f t="shared" si="157"/>
        <v>0</v>
      </c>
      <c r="AL334" s="31">
        <f t="shared" si="157"/>
        <v>0</v>
      </c>
      <c r="AM334" s="31">
        <f t="shared" si="157"/>
        <v>0</v>
      </c>
      <c r="AN334" s="31">
        <f t="shared" si="157"/>
        <v>0</v>
      </c>
      <c r="AO334" s="31">
        <f t="shared" si="157"/>
        <v>0</v>
      </c>
      <c r="AP334" s="31">
        <f t="shared" si="157"/>
        <v>0</v>
      </c>
      <c r="AQ334" s="31">
        <f t="shared" si="157"/>
        <v>0</v>
      </c>
      <c r="AR334" s="31">
        <f t="shared" si="157"/>
        <v>0</v>
      </c>
      <c r="AS334" s="31">
        <f t="shared" si="157"/>
        <v>0</v>
      </c>
      <c r="AT334" s="31">
        <f t="shared" si="157"/>
        <v>0</v>
      </c>
      <c r="AU334" s="31">
        <f t="shared" si="157"/>
        <v>0</v>
      </c>
      <c r="AV334" s="31">
        <f t="shared" si="157"/>
        <v>2632000</v>
      </c>
      <c r="AW334" s="31">
        <f t="shared" si="157"/>
        <v>0</v>
      </c>
      <c r="AX334" s="31">
        <f t="shared" si="157"/>
        <v>0</v>
      </c>
      <c r="AY334" s="31">
        <f t="shared" si="157"/>
        <v>0</v>
      </c>
      <c r="AZ334" s="31">
        <f t="shared" si="157"/>
        <v>0</v>
      </c>
      <c r="BA334" s="55">
        <f t="shared" si="3"/>
        <v>5264000</v>
      </c>
      <c r="BB334" s="28">
        <f t="shared" si="4"/>
        <v>0</v>
      </c>
      <c r="BC334" s="29"/>
      <c r="BD334" s="55">
        <f t="shared" si="5"/>
        <v>0</v>
      </c>
      <c r="BE334" s="55">
        <f t="shared" si="6"/>
        <v>0</v>
      </c>
      <c r="BF334" s="55">
        <f t="shared" si="7"/>
        <v>0</v>
      </c>
      <c r="BG334" s="55">
        <f t="shared" si="8"/>
        <v>0</v>
      </c>
      <c r="BH334" s="55">
        <f t="shared" si="9"/>
        <v>0</v>
      </c>
      <c r="BI334" s="55">
        <f t="shared" si="10"/>
        <v>0</v>
      </c>
      <c r="BJ334" s="55">
        <f t="shared" si="11"/>
        <v>2632000</v>
      </c>
      <c r="BK334" s="55">
        <f t="shared" si="12"/>
        <v>0</v>
      </c>
      <c r="BL334" s="55">
        <f t="shared" si="13"/>
        <v>0</v>
      </c>
      <c r="BM334" s="55">
        <f t="shared" si="14"/>
        <v>0</v>
      </c>
      <c r="BN334" s="55">
        <f t="shared" si="15"/>
        <v>2632000</v>
      </c>
      <c r="BO334" s="55">
        <f t="shared" si="16"/>
        <v>0</v>
      </c>
      <c r="BP334" s="29"/>
      <c r="BQ334" s="55">
        <f t="shared" si="17"/>
        <v>0</v>
      </c>
      <c r="BR334" s="55">
        <f t="shared" si="18"/>
        <v>0</v>
      </c>
      <c r="BS334" s="55">
        <f t="shared" si="19"/>
        <v>2632000</v>
      </c>
      <c r="BT334" s="55">
        <f t="shared" si="20"/>
        <v>2632000</v>
      </c>
    </row>
    <row r="335">
      <c r="A335" s="33" t="s">
        <v>302</v>
      </c>
      <c r="B335" s="34" t="s">
        <v>303</v>
      </c>
      <c r="C335" s="6"/>
      <c r="D335" s="35">
        <f t="shared" ref="D335:AZ335" si="158">sum(D336)</f>
        <v>5264000</v>
      </c>
      <c r="E335" s="35">
        <f t="shared" si="158"/>
        <v>0</v>
      </c>
      <c r="F335" s="35">
        <f t="shared" si="158"/>
        <v>0</v>
      </c>
      <c r="G335" s="35">
        <f t="shared" si="158"/>
        <v>0</v>
      </c>
      <c r="H335" s="35">
        <f t="shared" si="158"/>
        <v>0</v>
      </c>
      <c r="I335" s="35">
        <f t="shared" si="158"/>
        <v>0</v>
      </c>
      <c r="J335" s="35">
        <f t="shared" si="158"/>
        <v>0</v>
      </c>
      <c r="K335" s="35">
        <f t="shared" si="158"/>
        <v>0</v>
      </c>
      <c r="L335" s="35">
        <f t="shared" si="158"/>
        <v>0</v>
      </c>
      <c r="M335" s="35">
        <f t="shared" si="158"/>
        <v>0</v>
      </c>
      <c r="N335" s="35">
        <f t="shared" si="158"/>
        <v>0</v>
      </c>
      <c r="O335" s="35">
        <f t="shared" si="158"/>
        <v>0</v>
      </c>
      <c r="P335" s="35">
        <f t="shared" si="158"/>
        <v>0</v>
      </c>
      <c r="Q335" s="35">
        <f t="shared" si="158"/>
        <v>0</v>
      </c>
      <c r="R335" s="35">
        <f t="shared" si="158"/>
        <v>0</v>
      </c>
      <c r="S335" s="35">
        <f t="shared" si="158"/>
        <v>0</v>
      </c>
      <c r="T335" s="35">
        <f t="shared" si="158"/>
        <v>0</v>
      </c>
      <c r="U335" s="35">
        <f t="shared" si="158"/>
        <v>0</v>
      </c>
      <c r="V335" s="35">
        <f t="shared" si="158"/>
        <v>0</v>
      </c>
      <c r="W335" s="35">
        <f t="shared" si="158"/>
        <v>0</v>
      </c>
      <c r="X335" s="35">
        <f t="shared" si="158"/>
        <v>0</v>
      </c>
      <c r="Y335" s="35">
        <f t="shared" si="158"/>
        <v>0</v>
      </c>
      <c r="Z335" s="35">
        <f t="shared" si="158"/>
        <v>0</v>
      </c>
      <c r="AA335" s="35">
        <f t="shared" si="158"/>
        <v>0</v>
      </c>
      <c r="AB335" s="35">
        <f t="shared" si="158"/>
        <v>0</v>
      </c>
      <c r="AC335" s="35">
        <f t="shared" si="158"/>
        <v>2632000</v>
      </c>
      <c r="AD335" s="35">
        <f t="shared" si="158"/>
        <v>0</v>
      </c>
      <c r="AE335" s="35">
        <f t="shared" si="158"/>
        <v>0</v>
      </c>
      <c r="AF335" s="35">
        <f t="shared" si="158"/>
        <v>0</v>
      </c>
      <c r="AG335" s="35">
        <f t="shared" si="158"/>
        <v>0</v>
      </c>
      <c r="AH335" s="35">
        <f t="shared" si="158"/>
        <v>0</v>
      </c>
      <c r="AI335" s="35">
        <f t="shared" si="158"/>
        <v>0</v>
      </c>
      <c r="AJ335" s="35">
        <f t="shared" si="158"/>
        <v>0</v>
      </c>
      <c r="AK335" s="35">
        <f t="shared" si="158"/>
        <v>0</v>
      </c>
      <c r="AL335" s="35">
        <f t="shared" si="158"/>
        <v>0</v>
      </c>
      <c r="AM335" s="35">
        <f t="shared" si="158"/>
        <v>0</v>
      </c>
      <c r="AN335" s="35">
        <f t="shared" si="158"/>
        <v>0</v>
      </c>
      <c r="AO335" s="35">
        <f t="shared" si="158"/>
        <v>0</v>
      </c>
      <c r="AP335" s="35">
        <f t="shared" si="158"/>
        <v>0</v>
      </c>
      <c r="AQ335" s="35">
        <f t="shared" si="158"/>
        <v>0</v>
      </c>
      <c r="AR335" s="35">
        <f t="shared" si="158"/>
        <v>0</v>
      </c>
      <c r="AS335" s="35">
        <f t="shared" si="158"/>
        <v>0</v>
      </c>
      <c r="AT335" s="35">
        <f t="shared" si="158"/>
        <v>0</v>
      </c>
      <c r="AU335" s="35">
        <f t="shared" si="158"/>
        <v>0</v>
      </c>
      <c r="AV335" s="35">
        <f t="shared" si="158"/>
        <v>2632000</v>
      </c>
      <c r="AW335" s="35">
        <f t="shared" si="158"/>
        <v>0</v>
      </c>
      <c r="AX335" s="35">
        <f t="shared" si="158"/>
        <v>0</v>
      </c>
      <c r="AY335" s="35">
        <f t="shared" si="158"/>
        <v>0</v>
      </c>
      <c r="AZ335" s="35">
        <f t="shared" si="158"/>
        <v>0</v>
      </c>
      <c r="BA335" s="56">
        <f t="shared" si="3"/>
        <v>5264000</v>
      </c>
      <c r="BB335" s="28">
        <f t="shared" si="4"/>
        <v>0</v>
      </c>
      <c r="BC335" s="29"/>
      <c r="BD335" s="56">
        <f t="shared" si="5"/>
        <v>0</v>
      </c>
      <c r="BE335" s="56">
        <f t="shared" si="6"/>
        <v>0</v>
      </c>
      <c r="BF335" s="56">
        <f t="shared" si="7"/>
        <v>0</v>
      </c>
      <c r="BG335" s="56">
        <f t="shared" si="8"/>
        <v>0</v>
      </c>
      <c r="BH335" s="56">
        <f t="shared" si="9"/>
        <v>0</v>
      </c>
      <c r="BI335" s="56">
        <f t="shared" si="10"/>
        <v>0</v>
      </c>
      <c r="BJ335" s="56">
        <f t="shared" si="11"/>
        <v>2632000</v>
      </c>
      <c r="BK335" s="56">
        <f t="shared" si="12"/>
        <v>0</v>
      </c>
      <c r="BL335" s="56">
        <f t="shared" si="13"/>
        <v>0</v>
      </c>
      <c r="BM335" s="56">
        <f t="shared" si="14"/>
        <v>0</v>
      </c>
      <c r="BN335" s="56">
        <f t="shared" si="15"/>
        <v>2632000</v>
      </c>
      <c r="BO335" s="56">
        <f t="shared" si="16"/>
        <v>0</v>
      </c>
      <c r="BP335" s="29"/>
      <c r="BQ335" s="56">
        <f t="shared" si="17"/>
        <v>0</v>
      </c>
      <c r="BR335" s="56">
        <f t="shared" si="18"/>
        <v>0</v>
      </c>
      <c r="BS335" s="56">
        <f t="shared" si="19"/>
        <v>2632000</v>
      </c>
      <c r="BT335" s="56">
        <f t="shared" si="20"/>
        <v>2632000</v>
      </c>
    </row>
    <row r="336">
      <c r="A336" s="37" t="s">
        <v>304</v>
      </c>
      <c r="B336" s="38" t="s">
        <v>305</v>
      </c>
      <c r="C336" s="6"/>
      <c r="D336" s="39">
        <f t="shared" ref="D336:AZ336" si="159">sum(D337)</f>
        <v>5264000</v>
      </c>
      <c r="E336" s="39">
        <f t="shared" si="159"/>
        <v>0</v>
      </c>
      <c r="F336" s="39">
        <f t="shared" si="159"/>
        <v>0</v>
      </c>
      <c r="G336" s="39">
        <f t="shared" si="159"/>
        <v>0</v>
      </c>
      <c r="H336" s="39">
        <f t="shared" si="159"/>
        <v>0</v>
      </c>
      <c r="I336" s="39">
        <f t="shared" si="159"/>
        <v>0</v>
      </c>
      <c r="J336" s="39">
        <f t="shared" si="159"/>
        <v>0</v>
      </c>
      <c r="K336" s="39">
        <f t="shared" si="159"/>
        <v>0</v>
      </c>
      <c r="L336" s="39">
        <f t="shared" si="159"/>
        <v>0</v>
      </c>
      <c r="M336" s="39">
        <f t="shared" si="159"/>
        <v>0</v>
      </c>
      <c r="N336" s="39">
        <f t="shared" si="159"/>
        <v>0</v>
      </c>
      <c r="O336" s="39">
        <f t="shared" si="159"/>
        <v>0</v>
      </c>
      <c r="P336" s="39">
        <f t="shared" si="159"/>
        <v>0</v>
      </c>
      <c r="Q336" s="39">
        <f t="shared" si="159"/>
        <v>0</v>
      </c>
      <c r="R336" s="39">
        <f t="shared" si="159"/>
        <v>0</v>
      </c>
      <c r="S336" s="39">
        <f t="shared" si="159"/>
        <v>0</v>
      </c>
      <c r="T336" s="39">
        <f t="shared" si="159"/>
        <v>0</v>
      </c>
      <c r="U336" s="39">
        <f t="shared" si="159"/>
        <v>0</v>
      </c>
      <c r="V336" s="39">
        <f t="shared" si="159"/>
        <v>0</v>
      </c>
      <c r="W336" s="39">
        <f t="shared" si="159"/>
        <v>0</v>
      </c>
      <c r="X336" s="39">
        <f t="shared" si="159"/>
        <v>0</v>
      </c>
      <c r="Y336" s="39">
        <f t="shared" si="159"/>
        <v>0</v>
      </c>
      <c r="Z336" s="39">
        <f t="shared" si="159"/>
        <v>0</v>
      </c>
      <c r="AA336" s="39">
        <f t="shared" si="159"/>
        <v>0</v>
      </c>
      <c r="AB336" s="39">
        <f t="shared" si="159"/>
        <v>0</v>
      </c>
      <c r="AC336" s="39">
        <f t="shared" si="159"/>
        <v>2632000</v>
      </c>
      <c r="AD336" s="39">
        <f t="shared" si="159"/>
        <v>0</v>
      </c>
      <c r="AE336" s="39">
        <f t="shared" si="159"/>
        <v>0</v>
      </c>
      <c r="AF336" s="39">
        <f t="shared" si="159"/>
        <v>0</v>
      </c>
      <c r="AG336" s="39">
        <f t="shared" si="159"/>
        <v>0</v>
      </c>
      <c r="AH336" s="39">
        <f t="shared" si="159"/>
        <v>0</v>
      </c>
      <c r="AI336" s="39">
        <f t="shared" si="159"/>
        <v>0</v>
      </c>
      <c r="AJ336" s="39">
        <f t="shared" si="159"/>
        <v>0</v>
      </c>
      <c r="AK336" s="39">
        <f t="shared" si="159"/>
        <v>0</v>
      </c>
      <c r="AL336" s="39">
        <f t="shared" si="159"/>
        <v>0</v>
      </c>
      <c r="AM336" s="39">
        <f t="shared" si="159"/>
        <v>0</v>
      </c>
      <c r="AN336" s="39">
        <f t="shared" si="159"/>
        <v>0</v>
      </c>
      <c r="AO336" s="39">
        <f t="shared" si="159"/>
        <v>0</v>
      </c>
      <c r="AP336" s="39">
        <f t="shared" si="159"/>
        <v>0</v>
      </c>
      <c r="AQ336" s="39">
        <f t="shared" si="159"/>
        <v>0</v>
      </c>
      <c r="AR336" s="39">
        <f t="shared" si="159"/>
        <v>0</v>
      </c>
      <c r="AS336" s="39">
        <f t="shared" si="159"/>
        <v>0</v>
      </c>
      <c r="AT336" s="39">
        <f t="shared" si="159"/>
        <v>0</v>
      </c>
      <c r="AU336" s="39">
        <f t="shared" si="159"/>
        <v>0</v>
      </c>
      <c r="AV336" s="39">
        <f t="shared" si="159"/>
        <v>2632000</v>
      </c>
      <c r="AW336" s="39">
        <f t="shared" si="159"/>
        <v>0</v>
      </c>
      <c r="AX336" s="39">
        <f t="shared" si="159"/>
        <v>0</v>
      </c>
      <c r="AY336" s="39">
        <f t="shared" si="159"/>
        <v>0</v>
      </c>
      <c r="AZ336" s="39">
        <f t="shared" si="159"/>
        <v>0</v>
      </c>
      <c r="BA336" s="57">
        <f t="shared" si="3"/>
        <v>5264000</v>
      </c>
      <c r="BB336" s="28">
        <f t="shared" si="4"/>
        <v>0</v>
      </c>
      <c r="BC336" s="29"/>
      <c r="BD336" s="57">
        <f t="shared" si="5"/>
        <v>0</v>
      </c>
      <c r="BE336" s="57">
        <f t="shared" si="6"/>
        <v>0</v>
      </c>
      <c r="BF336" s="57">
        <f t="shared" si="7"/>
        <v>0</v>
      </c>
      <c r="BG336" s="57">
        <f t="shared" si="8"/>
        <v>0</v>
      </c>
      <c r="BH336" s="57">
        <f t="shared" si="9"/>
        <v>0</v>
      </c>
      <c r="BI336" s="57">
        <f t="shared" si="10"/>
        <v>0</v>
      </c>
      <c r="BJ336" s="57">
        <f t="shared" si="11"/>
        <v>2632000</v>
      </c>
      <c r="BK336" s="57">
        <f t="shared" si="12"/>
        <v>0</v>
      </c>
      <c r="BL336" s="57">
        <f t="shared" si="13"/>
        <v>0</v>
      </c>
      <c r="BM336" s="57">
        <f t="shared" si="14"/>
        <v>0</v>
      </c>
      <c r="BN336" s="57">
        <f t="shared" si="15"/>
        <v>2632000</v>
      </c>
      <c r="BO336" s="57">
        <f t="shared" si="16"/>
        <v>0</v>
      </c>
      <c r="BP336" s="29"/>
      <c r="BQ336" s="57">
        <f t="shared" si="17"/>
        <v>0</v>
      </c>
      <c r="BR336" s="57">
        <f t="shared" si="18"/>
        <v>0</v>
      </c>
      <c r="BS336" s="57">
        <f t="shared" si="19"/>
        <v>2632000</v>
      </c>
      <c r="BT336" s="57">
        <f t="shared" si="20"/>
        <v>2632000</v>
      </c>
    </row>
    <row r="337">
      <c r="A337" s="41" t="s">
        <v>98</v>
      </c>
      <c r="B337" s="42" t="s">
        <v>306</v>
      </c>
      <c r="C337" s="6"/>
      <c r="D337" s="43">
        <f t="shared" ref="D337:AZ337" si="160">sum(D338)</f>
        <v>5264000</v>
      </c>
      <c r="E337" s="43">
        <f t="shared" si="160"/>
        <v>0</v>
      </c>
      <c r="F337" s="43">
        <f t="shared" si="160"/>
        <v>0</v>
      </c>
      <c r="G337" s="43">
        <f t="shared" si="160"/>
        <v>0</v>
      </c>
      <c r="H337" s="43">
        <f t="shared" si="160"/>
        <v>0</v>
      </c>
      <c r="I337" s="43">
        <f t="shared" si="160"/>
        <v>0</v>
      </c>
      <c r="J337" s="43">
        <f t="shared" si="160"/>
        <v>0</v>
      </c>
      <c r="K337" s="43">
        <f t="shared" si="160"/>
        <v>0</v>
      </c>
      <c r="L337" s="43">
        <f t="shared" si="160"/>
        <v>0</v>
      </c>
      <c r="M337" s="43">
        <f t="shared" si="160"/>
        <v>0</v>
      </c>
      <c r="N337" s="43">
        <f t="shared" si="160"/>
        <v>0</v>
      </c>
      <c r="O337" s="43">
        <f t="shared" si="160"/>
        <v>0</v>
      </c>
      <c r="P337" s="43">
        <f t="shared" si="160"/>
        <v>0</v>
      </c>
      <c r="Q337" s="43">
        <f t="shared" si="160"/>
        <v>0</v>
      </c>
      <c r="R337" s="43">
        <f t="shared" si="160"/>
        <v>0</v>
      </c>
      <c r="S337" s="43">
        <f t="shared" si="160"/>
        <v>0</v>
      </c>
      <c r="T337" s="43">
        <f t="shared" si="160"/>
        <v>0</v>
      </c>
      <c r="U337" s="43">
        <f t="shared" si="160"/>
        <v>0</v>
      </c>
      <c r="V337" s="43">
        <f t="shared" si="160"/>
        <v>0</v>
      </c>
      <c r="W337" s="43">
        <f t="shared" si="160"/>
        <v>0</v>
      </c>
      <c r="X337" s="43">
        <f t="shared" si="160"/>
        <v>0</v>
      </c>
      <c r="Y337" s="43">
        <f t="shared" si="160"/>
        <v>0</v>
      </c>
      <c r="Z337" s="43">
        <f t="shared" si="160"/>
        <v>0</v>
      </c>
      <c r="AA337" s="43">
        <f t="shared" si="160"/>
        <v>0</v>
      </c>
      <c r="AB337" s="43">
        <f t="shared" si="160"/>
        <v>0</v>
      </c>
      <c r="AC337" s="43">
        <f t="shared" si="160"/>
        <v>2632000</v>
      </c>
      <c r="AD337" s="43">
        <f t="shared" si="160"/>
        <v>0</v>
      </c>
      <c r="AE337" s="43">
        <f t="shared" si="160"/>
        <v>0</v>
      </c>
      <c r="AF337" s="43">
        <f t="shared" si="160"/>
        <v>0</v>
      </c>
      <c r="AG337" s="43">
        <f t="shared" si="160"/>
        <v>0</v>
      </c>
      <c r="AH337" s="43">
        <f t="shared" si="160"/>
        <v>0</v>
      </c>
      <c r="AI337" s="43">
        <f t="shared" si="160"/>
        <v>0</v>
      </c>
      <c r="AJ337" s="43">
        <f t="shared" si="160"/>
        <v>0</v>
      </c>
      <c r="AK337" s="43">
        <f t="shared" si="160"/>
        <v>0</v>
      </c>
      <c r="AL337" s="43">
        <f t="shared" si="160"/>
        <v>0</v>
      </c>
      <c r="AM337" s="43">
        <f t="shared" si="160"/>
        <v>0</v>
      </c>
      <c r="AN337" s="43">
        <f t="shared" si="160"/>
        <v>0</v>
      </c>
      <c r="AO337" s="43">
        <f t="shared" si="160"/>
        <v>0</v>
      </c>
      <c r="AP337" s="43">
        <f t="shared" si="160"/>
        <v>0</v>
      </c>
      <c r="AQ337" s="43">
        <f t="shared" si="160"/>
        <v>0</v>
      </c>
      <c r="AR337" s="43">
        <f t="shared" si="160"/>
        <v>0</v>
      </c>
      <c r="AS337" s="43">
        <f t="shared" si="160"/>
        <v>0</v>
      </c>
      <c r="AT337" s="43">
        <f t="shared" si="160"/>
        <v>0</v>
      </c>
      <c r="AU337" s="43">
        <f t="shared" si="160"/>
        <v>0</v>
      </c>
      <c r="AV337" s="43">
        <f t="shared" si="160"/>
        <v>2632000</v>
      </c>
      <c r="AW337" s="43">
        <f t="shared" si="160"/>
        <v>0</v>
      </c>
      <c r="AX337" s="43">
        <f t="shared" si="160"/>
        <v>0</v>
      </c>
      <c r="AY337" s="43">
        <f t="shared" si="160"/>
        <v>0</v>
      </c>
      <c r="AZ337" s="58">
        <f t="shared" si="160"/>
        <v>0</v>
      </c>
      <c r="BA337" s="59">
        <f t="shared" si="3"/>
        <v>5264000</v>
      </c>
      <c r="BB337" s="28">
        <f t="shared" si="4"/>
        <v>0</v>
      </c>
      <c r="BC337" s="29"/>
      <c r="BD337" s="59">
        <f t="shared" si="5"/>
        <v>0</v>
      </c>
      <c r="BE337" s="59">
        <f t="shared" si="6"/>
        <v>0</v>
      </c>
      <c r="BF337" s="59">
        <f t="shared" si="7"/>
        <v>0</v>
      </c>
      <c r="BG337" s="59">
        <f t="shared" si="8"/>
        <v>0</v>
      </c>
      <c r="BH337" s="59">
        <f t="shared" si="9"/>
        <v>0</v>
      </c>
      <c r="BI337" s="59">
        <f t="shared" si="10"/>
        <v>0</v>
      </c>
      <c r="BJ337" s="59">
        <f t="shared" si="11"/>
        <v>2632000</v>
      </c>
      <c r="BK337" s="59">
        <f t="shared" si="12"/>
        <v>0</v>
      </c>
      <c r="BL337" s="59">
        <f t="shared" si="13"/>
        <v>0</v>
      </c>
      <c r="BM337" s="59">
        <f t="shared" si="14"/>
        <v>0</v>
      </c>
      <c r="BN337" s="59">
        <f t="shared" si="15"/>
        <v>2632000</v>
      </c>
      <c r="BO337" s="59">
        <f t="shared" si="16"/>
        <v>0</v>
      </c>
      <c r="BP337" s="29"/>
      <c r="BQ337" s="59">
        <f t="shared" si="17"/>
        <v>0</v>
      </c>
      <c r="BR337" s="59">
        <f t="shared" si="18"/>
        <v>0</v>
      </c>
      <c r="BS337" s="59">
        <f t="shared" si="19"/>
        <v>2632000</v>
      </c>
      <c r="BT337" s="59">
        <f t="shared" si="20"/>
        <v>2632000</v>
      </c>
    </row>
    <row r="338">
      <c r="A338" s="45">
        <v>524111.0</v>
      </c>
      <c r="B338" s="46" t="s">
        <v>41</v>
      </c>
      <c r="C338" s="6"/>
      <c r="D338" s="47">
        <f t="shared" ref="D338:AZ338" si="161">sum(D340:D342)</f>
        <v>5264000</v>
      </c>
      <c r="E338" s="47">
        <f t="shared" si="161"/>
        <v>0</v>
      </c>
      <c r="F338" s="47">
        <f t="shared" si="161"/>
        <v>0</v>
      </c>
      <c r="G338" s="47">
        <f t="shared" si="161"/>
        <v>0</v>
      </c>
      <c r="H338" s="47">
        <f t="shared" si="161"/>
        <v>0</v>
      </c>
      <c r="I338" s="47">
        <f t="shared" si="161"/>
        <v>0</v>
      </c>
      <c r="J338" s="47">
        <f t="shared" si="161"/>
        <v>0</v>
      </c>
      <c r="K338" s="47">
        <f t="shared" si="161"/>
        <v>0</v>
      </c>
      <c r="L338" s="47">
        <f t="shared" si="161"/>
        <v>0</v>
      </c>
      <c r="M338" s="47">
        <f t="shared" si="161"/>
        <v>0</v>
      </c>
      <c r="N338" s="47">
        <f t="shared" si="161"/>
        <v>0</v>
      </c>
      <c r="O338" s="47">
        <f t="shared" si="161"/>
        <v>0</v>
      </c>
      <c r="P338" s="47">
        <f t="shared" si="161"/>
        <v>0</v>
      </c>
      <c r="Q338" s="47">
        <f t="shared" si="161"/>
        <v>0</v>
      </c>
      <c r="R338" s="47">
        <f t="shared" si="161"/>
        <v>0</v>
      </c>
      <c r="S338" s="47">
        <f t="shared" si="161"/>
        <v>0</v>
      </c>
      <c r="T338" s="47">
        <f t="shared" si="161"/>
        <v>0</v>
      </c>
      <c r="U338" s="47">
        <f t="shared" si="161"/>
        <v>0</v>
      </c>
      <c r="V338" s="47">
        <f t="shared" si="161"/>
        <v>0</v>
      </c>
      <c r="W338" s="47">
        <f t="shared" si="161"/>
        <v>0</v>
      </c>
      <c r="X338" s="47">
        <f t="shared" si="161"/>
        <v>0</v>
      </c>
      <c r="Y338" s="47">
        <f t="shared" si="161"/>
        <v>0</v>
      </c>
      <c r="Z338" s="47">
        <f t="shared" si="161"/>
        <v>0</v>
      </c>
      <c r="AA338" s="47">
        <f t="shared" si="161"/>
        <v>0</v>
      </c>
      <c r="AB338" s="47">
        <f t="shared" si="161"/>
        <v>0</v>
      </c>
      <c r="AC338" s="47">
        <f t="shared" si="161"/>
        <v>2632000</v>
      </c>
      <c r="AD338" s="47">
        <f t="shared" si="161"/>
        <v>0</v>
      </c>
      <c r="AE338" s="47">
        <f t="shared" si="161"/>
        <v>0</v>
      </c>
      <c r="AF338" s="47">
        <f t="shared" si="161"/>
        <v>0</v>
      </c>
      <c r="AG338" s="47">
        <f t="shared" si="161"/>
        <v>0</v>
      </c>
      <c r="AH338" s="47">
        <f t="shared" si="161"/>
        <v>0</v>
      </c>
      <c r="AI338" s="47">
        <f t="shared" si="161"/>
        <v>0</v>
      </c>
      <c r="AJ338" s="47">
        <f t="shared" si="161"/>
        <v>0</v>
      </c>
      <c r="AK338" s="47">
        <f t="shared" si="161"/>
        <v>0</v>
      </c>
      <c r="AL338" s="47">
        <f t="shared" si="161"/>
        <v>0</v>
      </c>
      <c r="AM338" s="47">
        <f t="shared" si="161"/>
        <v>0</v>
      </c>
      <c r="AN338" s="47">
        <f t="shared" si="161"/>
        <v>0</v>
      </c>
      <c r="AO338" s="47">
        <f t="shared" si="161"/>
        <v>0</v>
      </c>
      <c r="AP338" s="47">
        <f t="shared" si="161"/>
        <v>0</v>
      </c>
      <c r="AQ338" s="47">
        <f t="shared" si="161"/>
        <v>0</v>
      </c>
      <c r="AR338" s="47">
        <f t="shared" si="161"/>
        <v>0</v>
      </c>
      <c r="AS338" s="47">
        <f t="shared" si="161"/>
        <v>0</v>
      </c>
      <c r="AT338" s="47">
        <f t="shared" si="161"/>
        <v>0</v>
      </c>
      <c r="AU338" s="47">
        <f t="shared" si="161"/>
        <v>0</v>
      </c>
      <c r="AV338" s="47">
        <f t="shared" si="161"/>
        <v>2632000</v>
      </c>
      <c r="AW338" s="47">
        <f t="shared" si="161"/>
        <v>0</v>
      </c>
      <c r="AX338" s="47">
        <f t="shared" si="161"/>
        <v>0</v>
      </c>
      <c r="AY338" s="47">
        <f t="shared" si="161"/>
        <v>0</v>
      </c>
      <c r="AZ338" s="60">
        <f t="shared" si="161"/>
        <v>0</v>
      </c>
      <c r="BA338" s="59">
        <f t="shared" si="3"/>
        <v>5264000</v>
      </c>
      <c r="BB338" s="28">
        <f t="shared" si="4"/>
        <v>0</v>
      </c>
      <c r="BC338" s="61"/>
      <c r="BD338" s="59">
        <f t="shared" si="5"/>
        <v>0</v>
      </c>
      <c r="BE338" s="59">
        <f t="shared" si="6"/>
        <v>0</v>
      </c>
      <c r="BF338" s="59">
        <f t="shared" si="7"/>
        <v>0</v>
      </c>
      <c r="BG338" s="59">
        <f t="shared" si="8"/>
        <v>0</v>
      </c>
      <c r="BH338" s="59">
        <f t="shared" si="9"/>
        <v>0</v>
      </c>
      <c r="BI338" s="59">
        <f t="shared" si="10"/>
        <v>0</v>
      </c>
      <c r="BJ338" s="59">
        <f t="shared" si="11"/>
        <v>2632000</v>
      </c>
      <c r="BK338" s="59">
        <f t="shared" si="12"/>
        <v>0</v>
      </c>
      <c r="BL338" s="59">
        <f t="shared" si="13"/>
        <v>0</v>
      </c>
      <c r="BM338" s="59">
        <f t="shared" si="14"/>
        <v>0</v>
      </c>
      <c r="BN338" s="59">
        <f t="shared" si="15"/>
        <v>2632000</v>
      </c>
      <c r="BO338" s="59">
        <f t="shared" si="16"/>
        <v>0</v>
      </c>
      <c r="BP338" s="61"/>
      <c r="BQ338" s="59">
        <f t="shared" si="17"/>
        <v>0</v>
      </c>
      <c r="BR338" s="59">
        <f t="shared" si="18"/>
        <v>0</v>
      </c>
      <c r="BS338" s="59">
        <f t="shared" si="19"/>
        <v>2632000</v>
      </c>
      <c r="BT338" s="59">
        <f t="shared" si="20"/>
        <v>2632000</v>
      </c>
    </row>
    <row r="339">
      <c r="A339" s="44"/>
      <c r="B339" s="50" t="s">
        <v>37</v>
      </c>
      <c r="C339" s="6"/>
      <c r="D339" s="51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2"/>
      <c r="AC339" s="62"/>
      <c r="AD339" s="62"/>
      <c r="AE339" s="62"/>
      <c r="AF339" s="62"/>
      <c r="AG339" s="62"/>
      <c r="AH339" s="62"/>
      <c r="AI339" s="62"/>
      <c r="AJ339" s="62"/>
      <c r="AK339" s="62"/>
      <c r="AL339" s="62"/>
      <c r="AM339" s="62"/>
      <c r="AN339" s="62"/>
      <c r="AO339" s="62"/>
      <c r="AP339" s="62"/>
      <c r="AQ339" s="62"/>
      <c r="AR339" s="62"/>
      <c r="AS339" s="62"/>
      <c r="AT339" s="62"/>
      <c r="AU339" s="62"/>
      <c r="AV339" s="62"/>
      <c r="AW339" s="62"/>
      <c r="AX339" s="62"/>
      <c r="AY339" s="62"/>
      <c r="AZ339" s="63"/>
      <c r="BA339" s="59">
        <f t="shared" si="3"/>
        <v>0</v>
      </c>
      <c r="BB339" s="28">
        <f t="shared" si="4"/>
        <v>0</v>
      </c>
      <c r="BC339" s="64"/>
      <c r="BD339" s="59">
        <f t="shared" si="5"/>
        <v>0</v>
      </c>
      <c r="BE339" s="59">
        <f t="shared" si="6"/>
        <v>0</v>
      </c>
      <c r="BF339" s="59">
        <f t="shared" si="7"/>
        <v>0</v>
      </c>
      <c r="BG339" s="59">
        <f t="shared" si="8"/>
        <v>0</v>
      </c>
      <c r="BH339" s="59">
        <f t="shared" si="9"/>
        <v>0</v>
      </c>
      <c r="BI339" s="59">
        <f t="shared" si="10"/>
        <v>0</v>
      </c>
      <c r="BJ339" s="59">
        <f t="shared" si="11"/>
        <v>0</v>
      </c>
      <c r="BK339" s="59">
        <f t="shared" si="12"/>
        <v>0</v>
      </c>
      <c r="BL339" s="59">
        <f t="shared" si="13"/>
        <v>0</v>
      </c>
      <c r="BM339" s="59">
        <f t="shared" si="14"/>
        <v>0</v>
      </c>
      <c r="BN339" s="59">
        <f t="shared" si="15"/>
        <v>0</v>
      </c>
      <c r="BO339" s="59">
        <f t="shared" si="16"/>
        <v>0</v>
      </c>
      <c r="BP339" s="64"/>
      <c r="BQ339" s="59">
        <f t="shared" si="17"/>
        <v>0</v>
      </c>
      <c r="BR339" s="59">
        <f t="shared" si="18"/>
        <v>0</v>
      </c>
      <c r="BS339" s="59">
        <f t="shared" si="19"/>
        <v>0</v>
      </c>
      <c r="BT339" s="59">
        <f t="shared" si="20"/>
        <v>0</v>
      </c>
    </row>
    <row r="340">
      <c r="A340" s="44"/>
      <c r="B340" s="52" t="s">
        <v>38</v>
      </c>
      <c r="C340" s="52" t="s">
        <v>134</v>
      </c>
      <c r="D340" s="53">
        <v>2064000.0</v>
      </c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>
        <f t="shared" ref="AC340:AC342" si="162">D340/2</f>
        <v>1032000</v>
      </c>
      <c r="AD340" s="62"/>
      <c r="AE340" s="62"/>
      <c r="AF340" s="62"/>
      <c r="AG340" s="62"/>
      <c r="AH340" s="62"/>
      <c r="AI340" s="62"/>
      <c r="AJ340" s="62"/>
      <c r="AK340" s="62"/>
      <c r="AL340" s="62"/>
      <c r="AM340" s="62"/>
      <c r="AN340" s="62"/>
      <c r="AO340" s="62"/>
      <c r="AP340" s="62"/>
      <c r="AQ340" s="62"/>
      <c r="AR340" s="62"/>
      <c r="AS340" s="62"/>
      <c r="AT340" s="62"/>
      <c r="AU340" s="62"/>
      <c r="AV340" s="62">
        <v>1032000.0</v>
      </c>
      <c r="AW340" s="62"/>
      <c r="AX340" s="62"/>
      <c r="AY340" s="62"/>
      <c r="AZ340" s="63"/>
      <c r="BA340" s="59">
        <f t="shared" si="3"/>
        <v>2064000</v>
      </c>
      <c r="BB340" s="28">
        <f t="shared" si="4"/>
        <v>0</v>
      </c>
      <c r="BC340" s="64"/>
      <c r="BD340" s="59">
        <f t="shared" si="5"/>
        <v>0</v>
      </c>
      <c r="BE340" s="59">
        <f t="shared" si="6"/>
        <v>0</v>
      </c>
      <c r="BF340" s="59">
        <f t="shared" si="7"/>
        <v>0</v>
      </c>
      <c r="BG340" s="59">
        <f t="shared" si="8"/>
        <v>0</v>
      </c>
      <c r="BH340" s="59">
        <f t="shared" si="9"/>
        <v>0</v>
      </c>
      <c r="BI340" s="59">
        <f t="shared" si="10"/>
        <v>0</v>
      </c>
      <c r="BJ340" s="59">
        <f t="shared" si="11"/>
        <v>1032000</v>
      </c>
      <c r="BK340" s="59">
        <f t="shared" si="12"/>
        <v>0</v>
      </c>
      <c r="BL340" s="59">
        <f t="shared" si="13"/>
        <v>0</v>
      </c>
      <c r="BM340" s="59">
        <f t="shared" si="14"/>
        <v>0</v>
      </c>
      <c r="BN340" s="59">
        <f t="shared" si="15"/>
        <v>1032000</v>
      </c>
      <c r="BO340" s="59">
        <f t="shared" si="16"/>
        <v>0</v>
      </c>
      <c r="BP340" s="64"/>
      <c r="BQ340" s="59">
        <f t="shared" si="17"/>
        <v>0</v>
      </c>
      <c r="BR340" s="59">
        <f t="shared" si="18"/>
        <v>0</v>
      </c>
      <c r="BS340" s="59">
        <f t="shared" si="19"/>
        <v>1032000</v>
      </c>
      <c r="BT340" s="59">
        <f t="shared" si="20"/>
        <v>1032000</v>
      </c>
    </row>
    <row r="341">
      <c r="A341" s="44"/>
      <c r="B341" s="52" t="s">
        <v>38</v>
      </c>
      <c r="C341" s="52" t="s">
        <v>135</v>
      </c>
      <c r="D341" s="53">
        <v>2600000.0</v>
      </c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>
        <f t="shared" si="162"/>
        <v>1300000</v>
      </c>
      <c r="AD341" s="62"/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  <c r="AT341" s="62"/>
      <c r="AU341" s="62"/>
      <c r="AV341" s="62">
        <v>1300000.0</v>
      </c>
      <c r="AW341" s="62"/>
      <c r="AX341" s="62"/>
      <c r="AY341" s="62"/>
      <c r="AZ341" s="63"/>
      <c r="BA341" s="59">
        <f t="shared" si="3"/>
        <v>2600000</v>
      </c>
      <c r="BB341" s="28">
        <f t="shared" si="4"/>
        <v>0</v>
      </c>
      <c r="BC341" s="64"/>
      <c r="BD341" s="59">
        <f t="shared" si="5"/>
        <v>0</v>
      </c>
      <c r="BE341" s="59">
        <f t="shared" si="6"/>
        <v>0</v>
      </c>
      <c r="BF341" s="59">
        <f t="shared" si="7"/>
        <v>0</v>
      </c>
      <c r="BG341" s="59">
        <f t="shared" si="8"/>
        <v>0</v>
      </c>
      <c r="BH341" s="59">
        <f t="shared" si="9"/>
        <v>0</v>
      </c>
      <c r="BI341" s="59">
        <f t="shared" si="10"/>
        <v>0</v>
      </c>
      <c r="BJ341" s="59">
        <f t="shared" si="11"/>
        <v>1300000</v>
      </c>
      <c r="BK341" s="59">
        <f t="shared" si="12"/>
        <v>0</v>
      </c>
      <c r="BL341" s="59">
        <f t="shared" si="13"/>
        <v>0</v>
      </c>
      <c r="BM341" s="59">
        <f t="shared" si="14"/>
        <v>0</v>
      </c>
      <c r="BN341" s="59">
        <f t="shared" si="15"/>
        <v>1300000</v>
      </c>
      <c r="BO341" s="59">
        <f t="shared" si="16"/>
        <v>0</v>
      </c>
      <c r="BP341" s="64"/>
      <c r="BQ341" s="59">
        <f t="shared" si="17"/>
        <v>0</v>
      </c>
      <c r="BR341" s="59">
        <f t="shared" si="18"/>
        <v>0</v>
      </c>
      <c r="BS341" s="59">
        <f t="shared" si="19"/>
        <v>1300000</v>
      </c>
      <c r="BT341" s="59">
        <f t="shared" si="20"/>
        <v>1300000</v>
      </c>
    </row>
    <row r="342">
      <c r="A342" s="44"/>
      <c r="B342" s="52" t="s">
        <v>38</v>
      </c>
      <c r="C342" s="52" t="s">
        <v>136</v>
      </c>
      <c r="D342" s="53">
        <v>600000.0</v>
      </c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>
        <f t="shared" si="162"/>
        <v>300000</v>
      </c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  <c r="AT342" s="62"/>
      <c r="AU342" s="62"/>
      <c r="AV342" s="62">
        <v>300000.0</v>
      </c>
      <c r="AW342" s="62"/>
      <c r="AX342" s="62"/>
      <c r="AY342" s="62"/>
      <c r="AZ342" s="63"/>
      <c r="BA342" s="59">
        <f t="shared" si="3"/>
        <v>600000</v>
      </c>
      <c r="BB342" s="28">
        <f t="shared" si="4"/>
        <v>0</v>
      </c>
      <c r="BC342" s="64"/>
      <c r="BD342" s="59">
        <f t="shared" si="5"/>
        <v>0</v>
      </c>
      <c r="BE342" s="59">
        <f t="shared" si="6"/>
        <v>0</v>
      </c>
      <c r="BF342" s="59">
        <f t="shared" si="7"/>
        <v>0</v>
      </c>
      <c r="BG342" s="59">
        <f t="shared" si="8"/>
        <v>0</v>
      </c>
      <c r="BH342" s="59">
        <f t="shared" si="9"/>
        <v>0</v>
      </c>
      <c r="BI342" s="59">
        <f t="shared" si="10"/>
        <v>0</v>
      </c>
      <c r="BJ342" s="59">
        <f t="shared" si="11"/>
        <v>300000</v>
      </c>
      <c r="BK342" s="59">
        <f t="shared" si="12"/>
        <v>0</v>
      </c>
      <c r="BL342" s="59">
        <f t="shared" si="13"/>
        <v>0</v>
      </c>
      <c r="BM342" s="59">
        <f t="shared" si="14"/>
        <v>0</v>
      </c>
      <c r="BN342" s="59">
        <f t="shared" si="15"/>
        <v>300000</v>
      </c>
      <c r="BO342" s="59">
        <f t="shared" si="16"/>
        <v>0</v>
      </c>
      <c r="BP342" s="64"/>
      <c r="BQ342" s="59">
        <f t="shared" si="17"/>
        <v>0</v>
      </c>
      <c r="BR342" s="59">
        <f t="shared" si="18"/>
        <v>0</v>
      </c>
      <c r="BS342" s="59">
        <f t="shared" si="19"/>
        <v>300000</v>
      </c>
      <c r="BT342" s="59">
        <f t="shared" si="20"/>
        <v>300000</v>
      </c>
    </row>
    <row r="343">
      <c r="A343" s="94"/>
      <c r="B343" s="95"/>
      <c r="C343" s="95"/>
      <c r="AZ343" s="96"/>
      <c r="BB343" s="64"/>
      <c r="BC343" s="64"/>
      <c r="BP343" s="64"/>
    </row>
    <row r="344">
      <c r="A344" s="94"/>
      <c r="B344" s="95"/>
      <c r="C344" s="95"/>
      <c r="AZ344" s="96"/>
      <c r="BB344" s="64"/>
      <c r="BC344" s="64"/>
      <c r="BP344" s="64"/>
    </row>
    <row r="345">
      <c r="A345" s="94"/>
      <c r="B345" s="95"/>
      <c r="C345" s="97" t="s">
        <v>312</v>
      </c>
      <c r="AZ345" s="96"/>
      <c r="BB345" s="64"/>
      <c r="BC345" s="64"/>
      <c r="BP345" s="64"/>
    </row>
    <row r="346">
      <c r="A346" s="94"/>
      <c r="B346" s="95"/>
      <c r="C346" s="52" t="s">
        <v>313</v>
      </c>
      <c r="D346" s="62">
        <f>2756000+810000+22131000+7302000+850000</f>
        <v>33849000</v>
      </c>
      <c r="AZ346" s="96"/>
      <c r="BB346" s="64"/>
      <c r="BC346" s="64"/>
      <c r="BP346" s="64"/>
    </row>
    <row r="347">
      <c r="A347" s="94"/>
      <c r="B347" s="95"/>
      <c r="C347" s="52" t="s">
        <v>314</v>
      </c>
      <c r="D347" s="53">
        <v>4.5E7</v>
      </c>
      <c r="AZ347" s="96"/>
      <c r="BB347" s="64"/>
      <c r="BC347" s="64"/>
      <c r="BP347" s="64"/>
    </row>
    <row r="348">
      <c r="A348" s="94"/>
      <c r="B348" s="95"/>
      <c r="C348" s="52" t="s">
        <v>315</v>
      </c>
      <c r="D348" s="62">
        <f>540000+1712000+114777000+2550000</f>
        <v>119579000</v>
      </c>
      <c r="AZ348" s="96"/>
      <c r="BB348" s="64"/>
      <c r="BC348" s="64"/>
      <c r="BP348" s="64"/>
    </row>
    <row r="349">
      <c r="A349" s="94"/>
      <c r="B349" s="95"/>
      <c r="C349" s="52" t="s">
        <v>316</v>
      </c>
      <c r="D349" s="53">
        <v>9.0E7</v>
      </c>
      <c r="AZ349" s="96"/>
      <c r="BB349" s="64"/>
      <c r="BC349" s="64"/>
      <c r="BP349" s="64"/>
    </row>
    <row r="350">
      <c r="A350" s="94"/>
      <c r="B350" s="95"/>
      <c r="C350" s="97" t="s">
        <v>317</v>
      </c>
      <c r="D350" s="98">
        <f>sum(D346:D349)</f>
        <v>288428000</v>
      </c>
      <c r="AZ350" s="96"/>
      <c r="BB350" s="64"/>
      <c r="BC350" s="64"/>
      <c r="BP350" s="64"/>
    </row>
    <row r="351">
      <c r="A351" s="94"/>
      <c r="B351" s="95"/>
      <c r="C351" s="95"/>
      <c r="AZ351" s="96"/>
      <c r="BB351" s="64"/>
      <c r="BC351" s="64"/>
      <c r="BP351" s="64"/>
    </row>
    <row r="352">
      <c r="A352" s="94"/>
      <c r="B352" s="95"/>
      <c r="C352" s="99" t="s">
        <v>318</v>
      </c>
      <c r="D352" s="62">
        <f t="shared" ref="D352:AZ352" si="163">sum(D114)</f>
        <v>22217457000</v>
      </c>
      <c r="E352" s="62">
        <f t="shared" si="163"/>
        <v>539231733</v>
      </c>
      <c r="F352" s="62">
        <f t="shared" si="163"/>
        <v>104700000</v>
      </c>
      <c r="G352" s="62">
        <f t="shared" si="163"/>
        <v>0</v>
      </c>
      <c r="H352" s="62">
        <f t="shared" si="163"/>
        <v>0</v>
      </c>
      <c r="I352" s="62">
        <f t="shared" si="163"/>
        <v>730950733</v>
      </c>
      <c r="J352" s="62">
        <f t="shared" si="163"/>
        <v>259698730</v>
      </c>
      <c r="K352" s="62">
        <f t="shared" si="163"/>
        <v>638884000</v>
      </c>
      <c r="L352" s="62">
        <f t="shared" si="163"/>
        <v>200195547</v>
      </c>
      <c r="M352" s="62">
        <f t="shared" si="163"/>
        <v>730950733</v>
      </c>
      <c r="N352" s="62">
        <f t="shared" si="163"/>
        <v>1422599080</v>
      </c>
      <c r="O352" s="62">
        <f t="shared" si="163"/>
        <v>638884000</v>
      </c>
      <c r="P352" s="62">
        <f t="shared" si="163"/>
        <v>101375000</v>
      </c>
      <c r="Q352" s="62">
        <f t="shared" si="163"/>
        <v>730950733</v>
      </c>
      <c r="R352" s="62">
        <f t="shared" si="163"/>
        <v>198740580</v>
      </c>
      <c r="S352" s="62">
        <f t="shared" si="163"/>
        <v>690624000</v>
      </c>
      <c r="T352" s="62">
        <f t="shared" si="163"/>
        <v>36226000</v>
      </c>
      <c r="U352" s="62">
        <f t="shared" si="163"/>
        <v>730950733</v>
      </c>
      <c r="V352" s="62">
        <f t="shared" si="163"/>
        <v>198740580</v>
      </c>
      <c r="W352" s="62">
        <f t="shared" si="163"/>
        <v>638884000</v>
      </c>
      <c r="X352" s="62">
        <f t="shared" si="163"/>
        <v>23210000</v>
      </c>
      <c r="Y352" s="62">
        <f t="shared" si="163"/>
        <v>730950733</v>
      </c>
      <c r="Z352" s="62">
        <f t="shared" si="163"/>
        <v>222653080</v>
      </c>
      <c r="AA352" s="62">
        <f t="shared" si="163"/>
        <v>1199946000</v>
      </c>
      <c r="AB352" s="62">
        <f t="shared" si="163"/>
        <v>670894000</v>
      </c>
      <c r="AC352" s="62">
        <f t="shared" si="163"/>
        <v>733582733</v>
      </c>
      <c r="AD352" s="62">
        <f t="shared" si="163"/>
        <v>213740580</v>
      </c>
      <c r="AE352" s="62">
        <f t="shared" si="163"/>
        <v>638884000</v>
      </c>
      <c r="AF352" s="62">
        <f t="shared" si="163"/>
        <v>23210000</v>
      </c>
      <c r="AG352" s="62">
        <f t="shared" si="163"/>
        <v>730950733</v>
      </c>
      <c r="AH352" s="62">
        <f t="shared" si="163"/>
        <v>198740580</v>
      </c>
      <c r="AI352" s="62">
        <f t="shared" si="163"/>
        <v>656624000</v>
      </c>
      <c r="AJ352" s="62">
        <f t="shared" si="163"/>
        <v>32214000</v>
      </c>
      <c r="AK352" s="62">
        <f t="shared" si="163"/>
        <v>730950733</v>
      </c>
      <c r="AL352" s="62">
        <f t="shared" si="163"/>
        <v>240653080</v>
      </c>
      <c r="AM352" s="62">
        <f t="shared" si="163"/>
        <v>649965850</v>
      </c>
      <c r="AN352" s="62">
        <f t="shared" si="163"/>
        <v>23210000</v>
      </c>
      <c r="AO352" s="62">
        <f t="shared" si="163"/>
        <v>730950733</v>
      </c>
      <c r="AP352" s="62">
        <f t="shared" si="163"/>
        <v>198740580</v>
      </c>
      <c r="AQ352" s="62">
        <f t="shared" si="163"/>
        <v>638884000</v>
      </c>
      <c r="AR352" s="62">
        <f t="shared" si="163"/>
        <v>36022000</v>
      </c>
      <c r="AS352" s="62">
        <f t="shared" si="163"/>
        <v>730950733</v>
      </c>
      <c r="AT352" s="62">
        <f t="shared" si="163"/>
        <v>235163080</v>
      </c>
      <c r="AU352" s="62">
        <f t="shared" si="163"/>
        <v>638884000</v>
      </c>
      <c r="AV352" s="62">
        <f t="shared" si="163"/>
        <v>170691783</v>
      </c>
      <c r="AW352" s="62">
        <f t="shared" si="163"/>
        <v>817213187</v>
      </c>
      <c r="AX352" s="62">
        <f t="shared" si="163"/>
        <v>863575620</v>
      </c>
      <c r="AY352" s="62">
        <f t="shared" si="163"/>
        <v>843415000</v>
      </c>
      <c r="AZ352" s="63">
        <f t="shared" si="163"/>
        <v>0</v>
      </c>
      <c r="BA352" s="59">
        <f t="shared" ref="BA352:BA353" si="165">sum(E352:AZ352)</f>
        <v>22217457000</v>
      </c>
      <c r="BB352" s="28">
        <f t="shared" ref="BB352:BB353" si="166">D352-BA352</f>
        <v>0</v>
      </c>
      <c r="BC352" s="64"/>
      <c r="BD352" s="59">
        <f t="shared" ref="BD352:BD353" si="167">sum(E352:H352)</f>
        <v>643931733</v>
      </c>
      <c r="BE352" s="59">
        <f t="shared" ref="BE352:BE353" si="168">sum(I352:L352)</f>
        <v>1829729010</v>
      </c>
      <c r="BF352" s="59">
        <f t="shared" ref="BF352:BF353" si="169">sum(M352:P352)</f>
        <v>2893808813</v>
      </c>
      <c r="BG352" s="59">
        <f t="shared" ref="BG352:BG353" si="170">sum(Q352:T352)</f>
        <v>1656541313</v>
      </c>
      <c r="BH352" s="59">
        <f t="shared" ref="BH352:BH353" si="171">sum(U352:X352)</f>
        <v>1591785313</v>
      </c>
      <c r="BI352" s="59">
        <f t="shared" ref="BI352:BI353" si="172">sum(Y352:AB352)</f>
        <v>2824443813</v>
      </c>
      <c r="BJ352" s="59">
        <f t="shared" ref="BJ352:BJ353" si="173">sum(AC352:AF352)</f>
        <v>1609417313</v>
      </c>
      <c r="BK352" s="59">
        <f t="shared" ref="BK352:BK353" si="174">sum(AG352:AJ352)</f>
        <v>1618529313</v>
      </c>
      <c r="BL352" s="59">
        <f t="shared" ref="BL352:BL353" si="175">sum(AK352:AN352)</f>
        <v>1644779663</v>
      </c>
      <c r="BM352" s="59">
        <f t="shared" ref="BM352:BM353" si="176">sum(AO352:AR352)</f>
        <v>1604597313</v>
      </c>
      <c r="BN352" s="59">
        <f t="shared" ref="BN352:BN353" si="177">sum(AS352:AV352)</f>
        <v>1775689596</v>
      </c>
      <c r="BO352" s="59">
        <f t="shared" ref="BO352:BO353" si="178">sum(AW352:AZ352)</f>
        <v>2524203807</v>
      </c>
      <c r="BP352" s="64"/>
      <c r="BQ352" s="59">
        <f t="shared" ref="BQ352:BQ353" si="179">sum(BD352:BF352)</f>
        <v>5367469556</v>
      </c>
      <c r="BR352" s="59">
        <f t="shared" ref="BR352:BR353" si="180">sum(BG352:BI352)</f>
        <v>6072770439</v>
      </c>
      <c r="BS352" s="59">
        <f t="shared" ref="BS352:BS353" si="181">sum(BJ352:BL352)</f>
        <v>4872726289</v>
      </c>
      <c r="BT352" s="59">
        <f t="shared" ref="BT352:BT353" si="182">sum(BM352:BO352)</f>
        <v>5904490716</v>
      </c>
    </row>
    <row r="353">
      <c r="A353" s="94"/>
      <c r="B353" s="95"/>
      <c r="C353" s="99" t="s">
        <v>319</v>
      </c>
      <c r="D353" s="62">
        <f t="shared" ref="D353:AZ353" si="164">sum(D3)</f>
        <v>994455000</v>
      </c>
      <c r="E353" s="62">
        <f t="shared" si="164"/>
        <v>0</v>
      </c>
      <c r="F353" s="62">
        <f t="shared" si="164"/>
        <v>0</v>
      </c>
      <c r="G353" s="62">
        <f t="shared" si="164"/>
        <v>0</v>
      </c>
      <c r="H353" s="62">
        <f t="shared" si="164"/>
        <v>0</v>
      </c>
      <c r="I353" s="62">
        <f t="shared" si="164"/>
        <v>33556000</v>
      </c>
      <c r="J353" s="62">
        <f t="shared" si="164"/>
        <v>3000000</v>
      </c>
      <c r="K353" s="62">
        <f t="shared" si="164"/>
        <v>113000</v>
      </c>
      <c r="L353" s="62">
        <f t="shared" si="164"/>
        <v>10511455</v>
      </c>
      <c r="M353" s="62">
        <f t="shared" si="164"/>
        <v>0</v>
      </c>
      <c r="N353" s="62">
        <f t="shared" si="164"/>
        <v>17328000</v>
      </c>
      <c r="O353" s="62">
        <f t="shared" si="164"/>
        <v>110000000</v>
      </c>
      <c r="P353" s="62">
        <f t="shared" si="164"/>
        <v>17011455</v>
      </c>
      <c r="Q353" s="62">
        <f t="shared" si="164"/>
        <v>0</v>
      </c>
      <c r="R353" s="62">
        <f t="shared" si="164"/>
        <v>19508000</v>
      </c>
      <c r="S353" s="62">
        <f t="shared" si="164"/>
        <v>0</v>
      </c>
      <c r="T353" s="62">
        <f t="shared" si="164"/>
        <v>117011455</v>
      </c>
      <c r="U353" s="62">
        <f t="shared" si="164"/>
        <v>0</v>
      </c>
      <c r="V353" s="62">
        <f t="shared" si="164"/>
        <v>113000</v>
      </c>
      <c r="W353" s="62">
        <f t="shared" si="164"/>
        <v>10884000</v>
      </c>
      <c r="X353" s="62">
        <f t="shared" si="164"/>
        <v>18151455</v>
      </c>
      <c r="Y353" s="62">
        <f t="shared" si="164"/>
        <v>0</v>
      </c>
      <c r="Z353" s="62">
        <f t="shared" si="164"/>
        <v>18363000</v>
      </c>
      <c r="AA353" s="62">
        <f t="shared" si="164"/>
        <v>0</v>
      </c>
      <c r="AB353" s="62">
        <f t="shared" si="164"/>
        <v>22152455</v>
      </c>
      <c r="AC353" s="62">
        <f t="shared" si="164"/>
        <v>10850000</v>
      </c>
      <c r="AD353" s="62">
        <f t="shared" si="164"/>
        <v>113000</v>
      </c>
      <c r="AE353" s="62">
        <f t="shared" si="164"/>
        <v>18250000</v>
      </c>
      <c r="AF353" s="62">
        <f t="shared" si="164"/>
        <v>108736455</v>
      </c>
      <c r="AG353" s="62">
        <f t="shared" si="164"/>
        <v>8194000</v>
      </c>
      <c r="AH353" s="62">
        <f t="shared" si="164"/>
        <v>18013000</v>
      </c>
      <c r="AI353" s="62">
        <f t="shared" si="164"/>
        <v>100000000</v>
      </c>
      <c r="AJ353" s="62">
        <f t="shared" si="164"/>
        <v>50704455</v>
      </c>
      <c r="AK353" s="62">
        <f t="shared" si="164"/>
        <v>0</v>
      </c>
      <c r="AL353" s="62">
        <f t="shared" si="164"/>
        <v>6113000</v>
      </c>
      <c r="AM353" s="62">
        <f t="shared" si="164"/>
        <v>1800000</v>
      </c>
      <c r="AN353" s="62">
        <f t="shared" si="164"/>
        <v>87011455</v>
      </c>
      <c r="AO353" s="62">
        <f t="shared" si="164"/>
        <v>0</v>
      </c>
      <c r="AP353" s="62">
        <f t="shared" si="164"/>
        <v>3613000</v>
      </c>
      <c r="AQ353" s="62">
        <f t="shared" si="164"/>
        <v>340000</v>
      </c>
      <c r="AR353" s="62">
        <f t="shared" si="164"/>
        <v>17011455</v>
      </c>
      <c r="AS353" s="62">
        <f t="shared" si="164"/>
        <v>7000000</v>
      </c>
      <c r="AT353" s="62">
        <f t="shared" si="164"/>
        <v>128980455</v>
      </c>
      <c r="AU353" s="62">
        <f t="shared" si="164"/>
        <v>0</v>
      </c>
      <c r="AV353" s="62">
        <f t="shared" si="164"/>
        <v>23578450</v>
      </c>
      <c r="AW353" s="62">
        <f t="shared" si="164"/>
        <v>0</v>
      </c>
      <c r="AX353" s="62">
        <f t="shared" si="164"/>
        <v>119000</v>
      </c>
      <c r="AY353" s="62">
        <f t="shared" si="164"/>
        <v>6324000</v>
      </c>
      <c r="AZ353" s="63">
        <f t="shared" si="164"/>
        <v>0</v>
      </c>
      <c r="BA353" s="59">
        <f t="shared" si="165"/>
        <v>994455000</v>
      </c>
      <c r="BB353" s="28">
        <f t="shared" si="166"/>
        <v>0</v>
      </c>
      <c r="BC353" s="64"/>
      <c r="BD353" s="59">
        <f t="shared" si="167"/>
        <v>0</v>
      </c>
      <c r="BE353" s="59">
        <f t="shared" si="168"/>
        <v>47180455</v>
      </c>
      <c r="BF353" s="59">
        <f t="shared" si="169"/>
        <v>144339455</v>
      </c>
      <c r="BG353" s="59">
        <f t="shared" si="170"/>
        <v>136519455</v>
      </c>
      <c r="BH353" s="59">
        <f t="shared" si="171"/>
        <v>29148455</v>
      </c>
      <c r="BI353" s="59">
        <f t="shared" si="172"/>
        <v>40515455</v>
      </c>
      <c r="BJ353" s="59">
        <f t="shared" si="173"/>
        <v>137949455</v>
      </c>
      <c r="BK353" s="59">
        <f t="shared" si="174"/>
        <v>176911455</v>
      </c>
      <c r="BL353" s="59">
        <f t="shared" si="175"/>
        <v>94924455</v>
      </c>
      <c r="BM353" s="59">
        <f t="shared" si="176"/>
        <v>20964455</v>
      </c>
      <c r="BN353" s="59">
        <f t="shared" si="177"/>
        <v>159558905</v>
      </c>
      <c r="BO353" s="59">
        <f t="shared" si="178"/>
        <v>6443000</v>
      </c>
      <c r="BP353" s="64"/>
      <c r="BQ353" s="59">
        <f t="shared" si="179"/>
        <v>191519910</v>
      </c>
      <c r="BR353" s="59">
        <f t="shared" si="180"/>
        <v>206183365</v>
      </c>
      <c r="BS353" s="59">
        <f t="shared" si="181"/>
        <v>409785365</v>
      </c>
      <c r="BT353" s="59">
        <f t="shared" si="182"/>
        <v>186966360</v>
      </c>
    </row>
    <row r="354">
      <c r="A354" s="94"/>
      <c r="B354" s="95"/>
      <c r="C354" s="100" t="s">
        <v>15</v>
      </c>
      <c r="D354" s="98">
        <f>sum(D352:D353)</f>
        <v>23211912000</v>
      </c>
      <c r="AZ354" s="96"/>
      <c r="BA354" s="94">
        <f>sum(BA349:BA353)</f>
        <v>23211912000</v>
      </c>
      <c r="BB354" s="64"/>
      <c r="BC354" s="64"/>
      <c r="BP354" s="64"/>
    </row>
    <row r="355">
      <c r="A355" s="94"/>
      <c r="B355" s="95"/>
      <c r="C355" s="95"/>
      <c r="AZ355" s="96"/>
      <c r="BB355" s="64"/>
      <c r="BC355" s="64"/>
      <c r="BP355" s="64"/>
    </row>
    <row r="356">
      <c r="A356" s="94"/>
      <c r="B356" s="95"/>
      <c r="C356" s="52" t="s">
        <v>320</v>
      </c>
      <c r="D356" s="62">
        <f t="shared" ref="D356:AZ356" si="183">sum(D126)</f>
        <v>17447287000</v>
      </c>
      <c r="E356" s="62">
        <f t="shared" si="183"/>
        <v>539231733</v>
      </c>
      <c r="F356" s="62">
        <f t="shared" si="183"/>
        <v>0</v>
      </c>
      <c r="G356" s="62">
        <f t="shared" si="183"/>
        <v>0</v>
      </c>
      <c r="H356" s="62">
        <f t="shared" si="183"/>
        <v>0</v>
      </c>
      <c r="I356" s="62">
        <f t="shared" si="183"/>
        <v>539231733</v>
      </c>
      <c r="J356" s="62">
        <f t="shared" si="183"/>
        <v>73564250</v>
      </c>
      <c r="K356" s="62">
        <f t="shared" si="183"/>
        <v>638884000</v>
      </c>
      <c r="L356" s="62">
        <f t="shared" si="183"/>
        <v>0</v>
      </c>
      <c r="M356" s="62">
        <f t="shared" si="183"/>
        <v>539231733</v>
      </c>
      <c r="N356" s="62">
        <f t="shared" si="183"/>
        <v>1268113250</v>
      </c>
      <c r="O356" s="62">
        <f t="shared" si="183"/>
        <v>638884000</v>
      </c>
      <c r="P356" s="62">
        <f t="shared" si="183"/>
        <v>0</v>
      </c>
      <c r="Q356" s="62">
        <f t="shared" si="183"/>
        <v>539231733</v>
      </c>
      <c r="R356" s="62">
        <f t="shared" si="183"/>
        <v>73564250</v>
      </c>
      <c r="S356" s="62">
        <f t="shared" si="183"/>
        <v>641624000</v>
      </c>
      <c r="T356" s="62">
        <f t="shared" si="183"/>
        <v>9004000</v>
      </c>
      <c r="U356" s="62">
        <f t="shared" si="183"/>
        <v>539231733</v>
      </c>
      <c r="V356" s="62">
        <f t="shared" si="183"/>
        <v>73564250</v>
      </c>
      <c r="W356" s="62">
        <f t="shared" si="183"/>
        <v>638884000</v>
      </c>
      <c r="X356" s="62">
        <f t="shared" si="183"/>
        <v>0</v>
      </c>
      <c r="Y356" s="62">
        <f t="shared" si="183"/>
        <v>539231733</v>
      </c>
      <c r="Z356" s="62">
        <f t="shared" si="183"/>
        <v>73564250</v>
      </c>
      <c r="AA356" s="62">
        <f t="shared" si="183"/>
        <v>1194549000</v>
      </c>
      <c r="AB356" s="62">
        <f t="shared" si="183"/>
        <v>638884000</v>
      </c>
      <c r="AC356" s="62">
        <f t="shared" si="183"/>
        <v>539231733</v>
      </c>
      <c r="AD356" s="62">
        <f t="shared" si="183"/>
        <v>73564250</v>
      </c>
      <c r="AE356" s="62">
        <f t="shared" si="183"/>
        <v>638884000</v>
      </c>
      <c r="AF356" s="62">
        <f t="shared" si="183"/>
        <v>0</v>
      </c>
      <c r="AG356" s="62">
        <f t="shared" si="183"/>
        <v>539231733</v>
      </c>
      <c r="AH356" s="62">
        <f t="shared" si="183"/>
        <v>73564250</v>
      </c>
      <c r="AI356" s="62">
        <f t="shared" si="183"/>
        <v>641624000</v>
      </c>
      <c r="AJ356" s="62">
        <f t="shared" si="183"/>
        <v>9004000</v>
      </c>
      <c r="AK356" s="62">
        <f t="shared" si="183"/>
        <v>539231733</v>
      </c>
      <c r="AL356" s="62">
        <f t="shared" si="183"/>
        <v>73564250</v>
      </c>
      <c r="AM356" s="62">
        <f t="shared" si="183"/>
        <v>638884000</v>
      </c>
      <c r="AN356" s="62">
        <f t="shared" si="183"/>
        <v>0</v>
      </c>
      <c r="AO356" s="62">
        <f t="shared" si="183"/>
        <v>539231733</v>
      </c>
      <c r="AP356" s="62">
        <f t="shared" si="183"/>
        <v>73564250</v>
      </c>
      <c r="AQ356" s="62">
        <f t="shared" si="183"/>
        <v>638884000</v>
      </c>
      <c r="AR356" s="62">
        <f t="shared" si="183"/>
        <v>0</v>
      </c>
      <c r="AS356" s="62">
        <f t="shared" si="183"/>
        <v>539231733</v>
      </c>
      <c r="AT356" s="62">
        <f t="shared" si="183"/>
        <v>73564250</v>
      </c>
      <c r="AU356" s="62">
        <f t="shared" si="183"/>
        <v>638884000</v>
      </c>
      <c r="AV356" s="62">
        <f t="shared" si="183"/>
        <v>2740000</v>
      </c>
      <c r="AW356" s="62">
        <f t="shared" si="183"/>
        <v>621856187</v>
      </c>
      <c r="AX356" s="62">
        <f t="shared" si="183"/>
        <v>715189250</v>
      </c>
      <c r="AY356" s="62">
        <f t="shared" si="183"/>
        <v>638884000</v>
      </c>
      <c r="AZ356" s="63">
        <f t="shared" si="183"/>
        <v>0</v>
      </c>
      <c r="BA356" s="59">
        <f t="shared" ref="BA356:BA357" si="185">sum(E356:AZ356)</f>
        <v>17447287000</v>
      </c>
      <c r="BB356" s="28">
        <f t="shared" ref="BB356:BB357" si="186">D356-BA356</f>
        <v>0</v>
      </c>
      <c r="BC356" s="64"/>
      <c r="BD356" s="59">
        <f t="shared" ref="BD356:BD357" si="187">sum(E356:H356)</f>
        <v>539231733</v>
      </c>
      <c r="BE356" s="59">
        <f t="shared" ref="BE356:BE357" si="188">sum(I356:L356)</f>
        <v>1251679983</v>
      </c>
      <c r="BF356" s="59">
        <f t="shared" ref="BF356:BF357" si="189">sum(M356:P356)</f>
        <v>2446228983</v>
      </c>
      <c r="BG356" s="59">
        <f t="shared" ref="BG356:BG357" si="190">sum(Q356:T356)</f>
        <v>1263423983</v>
      </c>
      <c r="BH356" s="59">
        <f t="shared" ref="BH356:BH357" si="191">sum(U356:X356)</f>
        <v>1251679983</v>
      </c>
      <c r="BI356" s="59">
        <f t="shared" ref="BI356:BI357" si="192">sum(Y356:AB356)</f>
        <v>2446228983</v>
      </c>
      <c r="BJ356" s="59">
        <f t="shared" ref="BJ356:BJ357" si="193">sum(AC356:AF356)</f>
        <v>1251679983</v>
      </c>
      <c r="BK356" s="59">
        <f t="shared" ref="BK356:BK357" si="194">sum(AG356:AJ356)</f>
        <v>1263423983</v>
      </c>
      <c r="BL356" s="59">
        <f t="shared" ref="BL356:BL357" si="195">sum(AK356:AN356)</f>
        <v>1251679983</v>
      </c>
      <c r="BM356" s="59">
        <f t="shared" ref="BM356:BM357" si="196">sum(AO356:AR356)</f>
        <v>1251679983</v>
      </c>
      <c r="BN356" s="59">
        <f t="shared" ref="BN356:BN357" si="197">sum(AS356:AV356)</f>
        <v>1254419983</v>
      </c>
      <c r="BO356" s="59">
        <f t="shared" ref="BO356:BO357" si="198">sum(AW356:AZ356)</f>
        <v>1975929437</v>
      </c>
      <c r="BP356" s="64"/>
      <c r="BQ356" s="59">
        <f t="shared" ref="BQ356:BQ357" si="199">sum(BD356:BF356)</f>
        <v>4237140699</v>
      </c>
      <c r="BR356" s="59">
        <f t="shared" ref="BR356:BR357" si="200">sum(BG356:BI356)</f>
        <v>4961332949</v>
      </c>
      <c r="BS356" s="59">
        <f t="shared" ref="BS356:BS357" si="201">sum(BJ356:BL356)</f>
        <v>3766783949</v>
      </c>
      <c r="BT356" s="59">
        <f t="shared" ref="BT356:BT357" si="202">sum(BM356:BO356)</f>
        <v>4482029403</v>
      </c>
    </row>
    <row r="357">
      <c r="A357" s="94"/>
      <c r="B357" s="95"/>
      <c r="C357" s="52" t="s">
        <v>321</v>
      </c>
      <c r="D357" s="62">
        <f t="shared" ref="D357:AZ357" si="184">sum(D3,D114)-D126</f>
        <v>5764625000</v>
      </c>
      <c r="E357" s="62">
        <f t="shared" si="184"/>
        <v>0</v>
      </c>
      <c r="F357" s="62">
        <f t="shared" si="184"/>
        <v>104700000</v>
      </c>
      <c r="G357" s="62">
        <f t="shared" si="184"/>
        <v>0</v>
      </c>
      <c r="H357" s="62">
        <f t="shared" si="184"/>
        <v>0</v>
      </c>
      <c r="I357" s="62">
        <f t="shared" si="184"/>
        <v>225275000</v>
      </c>
      <c r="J357" s="62">
        <f t="shared" si="184"/>
        <v>189134480</v>
      </c>
      <c r="K357" s="62">
        <f t="shared" si="184"/>
        <v>113000</v>
      </c>
      <c r="L357" s="62">
        <f t="shared" si="184"/>
        <v>210707002</v>
      </c>
      <c r="M357" s="62">
        <f t="shared" si="184"/>
        <v>191719000</v>
      </c>
      <c r="N357" s="62">
        <f t="shared" si="184"/>
        <v>171813830</v>
      </c>
      <c r="O357" s="62">
        <f t="shared" si="184"/>
        <v>110000000</v>
      </c>
      <c r="P357" s="62">
        <f t="shared" si="184"/>
        <v>118386455</v>
      </c>
      <c r="Q357" s="62">
        <f t="shared" si="184"/>
        <v>191719000</v>
      </c>
      <c r="R357" s="62">
        <f t="shared" si="184"/>
        <v>144684330</v>
      </c>
      <c r="S357" s="62">
        <f t="shared" si="184"/>
        <v>49000000</v>
      </c>
      <c r="T357" s="62">
        <f t="shared" si="184"/>
        <v>144233455</v>
      </c>
      <c r="U357" s="62">
        <f t="shared" si="184"/>
        <v>191719000</v>
      </c>
      <c r="V357" s="62">
        <f t="shared" si="184"/>
        <v>125289330</v>
      </c>
      <c r="W357" s="62">
        <f t="shared" si="184"/>
        <v>10884000</v>
      </c>
      <c r="X357" s="62">
        <f t="shared" si="184"/>
        <v>41361455</v>
      </c>
      <c r="Y357" s="62">
        <f t="shared" si="184"/>
        <v>191719000</v>
      </c>
      <c r="Z357" s="62">
        <f t="shared" si="184"/>
        <v>167451830</v>
      </c>
      <c r="AA357" s="62">
        <f t="shared" si="184"/>
        <v>5397000</v>
      </c>
      <c r="AB357" s="62">
        <f t="shared" si="184"/>
        <v>54162455</v>
      </c>
      <c r="AC357" s="62">
        <f t="shared" si="184"/>
        <v>205201000</v>
      </c>
      <c r="AD357" s="62">
        <f t="shared" si="184"/>
        <v>140289330</v>
      </c>
      <c r="AE357" s="62">
        <f t="shared" si="184"/>
        <v>18250000</v>
      </c>
      <c r="AF357" s="62">
        <f t="shared" si="184"/>
        <v>131946455</v>
      </c>
      <c r="AG357" s="62">
        <f t="shared" si="184"/>
        <v>199913000</v>
      </c>
      <c r="AH357" s="62">
        <f t="shared" si="184"/>
        <v>143189330</v>
      </c>
      <c r="AI357" s="62">
        <f t="shared" si="184"/>
        <v>115000000</v>
      </c>
      <c r="AJ357" s="62">
        <f t="shared" si="184"/>
        <v>73914455</v>
      </c>
      <c r="AK357" s="62">
        <f t="shared" si="184"/>
        <v>191719000</v>
      </c>
      <c r="AL357" s="62">
        <f t="shared" si="184"/>
        <v>173201830</v>
      </c>
      <c r="AM357" s="62">
        <f t="shared" si="184"/>
        <v>12881850</v>
      </c>
      <c r="AN357" s="62">
        <f t="shared" si="184"/>
        <v>110221455</v>
      </c>
      <c r="AO357" s="62">
        <f t="shared" si="184"/>
        <v>191719000</v>
      </c>
      <c r="AP357" s="62">
        <f t="shared" si="184"/>
        <v>128789330</v>
      </c>
      <c r="AQ357" s="62">
        <f t="shared" si="184"/>
        <v>340000</v>
      </c>
      <c r="AR357" s="62">
        <f t="shared" si="184"/>
        <v>53033455</v>
      </c>
      <c r="AS357" s="62">
        <f t="shared" si="184"/>
        <v>198719000</v>
      </c>
      <c r="AT357" s="62">
        <f t="shared" si="184"/>
        <v>290579285</v>
      </c>
      <c r="AU357" s="62">
        <f t="shared" si="184"/>
        <v>0</v>
      </c>
      <c r="AV357" s="62">
        <f t="shared" si="184"/>
        <v>191530233</v>
      </c>
      <c r="AW357" s="62">
        <f t="shared" si="184"/>
        <v>195357000</v>
      </c>
      <c r="AX357" s="62">
        <f t="shared" si="184"/>
        <v>148505370</v>
      </c>
      <c r="AY357" s="62">
        <f t="shared" si="184"/>
        <v>210855000</v>
      </c>
      <c r="AZ357" s="63">
        <f t="shared" si="184"/>
        <v>0</v>
      </c>
      <c r="BA357" s="59">
        <f t="shared" si="185"/>
        <v>5764625000</v>
      </c>
      <c r="BB357" s="28">
        <f t="shared" si="186"/>
        <v>0</v>
      </c>
      <c r="BC357" s="64"/>
      <c r="BD357" s="59">
        <f t="shared" si="187"/>
        <v>104700000</v>
      </c>
      <c r="BE357" s="59">
        <f t="shared" si="188"/>
        <v>625229482</v>
      </c>
      <c r="BF357" s="59">
        <f t="shared" si="189"/>
        <v>591919285</v>
      </c>
      <c r="BG357" s="59">
        <f t="shared" si="190"/>
        <v>529636785</v>
      </c>
      <c r="BH357" s="59">
        <f t="shared" si="191"/>
        <v>369253785</v>
      </c>
      <c r="BI357" s="59">
        <f t="shared" si="192"/>
        <v>418730285</v>
      </c>
      <c r="BJ357" s="59">
        <f t="shared" si="193"/>
        <v>495686785</v>
      </c>
      <c r="BK357" s="59">
        <f t="shared" si="194"/>
        <v>532016785</v>
      </c>
      <c r="BL357" s="59">
        <f t="shared" si="195"/>
        <v>488024135</v>
      </c>
      <c r="BM357" s="59">
        <f t="shared" si="196"/>
        <v>373881785</v>
      </c>
      <c r="BN357" s="59">
        <f t="shared" si="197"/>
        <v>680828518</v>
      </c>
      <c r="BO357" s="59">
        <f t="shared" si="198"/>
        <v>554717370</v>
      </c>
      <c r="BP357" s="64"/>
      <c r="BQ357" s="59">
        <f t="shared" si="199"/>
        <v>1321848767</v>
      </c>
      <c r="BR357" s="59">
        <f t="shared" si="200"/>
        <v>1317620855</v>
      </c>
      <c r="BS357" s="59">
        <f t="shared" si="201"/>
        <v>1515727705</v>
      </c>
      <c r="BT357" s="59">
        <f t="shared" si="202"/>
        <v>1609427673</v>
      </c>
    </row>
    <row r="358">
      <c r="A358" s="94"/>
      <c r="B358" s="95"/>
      <c r="C358" s="97" t="s">
        <v>15</v>
      </c>
      <c r="D358" s="98">
        <f>sum(D356:D357)</f>
        <v>23211912000</v>
      </c>
      <c r="AZ358" s="96"/>
      <c r="BA358" s="98">
        <f>sum(BA353:BA357)</f>
        <v>47418279000</v>
      </c>
      <c r="BB358" s="64"/>
      <c r="BC358" s="64"/>
      <c r="BP358" s="64"/>
    </row>
    <row r="359">
      <c r="A359" s="94"/>
      <c r="B359" s="95"/>
      <c r="C359" s="95"/>
      <c r="AZ359" s="96"/>
      <c r="BB359" s="64"/>
      <c r="BC359" s="64"/>
      <c r="BP359" s="64"/>
    </row>
    <row r="360">
      <c r="A360" s="94"/>
      <c r="B360" s="95"/>
      <c r="C360" s="95"/>
      <c r="AZ360" s="96"/>
      <c r="BB360" s="64"/>
      <c r="BC360" s="64"/>
      <c r="BP360" s="64"/>
    </row>
    <row r="361">
      <c r="A361" s="94"/>
      <c r="B361" s="95"/>
      <c r="C361" s="52" t="s">
        <v>322</v>
      </c>
      <c r="D361" s="62">
        <f t="shared" ref="D361:AZ361" si="203">sum(D114,D89)</f>
        <v>22334784000</v>
      </c>
      <c r="E361" s="62">
        <f t="shared" si="203"/>
        <v>539231733</v>
      </c>
      <c r="F361" s="62">
        <f t="shared" si="203"/>
        <v>104700000</v>
      </c>
      <c r="G361" s="62">
        <f t="shared" si="203"/>
        <v>0</v>
      </c>
      <c r="H361" s="62">
        <f t="shared" si="203"/>
        <v>0</v>
      </c>
      <c r="I361" s="62">
        <f t="shared" si="203"/>
        <v>730950733</v>
      </c>
      <c r="J361" s="62">
        <f t="shared" si="203"/>
        <v>259698730</v>
      </c>
      <c r="K361" s="62">
        <f t="shared" si="203"/>
        <v>638997000</v>
      </c>
      <c r="L361" s="62">
        <f t="shared" si="203"/>
        <v>210707002</v>
      </c>
      <c r="M361" s="62">
        <f t="shared" si="203"/>
        <v>730950733</v>
      </c>
      <c r="N361" s="62">
        <f t="shared" si="203"/>
        <v>1422712080</v>
      </c>
      <c r="O361" s="62">
        <f t="shared" si="203"/>
        <v>638884000</v>
      </c>
      <c r="P361" s="62">
        <f t="shared" si="203"/>
        <v>111886455</v>
      </c>
      <c r="Q361" s="62">
        <f t="shared" si="203"/>
        <v>730950733</v>
      </c>
      <c r="R361" s="62">
        <f t="shared" si="203"/>
        <v>198853580</v>
      </c>
      <c r="S361" s="62">
        <f t="shared" si="203"/>
        <v>690624000</v>
      </c>
      <c r="T361" s="62">
        <f t="shared" si="203"/>
        <v>46737455</v>
      </c>
      <c r="U361" s="62">
        <f t="shared" si="203"/>
        <v>730950733</v>
      </c>
      <c r="V361" s="62">
        <f t="shared" si="203"/>
        <v>198853580</v>
      </c>
      <c r="W361" s="62">
        <f t="shared" si="203"/>
        <v>638884000</v>
      </c>
      <c r="X361" s="62">
        <f t="shared" si="203"/>
        <v>33721455</v>
      </c>
      <c r="Y361" s="62">
        <f t="shared" si="203"/>
        <v>730950733</v>
      </c>
      <c r="Z361" s="62">
        <f t="shared" si="203"/>
        <v>222766080</v>
      </c>
      <c r="AA361" s="62">
        <f t="shared" si="203"/>
        <v>1199946000</v>
      </c>
      <c r="AB361" s="62">
        <f t="shared" si="203"/>
        <v>681518455</v>
      </c>
      <c r="AC361" s="62">
        <f t="shared" si="203"/>
        <v>733582733</v>
      </c>
      <c r="AD361" s="62">
        <f t="shared" si="203"/>
        <v>213853580</v>
      </c>
      <c r="AE361" s="62">
        <f t="shared" si="203"/>
        <v>638884000</v>
      </c>
      <c r="AF361" s="62">
        <f t="shared" si="203"/>
        <v>33834455</v>
      </c>
      <c r="AG361" s="62">
        <f t="shared" si="203"/>
        <v>730950733</v>
      </c>
      <c r="AH361" s="62">
        <f t="shared" si="203"/>
        <v>198853580</v>
      </c>
      <c r="AI361" s="62">
        <f t="shared" si="203"/>
        <v>656624000</v>
      </c>
      <c r="AJ361" s="62">
        <f t="shared" si="203"/>
        <v>42838455</v>
      </c>
      <c r="AK361" s="62">
        <f t="shared" si="203"/>
        <v>730950733</v>
      </c>
      <c r="AL361" s="62">
        <f t="shared" si="203"/>
        <v>240766080</v>
      </c>
      <c r="AM361" s="62">
        <f t="shared" si="203"/>
        <v>649965850</v>
      </c>
      <c r="AN361" s="62">
        <f t="shared" si="203"/>
        <v>33721455</v>
      </c>
      <c r="AO361" s="62">
        <f t="shared" si="203"/>
        <v>730950733</v>
      </c>
      <c r="AP361" s="62">
        <f t="shared" si="203"/>
        <v>198853580</v>
      </c>
      <c r="AQ361" s="62">
        <f t="shared" si="203"/>
        <v>638884000</v>
      </c>
      <c r="AR361" s="62">
        <f t="shared" si="203"/>
        <v>46533455</v>
      </c>
      <c r="AS361" s="62">
        <f t="shared" si="203"/>
        <v>730950733</v>
      </c>
      <c r="AT361" s="62">
        <f t="shared" si="203"/>
        <v>245787535</v>
      </c>
      <c r="AU361" s="62">
        <f t="shared" si="203"/>
        <v>638884000</v>
      </c>
      <c r="AV361" s="62">
        <f t="shared" si="203"/>
        <v>181316233</v>
      </c>
      <c r="AW361" s="62">
        <f t="shared" si="203"/>
        <v>817213187</v>
      </c>
      <c r="AX361" s="62">
        <f t="shared" si="203"/>
        <v>863694620</v>
      </c>
      <c r="AY361" s="62">
        <f t="shared" si="203"/>
        <v>843415000</v>
      </c>
      <c r="AZ361" s="63">
        <f t="shared" si="203"/>
        <v>0</v>
      </c>
      <c r="BA361" s="59">
        <f t="shared" ref="BA361:BA365" si="205">sum(E361:AZ361)</f>
        <v>22334784000</v>
      </c>
      <c r="BB361" s="28">
        <f t="shared" ref="BB361:BB365" si="206">D361-BA361</f>
        <v>0</v>
      </c>
      <c r="BC361" s="64"/>
      <c r="BD361" s="59">
        <f t="shared" ref="BD361:BD365" si="207">sum(E361:H361)</f>
        <v>643931733</v>
      </c>
      <c r="BE361" s="59">
        <f t="shared" ref="BE361:BE365" si="208">sum(I361:L361)</f>
        <v>1840353465</v>
      </c>
      <c r="BF361" s="59">
        <f t="shared" ref="BF361:BF365" si="209">sum(M361:P361)</f>
        <v>2904433268</v>
      </c>
      <c r="BG361" s="59">
        <f t="shared" ref="BG361:BG365" si="210">sum(Q361:T361)</f>
        <v>1667165768</v>
      </c>
      <c r="BH361" s="59">
        <f t="shared" ref="BH361:BH365" si="211">sum(U361:X361)</f>
        <v>1602409768</v>
      </c>
      <c r="BI361" s="59">
        <f t="shared" ref="BI361:BI365" si="212">sum(Y361:AB361)</f>
        <v>2835181268</v>
      </c>
      <c r="BJ361" s="59">
        <f t="shared" ref="BJ361:BJ365" si="213">sum(AC361:AF361)</f>
        <v>1620154768</v>
      </c>
      <c r="BK361" s="59">
        <f t="shared" ref="BK361:BK365" si="214">sum(AG361:AJ361)</f>
        <v>1629266768</v>
      </c>
      <c r="BL361" s="59">
        <f t="shared" ref="BL361:BL365" si="215">sum(AK361:AN361)</f>
        <v>1655404118</v>
      </c>
      <c r="BM361" s="59">
        <f t="shared" ref="BM361:BM365" si="216">sum(AO361:AR361)</f>
        <v>1615221768</v>
      </c>
      <c r="BN361" s="59">
        <f t="shared" ref="BN361:BN365" si="217">sum(AS361:AV361)</f>
        <v>1796938501</v>
      </c>
      <c r="BO361" s="59">
        <f t="shared" ref="BO361:BO365" si="218">sum(AW361:AZ361)</f>
        <v>2524322807</v>
      </c>
      <c r="BP361" s="64"/>
      <c r="BQ361" s="59">
        <f t="shared" ref="BQ361:BQ365" si="219">sum(BD361:BF361)</f>
        <v>5388718466</v>
      </c>
      <c r="BR361" s="59">
        <f t="shared" ref="BR361:BR365" si="220">sum(BG361:BI361)</f>
        <v>6104756804</v>
      </c>
      <c r="BS361" s="59">
        <f t="shared" ref="BS361:BS365" si="221">sum(BJ361:BL361)</f>
        <v>4904825654</v>
      </c>
      <c r="BT361" s="59">
        <f t="shared" ref="BT361:BT365" si="222">sum(BM361:BO361)</f>
        <v>5936483076</v>
      </c>
    </row>
    <row r="362">
      <c r="A362" s="94"/>
      <c r="B362" s="95"/>
      <c r="C362" s="52" t="s">
        <v>323</v>
      </c>
      <c r="D362" s="62">
        <f t="shared" ref="D362:AZ362" si="204">sum(D6)</f>
        <v>103934000</v>
      </c>
      <c r="E362" s="62">
        <f t="shared" si="204"/>
        <v>0</v>
      </c>
      <c r="F362" s="62">
        <f t="shared" si="204"/>
        <v>0</v>
      </c>
      <c r="G362" s="62">
        <f t="shared" si="204"/>
        <v>0</v>
      </c>
      <c r="H362" s="62">
        <f t="shared" si="204"/>
        <v>0</v>
      </c>
      <c r="I362" s="62">
        <f t="shared" si="204"/>
        <v>3556000</v>
      </c>
      <c r="J362" s="62">
        <f t="shared" si="204"/>
        <v>3000000</v>
      </c>
      <c r="K362" s="62">
        <f t="shared" si="204"/>
        <v>0</v>
      </c>
      <c r="L362" s="62">
        <f t="shared" si="204"/>
        <v>0</v>
      </c>
      <c r="M362" s="62">
        <f t="shared" si="204"/>
        <v>0</v>
      </c>
      <c r="N362" s="62">
        <f t="shared" si="204"/>
        <v>1700000</v>
      </c>
      <c r="O362" s="62">
        <f t="shared" si="204"/>
        <v>0</v>
      </c>
      <c r="P362" s="62">
        <f t="shared" si="204"/>
        <v>0</v>
      </c>
      <c r="Q362" s="62">
        <f t="shared" si="204"/>
        <v>0</v>
      </c>
      <c r="R362" s="62">
        <f t="shared" si="204"/>
        <v>0</v>
      </c>
      <c r="S362" s="62">
        <f t="shared" si="204"/>
        <v>0</v>
      </c>
      <c r="T362" s="62">
        <f t="shared" si="204"/>
        <v>0</v>
      </c>
      <c r="U362" s="62">
        <f t="shared" si="204"/>
        <v>0</v>
      </c>
      <c r="V362" s="62">
        <f t="shared" si="204"/>
        <v>0</v>
      </c>
      <c r="W362" s="62">
        <f t="shared" si="204"/>
        <v>1500000</v>
      </c>
      <c r="X362" s="62">
        <f t="shared" si="204"/>
        <v>1140000</v>
      </c>
      <c r="Y362" s="62">
        <f t="shared" si="204"/>
        <v>0</v>
      </c>
      <c r="Z362" s="62">
        <f t="shared" si="204"/>
        <v>0</v>
      </c>
      <c r="AA362" s="62">
        <f t="shared" si="204"/>
        <v>0</v>
      </c>
      <c r="AB362" s="62">
        <f t="shared" si="204"/>
        <v>5028000</v>
      </c>
      <c r="AC362" s="62">
        <f t="shared" si="204"/>
        <v>10850000</v>
      </c>
      <c r="AD362" s="62">
        <f t="shared" si="204"/>
        <v>0</v>
      </c>
      <c r="AE362" s="62">
        <f t="shared" si="204"/>
        <v>0</v>
      </c>
      <c r="AF362" s="62">
        <f t="shared" si="204"/>
        <v>5000000</v>
      </c>
      <c r="AG362" s="62">
        <f t="shared" si="204"/>
        <v>0</v>
      </c>
      <c r="AH362" s="62">
        <f t="shared" si="204"/>
        <v>0</v>
      </c>
      <c r="AI362" s="62">
        <f t="shared" si="204"/>
        <v>0</v>
      </c>
      <c r="AJ362" s="62">
        <f t="shared" si="204"/>
        <v>33580000</v>
      </c>
      <c r="AK362" s="62">
        <f t="shared" si="204"/>
        <v>0</v>
      </c>
      <c r="AL362" s="62">
        <f t="shared" si="204"/>
        <v>0</v>
      </c>
      <c r="AM362" s="62">
        <f t="shared" si="204"/>
        <v>1800000</v>
      </c>
      <c r="AN362" s="62">
        <f t="shared" si="204"/>
        <v>0</v>
      </c>
      <c r="AO362" s="62">
        <f t="shared" si="204"/>
        <v>0</v>
      </c>
      <c r="AP362" s="62">
        <f t="shared" si="204"/>
        <v>0</v>
      </c>
      <c r="AQ362" s="62">
        <f t="shared" si="204"/>
        <v>340000</v>
      </c>
      <c r="AR362" s="62">
        <f t="shared" si="204"/>
        <v>0</v>
      </c>
      <c r="AS362" s="62">
        <f t="shared" si="204"/>
        <v>7000000</v>
      </c>
      <c r="AT362" s="62">
        <f t="shared" si="204"/>
        <v>18356000</v>
      </c>
      <c r="AU362" s="62">
        <f t="shared" si="204"/>
        <v>0</v>
      </c>
      <c r="AV362" s="62">
        <f t="shared" si="204"/>
        <v>4760000</v>
      </c>
      <c r="AW362" s="62">
        <f t="shared" si="204"/>
        <v>0</v>
      </c>
      <c r="AX362" s="62">
        <f t="shared" si="204"/>
        <v>0</v>
      </c>
      <c r="AY362" s="62">
        <f t="shared" si="204"/>
        <v>6324000</v>
      </c>
      <c r="AZ362" s="63">
        <f t="shared" si="204"/>
        <v>0</v>
      </c>
      <c r="BA362" s="59">
        <f t="shared" si="205"/>
        <v>103934000</v>
      </c>
      <c r="BB362" s="28">
        <f t="shared" si="206"/>
        <v>0</v>
      </c>
      <c r="BC362" s="64"/>
      <c r="BD362" s="59">
        <f t="shared" si="207"/>
        <v>0</v>
      </c>
      <c r="BE362" s="59">
        <f t="shared" si="208"/>
        <v>6556000</v>
      </c>
      <c r="BF362" s="59">
        <f t="shared" si="209"/>
        <v>1700000</v>
      </c>
      <c r="BG362" s="59">
        <f t="shared" si="210"/>
        <v>0</v>
      </c>
      <c r="BH362" s="59">
        <f t="shared" si="211"/>
        <v>2640000</v>
      </c>
      <c r="BI362" s="59">
        <f t="shared" si="212"/>
        <v>5028000</v>
      </c>
      <c r="BJ362" s="59">
        <f t="shared" si="213"/>
        <v>15850000</v>
      </c>
      <c r="BK362" s="59">
        <f t="shared" si="214"/>
        <v>33580000</v>
      </c>
      <c r="BL362" s="59">
        <f t="shared" si="215"/>
        <v>1800000</v>
      </c>
      <c r="BM362" s="59">
        <f t="shared" si="216"/>
        <v>340000</v>
      </c>
      <c r="BN362" s="59">
        <f t="shared" si="217"/>
        <v>30116000</v>
      </c>
      <c r="BO362" s="59">
        <f t="shared" si="218"/>
        <v>6324000</v>
      </c>
      <c r="BP362" s="64"/>
      <c r="BQ362" s="59">
        <f t="shared" si="219"/>
        <v>8256000</v>
      </c>
      <c r="BR362" s="59">
        <f t="shared" si="220"/>
        <v>7668000</v>
      </c>
      <c r="BS362" s="59">
        <f t="shared" si="221"/>
        <v>51230000</v>
      </c>
      <c r="BT362" s="59">
        <f t="shared" si="222"/>
        <v>36780000</v>
      </c>
    </row>
    <row r="363">
      <c r="A363" s="94"/>
      <c r="B363" s="95"/>
      <c r="C363" s="52" t="s">
        <v>324</v>
      </c>
      <c r="D363" s="62">
        <f t="shared" ref="D363:AZ363" si="223">D100</f>
        <v>8194000</v>
      </c>
      <c r="E363" s="62">
        <f t="shared" si="223"/>
        <v>0</v>
      </c>
      <c r="F363" s="62">
        <f t="shared" si="223"/>
        <v>0</v>
      </c>
      <c r="G363" s="62">
        <f t="shared" si="223"/>
        <v>0</v>
      </c>
      <c r="H363" s="62">
        <f t="shared" si="223"/>
        <v>0</v>
      </c>
      <c r="I363" s="62">
        <f t="shared" si="223"/>
        <v>0</v>
      </c>
      <c r="J363" s="62">
        <f t="shared" si="223"/>
        <v>0</v>
      </c>
      <c r="K363" s="62">
        <f t="shared" si="223"/>
        <v>0</v>
      </c>
      <c r="L363" s="62">
        <f t="shared" si="223"/>
        <v>0</v>
      </c>
      <c r="M363" s="62">
        <f t="shared" si="223"/>
        <v>0</v>
      </c>
      <c r="N363" s="62">
        <f t="shared" si="223"/>
        <v>0</v>
      </c>
      <c r="O363" s="62">
        <f t="shared" si="223"/>
        <v>0</v>
      </c>
      <c r="P363" s="62">
        <f t="shared" si="223"/>
        <v>0</v>
      </c>
      <c r="Q363" s="62">
        <f t="shared" si="223"/>
        <v>0</v>
      </c>
      <c r="R363" s="62">
        <f t="shared" si="223"/>
        <v>0</v>
      </c>
      <c r="S363" s="62">
        <f t="shared" si="223"/>
        <v>0</v>
      </c>
      <c r="T363" s="62">
        <f t="shared" si="223"/>
        <v>0</v>
      </c>
      <c r="U363" s="62">
        <f t="shared" si="223"/>
        <v>0</v>
      </c>
      <c r="V363" s="62">
        <f t="shared" si="223"/>
        <v>0</v>
      </c>
      <c r="W363" s="62">
        <f t="shared" si="223"/>
        <v>0</v>
      </c>
      <c r="X363" s="62">
        <f t="shared" si="223"/>
        <v>0</v>
      </c>
      <c r="Y363" s="62">
        <f t="shared" si="223"/>
        <v>0</v>
      </c>
      <c r="Z363" s="62">
        <f t="shared" si="223"/>
        <v>0</v>
      </c>
      <c r="AA363" s="62">
        <f t="shared" si="223"/>
        <v>0</v>
      </c>
      <c r="AB363" s="62">
        <f t="shared" si="223"/>
        <v>0</v>
      </c>
      <c r="AC363" s="62">
        <f t="shared" si="223"/>
        <v>0</v>
      </c>
      <c r="AD363" s="62">
        <f t="shared" si="223"/>
        <v>0</v>
      </c>
      <c r="AE363" s="62">
        <f t="shared" si="223"/>
        <v>0</v>
      </c>
      <c r="AF363" s="62">
        <f t="shared" si="223"/>
        <v>0</v>
      </c>
      <c r="AG363" s="62">
        <f t="shared" si="223"/>
        <v>8194000</v>
      </c>
      <c r="AH363" s="62">
        <f t="shared" si="223"/>
        <v>0</v>
      </c>
      <c r="AI363" s="62">
        <f t="shared" si="223"/>
        <v>0</v>
      </c>
      <c r="AJ363" s="62">
        <f t="shared" si="223"/>
        <v>0</v>
      </c>
      <c r="AK363" s="62">
        <f t="shared" si="223"/>
        <v>0</v>
      </c>
      <c r="AL363" s="62">
        <f t="shared" si="223"/>
        <v>0</v>
      </c>
      <c r="AM363" s="62">
        <f t="shared" si="223"/>
        <v>0</v>
      </c>
      <c r="AN363" s="62">
        <f t="shared" si="223"/>
        <v>0</v>
      </c>
      <c r="AO363" s="62">
        <f t="shared" si="223"/>
        <v>0</v>
      </c>
      <c r="AP363" s="62">
        <f t="shared" si="223"/>
        <v>0</v>
      </c>
      <c r="AQ363" s="62">
        <f t="shared" si="223"/>
        <v>0</v>
      </c>
      <c r="AR363" s="62">
        <f t="shared" si="223"/>
        <v>0</v>
      </c>
      <c r="AS363" s="62">
        <f t="shared" si="223"/>
        <v>0</v>
      </c>
      <c r="AT363" s="62">
        <f t="shared" si="223"/>
        <v>0</v>
      </c>
      <c r="AU363" s="62">
        <f t="shared" si="223"/>
        <v>0</v>
      </c>
      <c r="AV363" s="62">
        <f t="shared" si="223"/>
        <v>0</v>
      </c>
      <c r="AW363" s="62">
        <f t="shared" si="223"/>
        <v>0</v>
      </c>
      <c r="AX363" s="62">
        <f t="shared" si="223"/>
        <v>0</v>
      </c>
      <c r="AY363" s="62">
        <f t="shared" si="223"/>
        <v>0</v>
      </c>
      <c r="AZ363" s="63">
        <f t="shared" si="223"/>
        <v>0</v>
      </c>
      <c r="BA363" s="59">
        <f t="shared" si="205"/>
        <v>8194000</v>
      </c>
      <c r="BB363" s="28">
        <f t="shared" si="206"/>
        <v>0</v>
      </c>
      <c r="BC363" s="64"/>
      <c r="BD363" s="59">
        <f t="shared" si="207"/>
        <v>0</v>
      </c>
      <c r="BE363" s="59">
        <f t="shared" si="208"/>
        <v>0</v>
      </c>
      <c r="BF363" s="59">
        <f t="shared" si="209"/>
        <v>0</v>
      </c>
      <c r="BG363" s="59">
        <f t="shared" si="210"/>
        <v>0</v>
      </c>
      <c r="BH363" s="59">
        <f t="shared" si="211"/>
        <v>0</v>
      </c>
      <c r="BI363" s="59">
        <f t="shared" si="212"/>
        <v>0</v>
      </c>
      <c r="BJ363" s="59">
        <f t="shared" si="213"/>
        <v>0</v>
      </c>
      <c r="BK363" s="59">
        <f t="shared" si="214"/>
        <v>8194000</v>
      </c>
      <c r="BL363" s="59">
        <f t="shared" si="215"/>
        <v>0</v>
      </c>
      <c r="BM363" s="59">
        <f t="shared" si="216"/>
        <v>0</v>
      </c>
      <c r="BN363" s="59">
        <f t="shared" si="217"/>
        <v>0</v>
      </c>
      <c r="BO363" s="59">
        <f t="shared" si="218"/>
        <v>0</v>
      </c>
      <c r="BP363" s="64"/>
      <c r="BQ363" s="59">
        <f t="shared" si="219"/>
        <v>0</v>
      </c>
      <c r="BR363" s="59">
        <f t="shared" si="220"/>
        <v>0</v>
      </c>
      <c r="BS363" s="59">
        <f t="shared" si="221"/>
        <v>8194000</v>
      </c>
      <c r="BT363" s="59">
        <f t="shared" si="222"/>
        <v>0</v>
      </c>
    </row>
    <row r="364">
      <c r="A364" s="94"/>
      <c r="B364" s="95"/>
      <c r="C364" s="52" t="s">
        <v>325</v>
      </c>
      <c r="D364" s="62">
        <f t="shared" ref="D364:AZ364" si="224">sum(D75)</f>
        <v>255000000</v>
      </c>
      <c r="E364" s="62">
        <f t="shared" si="224"/>
        <v>0</v>
      </c>
      <c r="F364" s="62">
        <f t="shared" si="224"/>
        <v>0</v>
      </c>
      <c r="G364" s="62">
        <f t="shared" si="224"/>
        <v>0</v>
      </c>
      <c r="H364" s="62">
        <f t="shared" si="224"/>
        <v>0</v>
      </c>
      <c r="I364" s="62">
        <f t="shared" si="224"/>
        <v>0</v>
      </c>
      <c r="J364" s="62">
        <f t="shared" si="224"/>
        <v>0</v>
      </c>
      <c r="K364" s="62">
        <f t="shared" si="224"/>
        <v>0</v>
      </c>
      <c r="L364" s="62">
        <f t="shared" si="224"/>
        <v>0</v>
      </c>
      <c r="M364" s="62">
        <f t="shared" si="224"/>
        <v>0</v>
      </c>
      <c r="N364" s="62">
        <f t="shared" si="224"/>
        <v>15515000</v>
      </c>
      <c r="O364" s="62">
        <f t="shared" si="224"/>
        <v>0</v>
      </c>
      <c r="P364" s="62">
        <f t="shared" si="224"/>
        <v>6500000</v>
      </c>
      <c r="Q364" s="62">
        <f t="shared" si="224"/>
        <v>0</v>
      </c>
      <c r="R364" s="62">
        <f t="shared" si="224"/>
        <v>19395000</v>
      </c>
      <c r="S364" s="62">
        <f t="shared" si="224"/>
        <v>0</v>
      </c>
      <c r="T364" s="62">
        <f t="shared" si="224"/>
        <v>6500000</v>
      </c>
      <c r="U364" s="62">
        <f t="shared" si="224"/>
        <v>0</v>
      </c>
      <c r="V364" s="62">
        <f t="shared" si="224"/>
        <v>0</v>
      </c>
      <c r="W364" s="62">
        <f t="shared" si="224"/>
        <v>9384000</v>
      </c>
      <c r="X364" s="62">
        <f t="shared" si="224"/>
        <v>6500000</v>
      </c>
      <c r="Y364" s="62">
        <f t="shared" si="224"/>
        <v>0</v>
      </c>
      <c r="Z364" s="62">
        <f t="shared" si="224"/>
        <v>18250000</v>
      </c>
      <c r="AA364" s="62">
        <f t="shared" si="224"/>
        <v>0</v>
      </c>
      <c r="AB364" s="62">
        <f t="shared" si="224"/>
        <v>6500000</v>
      </c>
      <c r="AC364" s="62">
        <f t="shared" si="224"/>
        <v>0</v>
      </c>
      <c r="AD364" s="62">
        <f t="shared" si="224"/>
        <v>0</v>
      </c>
      <c r="AE364" s="62">
        <f t="shared" si="224"/>
        <v>18250000</v>
      </c>
      <c r="AF364" s="62">
        <f t="shared" si="224"/>
        <v>93112000</v>
      </c>
      <c r="AG364" s="62">
        <f t="shared" si="224"/>
        <v>0</v>
      </c>
      <c r="AH364" s="62">
        <f t="shared" si="224"/>
        <v>17900000</v>
      </c>
      <c r="AI364" s="62">
        <f t="shared" si="224"/>
        <v>0</v>
      </c>
      <c r="AJ364" s="62">
        <f t="shared" si="224"/>
        <v>6500000</v>
      </c>
      <c r="AK364" s="62">
        <f t="shared" si="224"/>
        <v>0</v>
      </c>
      <c r="AL364" s="62">
        <f t="shared" si="224"/>
        <v>6000000</v>
      </c>
      <c r="AM364" s="62">
        <f t="shared" si="224"/>
        <v>0</v>
      </c>
      <c r="AN364" s="62">
        <f t="shared" si="224"/>
        <v>6500000</v>
      </c>
      <c r="AO364" s="62">
        <f t="shared" si="224"/>
        <v>0</v>
      </c>
      <c r="AP364" s="62">
        <f t="shared" si="224"/>
        <v>3500000</v>
      </c>
      <c r="AQ364" s="62">
        <f t="shared" si="224"/>
        <v>0</v>
      </c>
      <c r="AR364" s="62">
        <f t="shared" si="224"/>
        <v>6500000</v>
      </c>
      <c r="AS364" s="62">
        <f t="shared" si="224"/>
        <v>0</v>
      </c>
      <c r="AT364" s="62">
        <f t="shared" si="224"/>
        <v>0</v>
      </c>
      <c r="AU364" s="62">
        <f t="shared" si="224"/>
        <v>0</v>
      </c>
      <c r="AV364" s="62">
        <f t="shared" si="224"/>
        <v>8194000</v>
      </c>
      <c r="AW364" s="62">
        <f t="shared" si="224"/>
        <v>0</v>
      </c>
      <c r="AX364" s="62">
        <f t="shared" si="224"/>
        <v>0</v>
      </c>
      <c r="AY364" s="62">
        <f t="shared" si="224"/>
        <v>0</v>
      </c>
      <c r="AZ364" s="63">
        <f t="shared" si="224"/>
        <v>0</v>
      </c>
      <c r="BA364" s="59">
        <f t="shared" si="205"/>
        <v>255000000</v>
      </c>
      <c r="BB364" s="28">
        <f t="shared" si="206"/>
        <v>0</v>
      </c>
      <c r="BC364" s="64"/>
      <c r="BD364" s="59">
        <f t="shared" si="207"/>
        <v>0</v>
      </c>
      <c r="BE364" s="59">
        <f t="shared" si="208"/>
        <v>0</v>
      </c>
      <c r="BF364" s="59">
        <f t="shared" si="209"/>
        <v>22015000</v>
      </c>
      <c r="BG364" s="59">
        <f t="shared" si="210"/>
        <v>25895000</v>
      </c>
      <c r="BH364" s="59">
        <f t="shared" si="211"/>
        <v>15884000</v>
      </c>
      <c r="BI364" s="59">
        <f t="shared" si="212"/>
        <v>24750000</v>
      </c>
      <c r="BJ364" s="59">
        <f t="shared" si="213"/>
        <v>111362000</v>
      </c>
      <c r="BK364" s="59">
        <f t="shared" si="214"/>
        <v>24400000</v>
      </c>
      <c r="BL364" s="59">
        <f t="shared" si="215"/>
        <v>12500000</v>
      </c>
      <c r="BM364" s="59">
        <f t="shared" si="216"/>
        <v>10000000</v>
      </c>
      <c r="BN364" s="59">
        <f t="shared" si="217"/>
        <v>8194000</v>
      </c>
      <c r="BO364" s="59">
        <f t="shared" si="218"/>
        <v>0</v>
      </c>
      <c r="BP364" s="64"/>
      <c r="BQ364" s="59">
        <f t="shared" si="219"/>
        <v>22015000</v>
      </c>
      <c r="BR364" s="59">
        <f t="shared" si="220"/>
        <v>66529000</v>
      </c>
      <c r="BS364" s="59">
        <f t="shared" si="221"/>
        <v>148262000</v>
      </c>
      <c r="BT364" s="59">
        <f t="shared" si="222"/>
        <v>18194000</v>
      </c>
    </row>
    <row r="365">
      <c r="A365" s="94"/>
      <c r="B365" s="95"/>
      <c r="C365" s="52" t="s">
        <v>326</v>
      </c>
      <c r="D365" s="62">
        <f t="shared" ref="D365:AZ365" si="225">sum(D107)</f>
        <v>510000000</v>
      </c>
      <c r="E365" s="62">
        <f t="shared" si="225"/>
        <v>0</v>
      </c>
      <c r="F365" s="62">
        <f t="shared" si="225"/>
        <v>0</v>
      </c>
      <c r="G365" s="62">
        <f t="shared" si="225"/>
        <v>0</v>
      </c>
      <c r="H365" s="62">
        <f t="shared" si="225"/>
        <v>0</v>
      </c>
      <c r="I365" s="62">
        <f t="shared" si="225"/>
        <v>30000000</v>
      </c>
      <c r="J365" s="62">
        <f t="shared" si="225"/>
        <v>0</v>
      </c>
      <c r="K365" s="62">
        <f t="shared" si="225"/>
        <v>0</v>
      </c>
      <c r="L365" s="62">
        <f t="shared" si="225"/>
        <v>0</v>
      </c>
      <c r="M365" s="62">
        <f t="shared" si="225"/>
        <v>0</v>
      </c>
      <c r="N365" s="62">
        <f t="shared" si="225"/>
        <v>0</v>
      </c>
      <c r="O365" s="62">
        <f t="shared" si="225"/>
        <v>110000000</v>
      </c>
      <c r="P365" s="62">
        <f t="shared" si="225"/>
        <v>0</v>
      </c>
      <c r="Q365" s="62">
        <f t="shared" si="225"/>
        <v>0</v>
      </c>
      <c r="R365" s="62">
        <f t="shared" si="225"/>
        <v>0</v>
      </c>
      <c r="S365" s="62">
        <f t="shared" si="225"/>
        <v>0</v>
      </c>
      <c r="T365" s="62">
        <f t="shared" si="225"/>
        <v>100000000</v>
      </c>
      <c r="U365" s="62">
        <f t="shared" si="225"/>
        <v>0</v>
      </c>
      <c r="V365" s="62">
        <f t="shared" si="225"/>
        <v>0</v>
      </c>
      <c r="W365" s="62">
        <f t="shared" si="225"/>
        <v>0</v>
      </c>
      <c r="X365" s="62">
        <f t="shared" si="225"/>
        <v>0</v>
      </c>
      <c r="Y365" s="62">
        <f t="shared" si="225"/>
        <v>0</v>
      </c>
      <c r="Z365" s="62">
        <f t="shared" si="225"/>
        <v>0</v>
      </c>
      <c r="AA365" s="62">
        <f t="shared" si="225"/>
        <v>0</v>
      </c>
      <c r="AB365" s="62">
        <f t="shared" si="225"/>
        <v>0</v>
      </c>
      <c r="AC365" s="62">
        <f t="shared" si="225"/>
        <v>0</v>
      </c>
      <c r="AD365" s="62">
        <f t="shared" si="225"/>
        <v>0</v>
      </c>
      <c r="AE365" s="62">
        <f t="shared" si="225"/>
        <v>0</v>
      </c>
      <c r="AF365" s="62">
        <f t="shared" si="225"/>
        <v>0</v>
      </c>
      <c r="AG365" s="62">
        <f t="shared" si="225"/>
        <v>0</v>
      </c>
      <c r="AH365" s="62">
        <f t="shared" si="225"/>
        <v>0</v>
      </c>
      <c r="AI365" s="62">
        <f t="shared" si="225"/>
        <v>100000000</v>
      </c>
      <c r="AJ365" s="62">
        <f t="shared" si="225"/>
        <v>0</v>
      </c>
      <c r="AK365" s="62">
        <f t="shared" si="225"/>
        <v>0</v>
      </c>
      <c r="AL365" s="62">
        <f t="shared" si="225"/>
        <v>0</v>
      </c>
      <c r="AM365" s="62">
        <f t="shared" si="225"/>
        <v>0</v>
      </c>
      <c r="AN365" s="62">
        <f t="shared" si="225"/>
        <v>70000000</v>
      </c>
      <c r="AO365" s="62">
        <f t="shared" si="225"/>
        <v>0</v>
      </c>
      <c r="AP365" s="62">
        <f t="shared" si="225"/>
        <v>0</v>
      </c>
      <c r="AQ365" s="62">
        <f t="shared" si="225"/>
        <v>0</v>
      </c>
      <c r="AR365" s="62">
        <f t="shared" si="225"/>
        <v>0</v>
      </c>
      <c r="AS365" s="62">
        <f t="shared" si="225"/>
        <v>0</v>
      </c>
      <c r="AT365" s="62">
        <f t="shared" si="225"/>
        <v>100000000</v>
      </c>
      <c r="AU365" s="62">
        <f t="shared" si="225"/>
        <v>0</v>
      </c>
      <c r="AV365" s="62">
        <f t="shared" si="225"/>
        <v>0</v>
      </c>
      <c r="AW365" s="62">
        <f t="shared" si="225"/>
        <v>0</v>
      </c>
      <c r="AX365" s="62">
        <f t="shared" si="225"/>
        <v>0</v>
      </c>
      <c r="AY365" s="62">
        <f t="shared" si="225"/>
        <v>0</v>
      </c>
      <c r="AZ365" s="63">
        <f t="shared" si="225"/>
        <v>0</v>
      </c>
      <c r="BA365" s="59">
        <f t="shared" si="205"/>
        <v>510000000</v>
      </c>
      <c r="BB365" s="28">
        <f t="shared" si="206"/>
        <v>0</v>
      </c>
      <c r="BC365" s="64"/>
      <c r="BD365" s="59">
        <f t="shared" si="207"/>
        <v>0</v>
      </c>
      <c r="BE365" s="59">
        <f t="shared" si="208"/>
        <v>30000000</v>
      </c>
      <c r="BF365" s="59">
        <f t="shared" si="209"/>
        <v>110000000</v>
      </c>
      <c r="BG365" s="59">
        <f t="shared" si="210"/>
        <v>100000000</v>
      </c>
      <c r="BH365" s="59">
        <f t="shared" si="211"/>
        <v>0</v>
      </c>
      <c r="BI365" s="59">
        <f t="shared" si="212"/>
        <v>0</v>
      </c>
      <c r="BJ365" s="59">
        <f t="shared" si="213"/>
        <v>0</v>
      </c>
      <c r="BK365" s="59">
        <f t="shared" si="214"/>
        <v>100000000</v>
      </c>
      <c r="BL365" s="59">
        <f t="shared" si="215"/>
        <v>70000000</v>
      </c>
      <c r="BM365" s="59">
        <f t="shared" si="216"/>
        <v>0</v>
      </c>
      <c r="BN365" s="59">
        <f t="shared" si="217"/>
        <v>100000000</v>
      </c>
      <c r="BO365" s="59">
        <f t="shared" si="218"/>
        <v>0</v>
      </c>
      <c r="BP365" s="64"/>
      <c r="BQ365" s="59">
        <f t="shared" si="219"/>
        <v>140000000</v>
      </c>
      <c r="BR365" s="59">
        <f t="shared" si="220"/>
        <v>100000000</v>
      </c>
      <c r="BS365" s="59">
        <f t="shared" si="221"/>
        <v>170000000</v>
      </c>
      <c r="BT365" s="59">
        <f t="shared" si="222"/>
        <v>100000000</v>
      </c>
    </row>
    <row r="366">
      <c r="A366" s="94"/>
      <c r="B366" s="95"/>
      <c r="C366" s="97" t="s">
        <v>15</v>
      </c>
      <c r="D366" s="98">
        <f>sum(D361:D365)</f>
        <v>23211912000</v>
      </c>
      <c r="AZ366" s="96"/>
      <c r="BA366" s="98">
        <f>sum(BA361:BA365)</f>
        <v>23211912000</v>
      </c>
      <c r="BB366" s="64"/>
      <c r="BC366" s="64"/>
      <c r="BP366" s="64"/>
    </row>
    <row r="367">
      <c r="A367" s="94"/>
      <c r="B367" s="95"/>
      <c r="C367" s="95"/>
      <c r="AZ367" s="96"/>
      <c r="BB367" s="64"/>
      <c r="BC367" s="64"/>
      <c r="BP367" s="64"/>
    </row>
  </sheetData>
  <mergeCells count="207"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41:C41"/>
    <mergeCell ref="B42:C42"/>
    <mergeCell ref="B10:C10"/>
    <mergeCell ref="B13:C13"/>
    <mergeCell ref="B14:C14"/>
    <mergeCell ref="B17:C17"/>
    <mergeCell ref="B18:C18"/>
    <mergeCell ref="B20:C20"/>
    <mergeCell ref="B21:C21"/>
    <mergeCell ref="B22:C22"/>
    <mergeCell ref="B25:C25"/>
    <mergeCell ref="B26:C26"/>
    <mergeCell ref="B28:C28"/>
    <mergeCell ref="B29:C29"/>
    <mergeCell ref="B32:C32"/>
    <mergeCell ref="B33:C33"/>
    <mergeCell ref="B44:C44"/>
    <mergeCell ref="B45:C45"/>
    <mergeCell ref="B46:C46"/>
    <mergeCell ref="B48:C48"/>
    <mergeCell ref="B49:C49"/>
    <mergeCell ref="B51:C51"/>
    <mergeCell ref="B52:C52"/>
    <mergeCell ref="B56:C56"/>
    <mergeCell ref="B57:C57"/>
    <mergeCell ref="B58:C58"/>
    <mergeCell ref="B60:C60"/>
    <mergeCell ref="B61:C61"/>
    <mergeCell ref="B63:C63"/>
    <mergeCell ref="B64:C64"/>
    <mergeCell ref="B66:C66"/>
    <mergeCell ref="B67:C67"/>
    <mergeCell ref="B68:C68"/>
    <mergeCell ref="B69:C69"/>
    <mergeCell ref="B75:C75"/>
    <mergeCell ref="B76:C76"/>
    <mergeCell ref="B77:C77"/>
    <mergeCell ref="B78:C78"/>
    <mergeCell ref="B79:C79"/>
    <mergeCell ref="B80:C80"/>
    <mergeCell ref="B82:C82"/>
    <mergeCell ref="B83:C83"/>
    <mergeCell ref="B84:C84"/>
    <mergeCell ref="B86:C86"/>
    <mergeCell ref="B87:C87"/>
    <mergeCell ref="B88:C88"/>
    <mergeCell ref="B89:C89"/>
    <mergeCell ref="B90:C90"/>
    <mergeCell ref="B91:C91"/>
    <mergeCell ref="B97:C97"/>
    <mergeCell ref="B98:C98"/>
    <mergeCell ref="B174:C174"/>
    <mergeCell ref="B175:C175"/>
    <mergeCell ref="B179:C179"/>
    <mergeCell ref="B180:C180"/>
    <mergeCell ref="B184:C184"/>
    <mergeCell ref="B185:C185"/>
    <mergeCell ref="B189:C189"/>
    <mergeCell ref="B190:C190"/>
    <mergeCell ref="B194:C194"/>
    <mergeCell ref="B195:C195"/>
    <mergeCell ref="B199:C199"/>
    <mergeCell ref="B200:C200"/>
    <mergeCell ref="B202:C202"/>
    <mergeCell ref="B203:C203"/>
    <mergeCell ref="B205:C205"/>
    <mergeCell ref="B206:C206"/>
    <mergeCell ref="B208:C208"/>
    <mergeCell ref="B209:C209"/>
    <mergeCell ref="B218:C218"/>
    <mergeCell ref="B219:C219"/>
    <mergeCell ref="B224:C224"/>
    <mergeCell ref="B225:C225"/>
    <mergeCell ref="B236:C236"/>
    <mergeCell ref="B237:C237"/>
    <mergeCell ref="B242:C242"/>
    <mergeCell ref="B243:C243"/>
    <mergeCell ref="B244:C244"/>
    <mergeCell ref="B245:C245"/>
    <mergeCell ref="B259:C259"/>
    <mergeCell ref="B260:C260"/>
    <mergeCell ref="B262:C262"/>
    <mergeCell ref="B263:C263"/>
    <mergeCell ref="B268:C268"/>
    <mergeCell ref="B269:C269"/>
    <mergeCell ref="B271:C271"/>
    <mergeCell ref="B272:C272"/>
    <mergeCell ref="B273:C273"/>
    <mergeCell ref="B277:C277"/>
    <mergeCell ref="B278:C278"/>
    <mergeCell ref="B279:C279"/>
    <mergeCell ref="B285:C285"/>
    <mergeCell ref="B286:C286"/>
    <mergeCell ref="B287:C287"/>
    <mergeCell ref="B306:C306"/>
    <mergeCell ref="B307:C307"/>
    <mergeCell ref="B308:C308"/>
    <mergeCell ref="B314:C314"/>
    <mergeCell ref="B315:C315"/>
    <mergeCell ref="B316:C316"/>
    <mergeCell ref="B318:C318"/>
    <mergeCell ref="B319:C319"/>
    <mergeCell ref="B320:C320"/>
    <mergeCell ref="B322:C322"/>
    <mergeCell ref="B323:C323"/>
    <mergeCell ref="B324:C324"/>
    <mergeCell ref="B326:C326"/>
    <mergeCell ref="B336:C336"/>
    <mergeCell ref="B337:C337"/>
    <mergeCell ref="B338:C338"/>
    <mergeCell ref="B339:C339"/>
    <mergeCell ref="B327:C327"/>
    <mergeCell ref="B328:C328"/>
    <mergeCell ref="B330:C330"/>
    <mergeCell ref="B331:C331"/>
    <mergeCell ref="B332:C332"/>
    <mergeCell ref="B334:C334"/>
    <mergeCell ref="B335:C335"/>
    <mergeCell ref="B100:C100"/>
    <mergeCell ref="B101:C101"/>
    <mergeCell ref="B102:C102"/>
    <mergeCell ref="B104:C104"/>
    <mergeCell ref="B105:C105"/>
    <mergeCell ref="B107:C107"/>
    <mergeCell ref="B108:C108"/>
    <mergeCell ref="B109:C109"/>
    <mergeCell ref="B110:C110"/>
    <mergeCell ref="B111:C111"/>
    <mergeCell ref="B112:C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5:C125"/>
    <mergeCell ref="B126:C126"/>
    <mergeCell ref="B127:C127"/>
    <mergeCell ref="B128:C128"/>
    <mergeCell ref="B129:C129"/>
    <mergeCell ref="B133:C133"/>
    <mergeCell ref="B134:C134"/>
    <mergeCell ref="B138:C138"/>
    <mergeCell ref="B139:C139"/>
    <mergeCell ref="B143:C143"/>
    <mergeCell ref="B144:C144"/>
    <mergeCell ref="B148:C148"/>
    <mergeCell ref="B149:C149"/>
    <mergeCell ref="B153:C153"/>
    <mergeCell ref="B154:C154"/>
    <mergeCell ref="B158:C158"/>
    <mergeCell ref="B159:C159"/>
    <mergeCell ref="B163:C163"/>
    <mergeCell ref="B164:C164"/>
    <mergeCell ref="B166:C166"/>
    <mergeCell ref="B167:C167"/>
    <mergeCell ref="B169:C169"/>
    <mergeCell ref="B170:C170"/>
    <mergeCell ref="B249:C249"/>
    <mergeCell ref="B250:C250"/>
    <mergeCell ref="B252:C252"/>
    <mergeCell ref="B253:C253"/>
    <mergeCell ref="B255:C255"/>
    <mergeCell ref="B256:C256"/>
    <mergeCell ref="B257:C257"/>
  </mergeCells>
  <conditionalFormatting sqref="BB1:BB367">
    <cfRule type="cellIs" dxfId="0" priority="1" operator="lessThan">
      <formula>0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2" max="2" width="5.0"/>
    <col customWidth="1" min="3" max="3" width="29.13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4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994455000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30000000</v>
      </c>
      <c r="J3" s="19">
        <f t="shared" si="1"/>
        <v>0</v>
      </c>
      <c r="K3" s="19">
        <f t="shared" si="1"/>
        <v>0</v>
      </c>
      <c r="L3" s="19">
        <f t="shared" si="1"/>
        <v>0</v>
      </c>
      <c r="M3" s="19">
        <f t="shared" si="1"/>
        <v>0</v>
      </c>
      <c r="N3" s="19">
        <f t="shared" si="1"/>
        <v>9850000</v>
      </c>
      <c r="O3" s="19">
        <f t="shared" si="1"/>
        <v>110000000</v>
      </c>
      <c r="P3" s="19">
        <f t="shared" si="1"/>
        <v>0</v>
      </c>
      <c r="Q3" s="19">
        <f t="shared" si="1"/>
        <v>0</v>
      </c>
      <c r="R3" s="19">
        <f t="shared" si="1"/>
        <v>12987000</v>
      </c>
      <c r="S3" s="19">
        <f t="shared" si="1"/>
        <v>0</v>
      </c>
      <c r="T3" s="19">
        <f t="shared" si="1"/>
        <v>123835000</v>
      </c>
      <c r="U3" s="19">
        <f t="shared" si="1"/>
        <v>0</v>
      </c>
      <c r="V3" s="19">
        <f t="shared" si="1"/>
        <v>11870000</v>
      </c>
      <c r="W3" s="19">
        <f t="shared" si="1"/>
        <v>0</v>
      </c>
      <c r="X3" s="19">
        <f t="shared" si="1"/>
        <v>17336000</v>
      </c>
      <c r="Y3" s="19">
        <f t="shared" si="1"/>
        <v>4284000</v>
      </c>
      <c r="Z3" s="19">
        <f t="shared" si="1"/>
        <v>0</v>
      </c>
      <c r="AA3" s="19">
        <f t="shared" si="1"/>
        <v>0</v>
      </c>
      <c r="AB3" s="19">
        <f t="shared" si="1"/>
        <v>28847000</v>
      </c>
      <c r="AC3" s="19">
        <f t="shared" si="1"/>
        <v>0</v>
      </c>
      <c r="AD3" s="19">
        <f t="shared" si="1"/>
        <v>158000</v>
      </c>
      <c r="AE3" s="19">
        <f t="shared" si="1"/>
        <v>18250000</v>
      </c>
      <c r="AF3" s="19">
        <f t="shared" si="1"/>
        <v>117440000</v>
      </c>
      <c r="AG3" s="19">
        <f t="shared" si="1"/>
        <v>10800000</v>
      </c>
      <c r="AH3" s="19">
        <f t="shared" si="1"/>
        <v>17900000</v>
      </c>
      <c r="AI3" s="19">
        <f t="shared" si="1"/>
        <v>100000000</v>
      </c>
      <c r="AJ3" s="19">
        <f t="shared" si="1"/>
        <v>50847000</v>
      </c>
      <c r="AK3" s="19">
        <f t="shared" si="1"/>
        <v>0</v>
      </c>
      <c r="AL3" s="19">
        <f t="shared" si="1"/>
        <v>6158000</v>
      </c>
      <c r="AM3" s="19">
        <f t="shared" si="1"/>
        <v>5897000</v>
      </c>
      <c r="AN3" s="19">
        <f t="shared" si="1"/>
        <v>88267000</v>
      </c>
      <c r="AO3" s="19">
        <f t="shared" si="1"/>
        <v>0</v>
      </c>
      <c r="AP3" s="19">
        <f t="shared" si="1"/>
        <v>5076000</v>
      </c>
      <c r="AQ3" s="19">
        <f t="shared" si="1"/>
        <v>0</v>
      </c>
      <c r="AR3" s="19">
        <f t="shared" si="1"/>
        <v>18267000</v>
      </c>
      <c r="AS3" s="19">
        <f t="shared" si="1"/>
        <v>0</v>
      </c>
      <c r="AT3" s="19">
        <f t="shared" si="1"/>
        <v>111674000</v>
      </c>
      <c r="AU3" s="19">
        <f t="shared" si="1"/>
        <v>0</v>
      </c>
      <c r="AV3" s="19">
        <f t="shared" si="1"/>
        <v>32941000</v>
      </c>
      <c r="AW3" s="19">
        <f t="shared" si="1"/>
        <v>53241000</v>
      </c>
      <c r="AX3" s="19">
        <f t="shared" si="1"/>
        <v>7464000</v>
      </c>
      <c r="AY3" s="19">
        <f t="shared" si="1"/>
        <v>2000</v>
      </c>
      <c r="AZ3" s="19">
        <f t="shared" si="1"/>
        <v>1064000</v>
      </c>
      <c r="BA3" s="26">
        <f t="shared" ref="BA3:BA14" si="3">sum(E3:AZ3)</f>
        <v>994455000</v>
      </c>
      <c r="BB3" s="28">
        <f t="shared" ref="BB3:BB14" si="4">D3-BA3</f>
        <v>0</v>
      </c>
      <c r="BC3" s="29"/>
      <c r="BD3" s="26">
        <f t="shared" ref="BD3:BD14" si="5">sum(E3:H3)</f>
        <v>0</v>
      </c>
      <c r="BE3" s="26">
        <f t="shared" ref="BE3:BE14" si="6">sum(I3:L3)</f>
        <v>30000000</v>
      </c>
      <c r="BF3" s="26">
        <f t="shared" ref="BF3:BF14" si="7">sum(M3:P3)</f>
        <v>119850000</v>
      </c>
      <c r="BG3" s="26">
        <f t="shared" ref="BG3:BG14" si="8">sum(Q3:T3)</f>
        <v>136822000</v>
      </c>
      <c r="BH3" s="26">
        <f t="shared" ref="BH3:BH14" si="9">sum(U3:X3)</f>
        <v>29206000</v>
      </c>
      <c r="BI3" s="26">
        <f t="shared" ref="BI3:BI14" si="10">sum(Y3:AB3)</f>
        <v>33131000</v>
      </c>
      <c r="BJ3" s="26">
        <f t="shared" ref="BJ3:BJ14" si="11">sum(AC3:AF3)</f>
        <v>135848000</v>
      </c>
      <c r="BK3" s="26">
        <f t="shared" ref="BK3:BK14" si="12">sum(AG3:AJ3)</f>
        <v>179547000</v>
      </c>
      <c r="BL3" s="26">
        <f t="shared" ref="BL3:BL14" si="13">sum(AK3:AN3)</f>
        <v>100322000</v>
      </c>
      <c r="BM3" s="26">
        <f t="shared" ref="BM3:BM14" si="14">sum(AO3:AR3)</f>
        <v>23343000</v>
      </c>
      <c r="BN3" s="26">
        <f t="shared" ref="BN3:BN14" si="15">sum(AS3:AV3)</f>
        <v>144615000</v>
      </c>
      <c r="BO3" s="26">
        <f t="shared" ref="BO3:BO14" si="16">sum(AW3:AZ3)</f>
        <v>61771000</v>
      </c>
      <c r="BP3" s="29"/>
      <c r="BQ3" s="26">
        <f t="shared" ref="BQ3:BQ14" si="17">sum(BD3:BF3)</f>
        <v>149850000</v>
      </c>
      <c r="BR3" s="26">
        <f t="shared" ref="BR3:BR14" si="18">sum(BG3:BI3)</f>
        <v>199159000</v>
      </c>
      <c r="BS3" s="26">
        <f t="shared" ref="BS3:BS14" si="19">sum(BJ3:BL3)</f>
        <v>415717000</v>
      </c>
      <c r="BT3" s="26">
        <f t="shared" ref="BT3:BT14" si="20">sum(BM3:BO3)</f>
        <v>229729000</v>
      </c>
    </row>
    <row r="4">
      <c r="A4" s="22">
        <v>7954.0</v>
      </c>
      <c r="B4" s="23" t="s">
        <v>27</v>
      </c>
      <c r="C4" s="6"/>
      <c r="D4" s="24">
        <f t="shared" ref="D4:AZ4" si="2">sum(D5,D78,D89,D110)</f>
        <v>994455000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30000000</v>
      </c>
      <c r="J4" s="24">
        <f t="shared" si="2"/>
        <v>0</v>
      </c>
      <c r="K4" s="24">
        <f t="shared" si="2"/>
        <v>0</v>
      </c>
      <c r="L4" s="24">
        <f t="shared" si="2"/>
        <v>0</v>
      </c>
      <c r="M4" s="24">
        <f t="shared" si="2"/>
        <v>0</v>
      </c>
      <c r="N4" s="24">
        <f t="shared" si="2"/>
        <v>9850000</v>
      </c>
      <c r="O4" s="24">
        <f t="shared" si="2"/>
        <v>110000000</v>
      </c>
      <c r="P4" s="24">
        <f t="shared" si="2"/>
        <v>0</v>
      </c>
      <c r="Q4" s="24">
        <f t="shared" si="2"/>
        <v>0</v>
      </c>
      <c r="R4" s="24">
        <f t="shared" si="2"/>
        <v>12987000</v>
      </c>
      <c r="S4" s="24">
        <f t="shared" si="2"/>
        <v>0</v>
      </c>
      <c r="T4" s="24">
        <f t="shared" si="2"/>
        <v>123835000</v>
      </c>
      <c r="U4" s="24">
        <f t="shared" si="2"/>
        <v>0</v>
      </c>
      <c r="V4" s="24">
        <f t="shared" si="2"/>
        <v>11870000</v>
      </c>
      <c r="W4" s="24">
        <f t="shared" si="2"/>
        <v>0</v>
      </c>
      <c r="X4" s="24">
        <f t="shared" si="2"/>
        <v>17336000</v>
      </c>
      <c r="Y4" s="24">
        <f t="shared" si="2"/>
        <v>4284000</v>
      </c>
      <c r="Z4" s="24">
        <f t="shared" si="2"/>
        <v>0</v>
      </c>
      <c r="AA4" s="24">
        <f t="shared" si="2"/>
        <v>0</v>
      </c>
      <c r="AB4" s="24">
        <f t="shared" si="2"/>
        <v>28847000</v>
      </c>
      <c r="AC4" s="24">
        <f t="shared" si="2"/>
        <v>0</v>
      </c>
      <c r="AD4" s="24">
        <f t="shared" si="2"/>
        <v>158000</v>
      </c>
      <c r="AE4" s="24">
        <f t="shared" si="2"/>
        <v>18250000</v>
      </c>
      <c r="AF4" s="24">
        <f t="shared" si="2"/>
        <v>117440000</v>
      </c>
      <c r="AG4" s="24">
        <f t="shared" si="2"/>
        <v>10800000</v>
      </c>
      <c r="AH4" s="24">
        <f t="shared" si="2"/>
        <v>17900000</v>
      </c>
      <c r="AI4" s="24">
        <f t="shared" si="2"/>
        <v>100000000</v>
      </c>
      <c r="AJ4" s="24">
        <f t="shared" si="2"/>
        <v>50847000</v>
      </c>
      <c r="AK4" s="24">
        <f t="shared" si="2"/>
        <v>0</v>
      </c>
      <c r="AL4" s="24">
        <f t="shared" si="2"/>
        <v>6158000</v>
      </c>
      <c r="AM4" s="24">
        <f t="shared" si="2"/>
        <v>5897000</v>
      </c>
      <c r="AN4" s="24">
        <f t="shared" si="2"/>
        <v>88267000</v>
      </c>
      <c r="AO4" s="24">
        <f t="shared" si="2"/>
        <v>0</v>
      </c>
      <c r="AP4" s="24">
        <f t="shared" si="2"/>
        <v>5076000</v>
      </c>
      <c r="AQ4" s="24">
        <f t="shared" si="2"/>
        <v>0</v>
      </c>
      <c r="AR4" s="24">
        <f t="shared" si="2"/>
        <v>18267000</v>
      </c>
      <c r="AS4" s="24">
        <f t="shared" si="2"/>
        <v>0</v>
      </c>
      <c r="AT4" s="24">
        <f t="shared" si="2"/>
        <v>111674000</v>
      </c>
      <c r="AU4" s="24">
        <f t="shared" si="2"/>
        <v>0</v>
      </c>
      <c r="AV4" s="24">
        <f t="shared" si="2"/>
        <v>32941000</v>
      </c>
      <c r="AW4" s="24">
        <f t="shared" si="2"/>
        <v>53241000</v>
      </c>
      <c r="AX4" s="24">
        <f t="shared" si="2"/>
        <v>7464000</v>
      </c>
      <c r="AY4" s="24">
        <f t="shared" si="2"/>
        <v>2000</v>
      </c>
      <c r="AZ4" s="24">
        <f t="shared" si="2"/>
        <v>1064000</v>
      </c>
      <c r="BA4" s="48">
        <f t="shared" si="3"/>
        <v>994455000</v>
      </c>
      <c r="BB4" s="28">
        <f t="shared" si="4"/>
        <v>0</v>
      </c>
      <c r="BC4" s="29"/>
      <c r="BD4" s="48">
        <f t="shared" si="5"/>
        <v>0</v>
      </c>
      <c r="BE4" s="48">
        <f t="shared" si="6"/>
        <v>30000000</v>
      </c>
      <c r="BF4" s="48">
        <f t="shared" si="7"/>
        <v>119850000</v>
      </c>
      <c r="BG4" s="48">
        <f t="shared" si="8"/>
        <v>136822000</v>
      </c>
      <c r="BH4" s="48">
        <f t="shared" si="9"/>
        <v>29206000</v>
      </c>
      <c r="BI4" s="48">
        <f t="shared" si="10"/>
        <v>33131000</v>
      </c>
      <c r="BJ4" s="48">
        <f t="shared" si="11"/>
        <v>135848000</v>
      </c>
      <c r="BK4" s="48">
        <f t="shared" si="12"/>
        <v>179547000</v>
      </c>
      <c r="BL4" s="48">
        <f t="shared" si="13"/>
        <v>100322000</v>
      </c>
      <c r="BM4" s="48">
        <f t="shared" si="14"/>
        <v>23343000</v>
      </c>
      <c r="BN4" s="48">
        <f t="shared" si="15"/>
        <v>144615000</v>
      </c>
      <c r="BO4" s="48">
        <f t="shared" si="16"/>
        <v>61771000</v>
      </c>
      <c r="BP4" s="29"/>
      <c r="BQ4" s="48">
        <f t="shared" si="17"/>
        <v>149850000</v>
      </c>
      <c r="BR4" s="48">
        <f t="shared" si="18"/>
        <v>199159000</v>
      </c>
      <c r="BS4" s="48">
        <f t="shared" si="19"/>
        <v>415717000</v>
      </c>
      <c r="BT4" s="48">
        <f t="shared" si="20"/>
        <v>229729000</v>
      </c>
    </row>
    <row r="5">
      <c r="A5" s="27" t="s">
        <v>28</v>
      </c>
      <c r="B5" s="30" t="s">
        <v>29</v>
      </c>
      <c r="C5" s="6"/>
      <c r="D5" s="31">
        <f t="shared" ref="D5:AZ5" si="21">sum(D6)</f>
        <v>103934000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0</v>
      </c>
      <c r="J5" s="31">
        <f t="shared" si="21"/>
        <v>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9850000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0</v>
      </c>
      <c r="U5" s="31">
        <f t="shared" si="21"/>
        <v>0</v>
      </c>
      <c r="V5" s="31">
        <f t="shared" si="21"/>
        <v>2200000</v>
      </c>
      <c r="W5" s="31">
        <f t="shared" si="21"/>
        <v>0</v>
      </c>
      <c r="X5" s="31">
        <f t="shared" si="21"/>
        <v>0</v>
      </c>
      <c r="Y5" s="31">
        <f t="shared" si="21"/>
        <v>0</v>
      </c>
      <c r="Z5" s="31">
        <f t="shared" si="21"/>
        <v>0</v>
      </c>
      <c r="AA5" s="31">
        <f t="shared" si="21"/>
        <v>0</v>
      </c>
      <c r="AB5" s="31">
        <f t="shared" si="21"/>
        <v>0</v>
      </c>
      <c r="AC5" s="31">
        <f t="shared" si="21"/>
        <v>0</v>
      </c>
      <c r="AD5" s="31">
        <f t="shared" si="21"/>
        <v>0</v>
      </c>
      <c r="AE5" s="31">
        <f t="shared" si="21"/>
        <v>0</v>
      </c>
      <c r="AF5" s="31">
        <f t="shared" si="21"/>
        <v>15124000</v>
      </c>
      <c r="AG5" s="31">
        <f t="shared" si="21"/>
        <v>10800000</v>
      </c>
      <c r="AH5" s="31">
        <f t="shared" si="21"/>
        <v>0</v>
      </c>
      <c r="AI5" s="31">
        <f t="shared" si="21"/>
        <v>0</v>
      </c>
      <c r="AJ5" s="31">
        <f t="shared" si="21"/>
        <v>33580000</v>
      </c>
      <c r="AK5" s="31">
        <f t="shared" si="21"/>
        <v>0</v>
      </c>
      <c r="AL5" s="31">
        <f t="shared" si="21"/>
        <v>0</v>
      </c>
      <c r="AM5" s="31">
        <f t="shared" si="21"/>
        <v>1800000</v>
      </c>
      <c r="AN5" s="31">
        <f t="shared" si="21"/>
        <v>0</v>
      </c>
      <c r="AO5" s="31">
        <f t="shared" si="21"/>
        <v>0</v>
      </c>
      <c r="AP5" s="31">
        <f t="shared" si="21"/>
        <v>0</v>
      </c>
      <c r="AQ5" s="31">
        <f t="shared" si="21"/>
        <v>0</v>
      </c>
      <c r="AR5" s="31">
        <f t="shared" si="21"/>
        <v>0</v>
      </c>
      <c r="AS5" s="31">
        <f t="shared" si="21"/>
        <v>0</v>
      </c>
      <c r="AT5" s="31">
        <f t="shared" si="21"/>
        <v>0</v>
      </c>
      <c r="AU5" s="31">
        <f t="shared" si="21"/>
        <v>0</v>
      </c>
      <c r="AV5" s="31">
        <f t="shared" si="21"/>
        <v>24496000</v>
      </c>
      <c r="AW5" s="31">
        <f t="shared" si="21"/>
        <v>0</v>
      </c>
      <c r="AX5" s="31">
        <f t="shared" si="21"/>
        <v>5020000</v>
      </c>
      <c r="AY5" s="31">
        <f t="shared" si="21"/>
        <v>0</v>
      </c>
      <c r="AZ5" s="31">
        <f t="shared" si="21"/>
        <v>1064000</v>
      </c>
      <c r="BA5" s="55">
        <f t="shared" si="3"/>
        <v>103934000</v>
      </c>
      <c r="BB5" s="28">
        <f t="shared" si="4"/>
        <v>0</v>
      </c>
      <c r="BC5" s="29"/>
      <c r="BD5" s="55">
        <f t="shared" si="5"/>
        <v>0</v>
      </c>
      <c r="BE5" s="55">
        <f t="shared" si="6"/>
        <v>0</v>
      </c>
      <c r="BF5" s="55">
        <f t="shared" si="7"/>
        <v>9850000</v>
      </c>
      <c r="BG5" s="55">
        <f t="shared" si="8"/>
        <v>0</v>
      </c>
      <c r="BH5" s="55">
        <f t="shared" si="9"/>
        <v>2200000</v>
      </c>
      <c r="BI5" s="55">
        <f t="shared" si="10"/>
        <v>0</v>
      </c>
      <c r="BJ5" s="55">
        <f t="shared" si="11"/>
        <v>15124000</v>
      </c>
      <c r="BK5" s="55">
        <f t="shared" si="12"/>
        <v>44380000</v>
      </c>
      <c r="BL5" s="55">
        <f t="shared" si="13"/>
        <v>1800000</v>
      </c>
      <c r="BM5" s="55">
        <f t="shared" si="14"/>
        <v>0</v>
      </c>
      <c r="BN5" s="55">
        <f t="shared" si="15"/>
        <v>24496000</v>
      </c>
      <c r="BO5" s="55">
        <f t="shared" si="16"/>
        <v>6084000</v>
      </c>
      <c r="BP5" s="29"/>
      <c r="BQ5" s="55">
        <f t="shared" si="17"/>
        <v>9850000</v>
      </c>
      <c r="BR5" s="55">
        <f t="shared" si="18"/>
        <v>2200000</v>
      </c>
      <c r="BS5" s="55">
        <f t="shared" si="19"/>
        <v>61304000</v>
      </c>
      <c r="BT5" s="55">
        <f t="shared" si="20"/>
        <v>30580000</v>
      </c>
    </row>
    <row r="6">
      <c r="A6" s="33" t="s">
        <v>30</v>
      </c>
      <c r="B6" s="34" t="s">
        <v>31</v>
      </c>
      <c r="C6" s="6"/>
      <c r="D6" s="35">
        <f t="shared" ref="D6:AZ6" si="22">sum(D7,D70)</f>
        <v>103934000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0</v>
      </c>
      <c r="J6" s="35">
        <f t="shared" si="22"/>
        <v>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9850000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0</v>
      </c>
      <c r="U6" s="35">
        <f t="shared" si="22"/>
        <v>0</v>
      </c>
      <c r="V6" s="35">
        <f t="shared" si="22"/>
        <v>2200000</v>
      </c>
      <c r="W6" s="35">
        <f t="shared" si="22"/>
        <v>0</v>
      </c>
      <c r="X6" s="35">
        <f t="shared" si="22"/>
        <v>0</v>
      </c>
      <c r="Y6" s="35">
        <f t="shared" si="22"/>
        <v>0</v>
      </c>
      <c r="Z6" s="35">
        <f t="shared" si="22"/>
        <v>0</v>
      </c>
      <c r="AA6" s="35">
        <f t="shared" si="22"/>
        <v>0</v>
      </c>
      <c r="AB6" s="35">
        <f t="shared" si="22"/>
        <v>0</v>
      </c>
      <c r="AC6" s="35">
        <f t="shared" si="22"/>
        <v>0</v>
      </c>
      <c r="AD6" s="35">
        <f t="shared" si="22"/>
        <v>0</v>
      </c>
      <c r="AE6" s="35">
        <f t="shared" si="22"/>
        <v>0</v>
      </c>
      <c r="AF6" s="35">
        <f t="shared" si="22"/>
        <v>15124000</v>
      </c>
      <c r="AG6" s="35">
        <f t="shared" si="22"/>
        <v>10800000</v>
      </c>
      <c r="AH6" s="35">
        <f t="shared" si="22"/>
        <v>0</v>
      </c>
      <c r="AI6" s="35">
        <f t="shared" si="22"/>
        <v>0</v>
      </c>
      <c r="AJ6" s="35">
        <f t="shared" si="22"/>
        <v>33580000</v>
      </c>
      <c r="AK6" s="35">
        <f t="shared" si="22"/>
        <v>0</v>
      </c>
      <c r="AL6" s="35">
        <f t="shared" si="22"/>
        <v>0</v>
      </c>
      <c r="AM6" s="35">
        <f t="shared" si="22"/>
        <v>1800000</v>
      </c>
      <c r="AN6" s="35">
        <f t="shared" si="22"/>
        <v>0</v>
      </c>
      <c r="AO6" s="35">
        <f t="shared" si="22"/>
        <v>0</v>
      </c>
      <c r="AP6" s="35">
        <f t="shared" si="22"/>
        <v>0</v>
      </c>
      <c r="AQ6" s="35">
        <f t="shared" si="22"/>
        <v>0</v>
      </c>
      <c r="AR6" s="35">
        <f t="shared" si="22"/>
        <v>0</v>
      </c>
      <c r="AS6" s="35">
        <f t="shared" si="22"/>
        <v>0</v>
      </c>
      <c r="AT6" s="35">
        <f t="shared" si="22"/>
        <v>0</v>
      </c>
      <c r="AU6" s="35">
        <f t="shared" si="22"/>
        <v>0</v>
      </c>
      <c r="AV6" s="35">
        <f t="shared" si="22"/>
        <v>24496000</v>
      </c>
      <c r="AW6" s="35">
        <f t="shared" si="22"/>
        <v>0</v>
      </c>
      <c r="AX6" s="35">
        <f t="shared" si="22"/>
        <v>5020000</v>
      </c>
      <c r="AY6" s="35">
        <f t="shared" si="22"/>
        <v>0</v>
      </c>
      <c r="AZ6" s="35">
        <f t="shared" si="22"/>
        <v>1064000</v>
      </c>
      <c r="BA6" s="56">
        <f t="shared" si="3"/>
        <v>103934000</v>
      </c>
      <c r="BB6" s="28">
        <f t="shared" si="4"/>
        <v>0</v>
      </c>
      <c r="BC6" s="29"/>
      <c r="BD6" s="56">
        <f t="shared" si="5"/>
        <v>0</v>
      </c>
      <c r="BE6" s="56">
        <f t="shared" si="6"/>
        <v>0</v>
      </c>
      <c r="BF6" s="56">
        <f t="shared" si="7"/>
        <v>9850000</v>
      </c>
      <c r="BG6" s="56">
        <f t="shared" si="8"/>
        <v>0</v>
      </c>
      <c r="BH6" s="56">
        <f t="shared" si="9"/>
        <v>2200000</v>
      </c>
      <c r="BI6" s="56">
        <f t="shared" si="10"/>
        <v>0</v>
      </c>
      <c r="BJ6" s="56">
        <f t="shared" si="11"/>
        <v>15124000</v>
      </c>
      <c r="BK6" s="56">
        <f t="shared" si="12"/>
        <v>44380000</v>
      </c>
      <c r="BL6" s="56">
        <f t="shared" si="13"/>
        <v>1800000</v>
      </c>
      <c r="BM6" s="56">
        <f t="shared" si="14"/>
        <v>0</v>
      </c>
      <c r="BN6" s="56">
        <f t="shared" si="15"/>
        <v>24496000</v>
      </c>
      <c r="BO6" s="56">
        <f t="shared" si="16"/>
        <v>6084000</v>
      </c>
      <c r="BP6" s="29"/>
      <c r="BQ6" s="56">
        <f t="shared" si="17"/>
        <v>9850000</v>
      </c>
      <c r="BR6" s="56">
        <f t="shared" si="18"/>
        <v>2200000</v>
      </c>
      <c r="BS6" s="56">
        <f t="shared" si="19"/>
        <v>61304000</v>
      </c>
      <c r="BT6" s="56">
        <f t="shared" si="20"/>
        <v>30580000</v>
      </c>
    </row>
    <row r="7">
      <c r="A7" s="37" t="s">
        <v>32</v>
      </c>
      <c r="B7" s="38" t="s">
        <v>33</v>
      </c>
      <c r="C7" s="6"/>
      <c r="D7" s="39">
        <f t="shared" ref="D7:AZ7" si="23">sum(D8,D23,D49,D60)</f>
        <v>92490000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3000000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0</v>
      </c>
      <c r="U7" s="39">
        <f t="shared" si="23"/>
        <v>0</v>
      </c>
      <c r="V7" s="39">
        <f t="shared" si="23"/>
        <v>2200000</v>
      </c>
      <c r="W7" s="39">
        <f t="shared" si="23"/>
        <v>0</v>
      </c>
      <c r="X7" s="39">
        <f t="shared" si="23"/>
        <v>0</v>
      </c>
      <c r="Y7" s="39">
        <f t="shared" si="23"/>
        <v>0</v>
      </c>
      <c r="Z7" s="39">
        <f t="shared" si="23"/>
        <v>0</v>
      </c>
      <c r="AA7" s="39">
        <f t="shared" si="23"/>
        <v>0</v>
      </c>
      <c r="AB7" s="39">
        <f t="shared" si="23"/>
        <v>0</v>
      </c>
      <c r="AC7" s="39">
        <f t="shared" si="23"/>
        <v>0</v>
      </c>
      <c r="AD7" s="39">
        <f t="shared" si="23"/>
        <v>0</v>
      </c>
      <c r="AE7" s="39">
        <f t="shared" si="23"/>
        <v>0</v>
      </c>
      <c r="AF7" s="39">
        <f t="shared" si="23"/>
        <v>12394000</v>
      </c>
      <c r="AG7" s="39">
        <f t="shared" si="23"/>
        <v>10000000</v>
      </c>
      <c r="AH7" s="39">
        <f t="shared" si="23"/>
        <v>0</v>
      </c>
      <c r="AI7" s="39">
        <f t="shared" si="23"/>
        <v>0</v>
      </c>
      <c r="AJ7" s="39">
        <f t="shared" si="23"/>
        <v>33580000</v>
      </c>
      <c r="AK7" s="39">
        <f t="shared" si="23"/>
        <v>0</v>
      </c>
      <c r="AL7" s="39">
        <f t="shared" si="23"/>
        <v>0</v>
      </c>
      <c r="AM7" s="39">
        <f t="shared" si="23"/>
        <v>1800000</v>
      </c>
      <c r="AN7" s="39">
        <f t="shared" si="23"/>
        <v>0</v>
      </c>
      <c r="AO7" s="39">
        <f t="shared" si="23"/>
        <v>0</v>
      </c>
      <c r="AP7" s="39">
        <f t="shared" si="23"/>
        <v>0</v>
      </c>
      <c r="AQ7" s="39">
        <f t="shared" si="23"/>
        <v>0</v>
      </c>
      <c r="AR7" s="39">
        <f t="shared" si="23"/>
        <v>0</v>
      </c>
      <c r="AS7" s="39">
        <f t="shared" si="23"/>
        <v>0</v>
      </c>
      <c r="AT7" s="39">
        <f t="shared" si="23"/>
        <v>0</v>
      </c>
      <c r="AU7" s="39">
        <f t="shared" si="23"/>
        <v>0</v>
      </c>
      <c r="AV7" s="39">
        <f t="shared" si="23"/>
        <v>24496000</v>
      </c>
      <c r="AW7" s="39">
        <f t="shared" si="23"/>
        <v>0</v>
      </c>
      <c r="AX7" s="39">
        <f t="shared" si="23"/>
        <v>5020000</v>
      </c>
      <c r="AY7" s="39">
        <f t="shared" si="23"/>
        <v>0</v>
      </c>
      <c r="AZ7" s="39">
        <f t="shared" si="23"/>
        <v>0</v>
      </c>
      <c r="BA7" s="57">
        <f t="shared" si="3"/>
        <v>92490000</v>
      </c>
      <c r="BB7" s="28">
        <f t="shared" si="4"/>
        <v>0</v>
      </c>
      <c r="BC7" s="29"/>
      <c r="BD7" s="57">
        <f t="shared" si="5"/>
        <v>0</v>
      </c>
      <c r="BE7" s="57">
        <f t="shared" si="6"/>
        <v>0</v>
      </c>
      <c r="BF7" s="57">
        <f t="shared" si="7"/>
        <v>3000000</v>
      </c>
      <c r="BG7" s="57">
        <f t="shared" si="8"/>
        <v>0</v>
      </c>
      <c r="BH7" s="57">
        <f t="shared" si="9"/>
        <v>2200000</v>
      </c>
      <c r="BI7" s="57">
        <f t="shared" si="10"/>
        <v>0</v>
      </c>
      <c r="BJ7" s="57">
        <f t="shared" si="11"/>
        <v>12394000</v>
      </c>
      <c r="BK7" s="57">
        <f t="shared" si="12"/>
        <v>43580000</v>
      </c>
      <c r="BL7" s="57">
        <f t="shared" si="13"/>
        <v>1800000</v>
      </c>
      <c r="BM7" s="57">
        <f t="shared" si="14"/>
        <v>0</v>
      </c>
      <c r="BN7" s="57">
        <f t="shared" si="15"/>
        <v>24496000</v>
      </c>
      <c r="BO7" s="57">
        <f t="shared" si="16"/>
        <v>5020000</v>
      </c>
      <c r="BP7" s="29"/>
      <c r="BQ7" s="57">
        <f t="shared" si="17"/>
        <v>3000000</v>
      </c>
      <c r="BR7" s="57">
        <f t="shared" si="18"/>
        <v>2200000</v>
      </c>
      <c r="BS7" s="57">
        <f t="shared" si="19"/>
        <v>57774000</v>
      </c>
      <c r="BT7" s="57">
        <f t="shared" si="20"/>
        <v>29516000</v>
      </c>
    </row>
    <row r="8">
      <c r="A8" s="41" t="s">
        <v>34</v>
      </c>
      <c r="B8" s="42" t="s">
        <v>35</v>
      </c>
      <c r="C8" s="6"/>
      <c r="D8" s="43">
        <f t="shared" ref="D8:AZ8" si="24">sum(D9,D13,D20)</f>
        <v>15847000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3000000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0</v>
      </c>
      <c r="Y8" s="43">
        <f t="shared" si="24"/>
        <v>0</v>
      </c>
      <c r="Z8" s="43">
        <f t="shared" si="24"/>
        <v>0</v>
      </c>
      <c r="AA8" s="43">
        <f t="shared" si="24"/>
        <v>0</v>
      </c>
      <c r="AB8" s="43">
        <f t="shared" si="24"/>
        <v>0</v>
      </c>
      <c r="AC8" s="43">
        <f t="shared" si="24"/>
        <v>0</v>
      </c>
      <c r="AD8" s="43">
        <f t="shared" si="24"/>
        <v>0</v>
      </c>
      <c r="AE8" s="43">
        <f t="shared" si="24"/>
        <v>0</v>
      </c>
      <c r="AF8" s="43">
        <f t="shared" si="24"/>
        <v>2847000</v>
      </c>
      <c r="AG8" s="43">
        <f t="shared" si="24"/>
        <v>10000000</v>
      </c>
      <c r="AH8" s="43">
        <f t="shared" si="24"/>
        <v>0</v>
      </c>
      <c r="AI8" s="43">
        <f t="shared" si="24"/>
        <v>0</v>
      </c>
      <c r="AJ8" s="43">
        <f t="shared" si="24"/>
        <v>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0</v>
      </c>
      <c r="AQ8" s="43">
        <f t="shared" si="24"/>
        <v>0</v>
      </c>
      <c r="AR8" s="43">
        <f t="shared" si="24"/>
        <v>0</v>
      </c>
      <c r="AS8" s="43">
        <f t="shared" si="24"/>
        <v>0</v>
      </c>
      <c r="AT8" s="43">
        <f t="shared" si="24"/>
        <v>0</v>
      </c>
      <c r="AU8" s="43">
        <f t="shared" si="24"/>
        <v>0</v>
      </c>
      <c r="AV8" s="43">
        <f t="shared" si="24"/>
        <v>0</v>
      </c>
      <c r="AW8" s="43">
        <f t="shared" si="24"/>
        <v>0</v>
      </c>
      <c r="AX8" s="43">
        <f t="shared" si="24"/>
        <v>0</v>
      </c>
      <c r="AY8" s="43">
        <f t="shared" si="24"/>
        <v>0</v>
      </c>
      <c r="AZ8" s="58">
        <f t="shared" si="24"/>
        <v>0</v>
      </c>
      <c r="BA8" s="59">
        <f t="shared" si="3"/>
        <v>15847000</v>
      </c>
      <c r="BB8" s="28">
        <f t="shared" si="4"/>
        <v>0</v>
      </c>
      <c r="BC8" s="29"/>
      <c r="BD8" s="59">
        <f t="shared" si="5"/>
        <v>0</v>
      </c>
      <c r="BE8" s="59">
        <f t="shared" si="6"/>
        <v>0</v>
      </c>
      <c r="BF8" s="59">
        <f t="shared" si="7"/>
        <v>3000000</v>
      </c>
      <c r="BG8" s="59">
        <f t="shared" si="8"/>
        <v>0</v>
      </c>
      <c r="BH8" s="59">
        <f t="shared" si="9"/>
        <v>0</v>
      </c>
      <c r="BI8" s="59">
        <f t="shared" si="10"/>
        <v>0</v>
      </c>
      <c r="BJ8" s="59">
        <f t="shared" si="11"/>
        <v>2847000</v>
      </c>
      <c r="BK8" s="59">
        <f t="shared" si="12"/>
        <v>10000000</v>
      </c>
      <c r="BL8" s="59">
        <f t="shared" si="13"/>
        <v>0</v>
      </c>
      <c r="BM8" s="59">
        <f t="shared" si="14"/>
        <v>0</v>
      </c>
      <c r="BN8" s="59">
        <f t="shared" si="15"/>
        <v>0</v>
      </c>
      <c r="BO8" s="59">
        <f t="shared" si="16"/>
        <v>0</v>
      </c>
      <c r="BP8" s="29"/>
      <c r="BQ8" s="59">
        <f t="shared" si="17"/>
        <v>3000000</v>
      </c>
      <c r="BR8" s="59">
        <f t="shared" si="18"/>
        <v>0</v>
      </c>
      <c r="BS8" s="59">
        <f t="shared" si="19"/>
        <v>12847000</v>
      </c>
      <c r="BT8" s="59">
        <f t="shared" si="20"/>
        <v>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13000000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3000000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10000000</v>
      </c>
      <c r="AH9" s="47">
        <f t="shared" si="25"/>
        <v>0</v>
      </c>
      <c r="AI9" s="47">
        <f t="shared" si="25"/>
        <v>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60">
        <f t="shared" si="25"/>
        <v>0</v>
      </c>
      <c r="BA9" s="59">
        <f t="shared" si="3"/>
        <v>13000000</v>
      </c>
      <c r="BB9" s="28">
        <f t="shared" si="4"/>
        <v>0</v>
      </c>
      <c r="BC9" s="61"/>
      <c r="BD9" s="59">
        <f t="shared" si="5"/>
        <v>0</v>
      </c>
      <c r="BE9" s="59">
        <f t="shared" si="6"/>
        <v>0</v>
      </c>
      <c r="BF9" s="59">
        <f t="shared" si="7"/>
        <v>3000000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0</v>
      </c>
      <c r="BK9" s="59">
        <f t="shared" si="12"/>
        <v>10000000</v>
      </c>
      <c r="BL9" s="59">
        <f t="shared" si="13"/>
        <v>0</v>
      </c>
      <c r="BM9" s="59">
        <f t="shared" si="14"/>
        <v>0</v>
      </c>
      <c r="BN9" s="59">
        <f t="shared" si="15"/>
        <v>0</v>
      </c>
      <c r="BO9" s="59">
        <f t="shared" si="16"/>
        <v>0</v>
      </c>
      <c r="BP9" s="61"/>
      <c r="BQ9" s="59">
        <f t="shared" si="17"/>
        <v>3000000</v>
      </c>
      <c r="BR9" s="59">
        <f t="shared" si="18"/>
        <v>0</v>
      </c>
      <c r="BS9" s="59">
        <f t="shared" si="19"/>
        <v>10000000</v>
      </c>
      <c r="BT9" s="59">
        <f t="shared" si="20"/>
        <v>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1.0E7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>
        <f>D11</f>
        <v>10000000</v>
      </c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5"/>
      <c r="BA11" s="59">
        <f t="shared" si="3"/>
        <v>10000000</v>
      </c>
      <c r="BB11" s="28">
        <f t="shared" si="4"/>
        <v>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0</v>
      </c>
      <c r="BK11" s="59">
        <f t="shared" si="12"/>
        <v>10000000</v>
      </c>
      <c r="BL11" s="59">
        <f t="shared" si="13"/>
        <v>0</v>
      </c>
      <c r="BM11" s="59">
        <f t="shared" si="14"/>
        <v>0</v>
      </c>
      <c r="BN11" s="59">
        <f t="shared" si="15"/>
        <v>0</v>
      </c>
      <c r="BO11" s="59">
        <f t="shared" si="16"/>
        <v>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10000000</v>
      </c>
      <c r="BT11" s="59">
        <f t="shared" si="20"/>
        <v>0</v>
      </c>
    </row>
    <row r="12">
      <c r="A12" s="49"/>
      <c r="B12" s="52" t="s">
        <v>38</v>
      </c>
      <c r="C12" s="52" t="s">
        <v>40</v>
      </c>
      <c r="D12" s="53">
        <v>3000000.0</v>
      </c>
      <c r="E12" s="62"/>
      <c r="F12" s="62"/>
      <c r="G12" s="62"/>
      <c r="H12" s="62"/>
      <c r="I12" s="62"/>
      <c r="J12" s="62"/>
      <c r="K12" s="62"/>
      <c r="L12" s="62"/>
      <c r="M12" s="62" t="str">
        <f>G12</f>
        <v/>
      </c>
      <c r="N12" s="62">
        <f>D12</f>
        <v>3000000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5"/>
      <c r="BA12" s="59">
        <f t="shared" si="3"/>
        <v>3000000</v>
      </c>
      <c r="BB12" s="28">
        <f t="shared" si="4"/>
        <v>0</v>
      </c>
      <c r="BC12" s="64"/>
      <c r="BD12" s="59">
        <f t="shared" si="5"/>
        <v>0</v>
      </c>
      <c r="BE12" s="59">
        <f t="shared" si="6"/>
        <v>0</v>
      </c>
      <c r="BF12" s="59">
        <f t="shared" si="7"/>
        <v>3000000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0</v>
      </c>
      <c r="BP12" s="64"/>
      <c r="BQ12" s="59">
        <f t="shared" si="17"/>
        <v>3000000</v>
      </c>
      <c r="BR12" s="59">
        <f t="shared" si="18"/>
        <v>0</v>
      </c>
      <c r="BS12" s="59">
        <f t="shared" si="19"/>
        <v>0</v>
      </c>
      <c r="BT12" s="59">
        <f t="shared" si="20"/>
        <v>0</v>
      </c>
    </row>
    <row r="13">
      <c r="A13" s="45">
        <v>524111.0</v>
      </c>
      <c r="B13" s="46" t="s">
        <v>41</v>
      </c>
      <c r="C13" s="6"/>
      <c r="D13" s="47">
        <f t="shared" ref="D13:AZ13" si="26">sum(D16:D19)</f>
        <v>2847000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0</v>
      </c>
      <c r="Y13" s="47">
        <f t="shared" si="26"/>
        <v>0</v>
      </c>
      <c r="Z13" s="47">
        <f t="shared" si="26"/>
        <v>0</v>
      </c>
      <c r="AA13" s="47">
        <f t="shared" si="26"/>
        <v>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2847000</v>
      </c>
      <c r="AG13" s="47">
        <f t="shared" si="26"/>
        <v>0</v>
      </c>
      <c r="AH13" s="47">
        <f t="shared" si="26"/>
        <v>0</v>
      </c>
      <c r="AI13" s="47">
        <f t="shared" si="26"/>
        <v>0</v>
      </c>
      <c r="AJ13" s="47">
        <f t="shared" si="26"/>
        <v>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0</v>
      </c>
      <c r="AZ13" s="47">
        <f t="shared" si="26"/>
        <v>0</v>
      </c>
      <c r="BA13" s="59">
        <f t="shared" si="3"/>
        <v>2847000</v>
      </c>
      <c r="BB13" s="28">
        <f t="shared" si="4"/>
        <v>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0</v>
      </c>
      <c r="BH13" s="59">
        <f t="shared" si="9"/>
        <v>0</v>
      </c>
      <c r="BI13" s="59">
        <f t="shared" si="10"/>
        <v>0</v>
      </c>
      <c r="BJ13" s="59">
        <f t="shared" si="11"/>
        <v>2847000</v>
      </c>
      <c r="BK13" s="59">
        <f t="shared" si="12"/>
        <v>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0</v>
      </c>
      <c r="BP13" s="61"/>
      <c r="BQ13" s="59">
        <f t="shared" si="17"/>
        <v>0</v>
      </c>
      <c r="BR13" s="59">
        <f t="shared" si="18"/>
        <v>0</v>
      </c>
      <c r="BS13" s="59">
        <f t="shared" si="19"/>
        <v>2847000</v>
      </c>
      <c r="BT13" s="59">
        <f t="shared" si="20"/>
        <v>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3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/>
      <c r="C15" s="75" t="s">
        <v>307</v>
      </c>
      <c r="D15" s="53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5"/>
      <c r="BA15" s="44"/>
      <c r="BB15" s="64"/>
      <c r="BC15" s="6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64"/>
      <c r="BQ15" s="44"/>
      <c r="BR15" s="44"/>
      <c r="BS15" s="44"/>
      <c r="BT15" s="44"/>
    </row>
    <row r="16">
      <c r="A16" s="49"/>
      <c r="B16" s="52" t="s">
        <v>38</v>
      </c>
      <c r="C16" s="52" t="s">
        <v>42</v>
      </c>
      <c r="D16" s="53">
        <v>600000.0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53">
        <v>600000.0</v>
      </c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5"/>
      <c r="BA16" s="59">
        <f t="shared" ref="BA16:BA17" si="27">sum(E16:AZ16)</f>
        <v>600000</v>
      </c>
      <c r="BB16" s="28">
        <f t="shared" ref="BB16:BB17" si="28">D16-BA16</f>
        <v>0</v>
      </c>
      <c r="BC16" s="64"/>
      <c r="BD16" s="59">
        <f t="shared" ref="BD16:BD17" si="29">sum(E16:H16)</f>
        <v>0</v>
      </c>
      <c r="BE16" s="59">
        <f t="shared" ref="BE16:BE17" si="30">sum(I16:L16)</f>
        <v>0</v>
      </c>
      <c r="BF16" s="59">
        <f t="shared" ref="BF16:BF17" si="31">sum(M16:P16)</f>
        <v>0</v>
      </c>
      <c r="BG16" s="59">
        <f t="shared" ref="BG16:BG17" si="32">sum(Q16:T16)</f>
        <v>0</v>
      </c>
      <c r="BH16" s="59">
        <f t="shared" ref="BH16:BH17" si="33">sum(U16:X16)</f>
        <v>0</v>
      </c>
      <c r="BI16" s="59">
        <f t="shared" ref="BI16:BI17" si="34">sum(Y16:AB16)</f>
        <v>0</v>
      </c>
      <c r="BJ16" s="59">
        <f t="shared" ref="BJ16:BJ17" si="35">sum(AC16:AF16)</f>
        <v>600000</v>
      </c>
      <c r="BK16" s="59">
        <f t="shared" ref="BK16:BK17" si="36">sum(AG16:AJ16)</f>
        <v>0</v>
      </c>
      <c r="BL16" s="59">
        <f t="shared" ref="BL16:BL17" si="37">sum(AK16:AN16)</f>
        <v>0</v>
      </c>
      <c r="BM16" s="59">
        <f t="shared" ref="BM16:BM17" si="38">sum(AO16:AR16)</f>
        <v>0</v>
      </c>
      <c r="BN16" s="59">
        <f t="shared" ref="BN16:BN17" si="39">sum(AS16:AV16)</f>
        <v>0</v>
      </c>
      <c r="BO16" s="59">
        <f t="shared" ref="BO16:BO17" si="40">sum(AW16:AZ16)</f>
        <v>0</v>
      </c>
      <c r="BP16" s="64"/>
      <c r="BQ16" s="59">
        <f t="shared" ref="BQ16:BQ17" si="41">sum(BD16:BF16)</f>
        <v>0</v>
      </c>
      <c r="BR16" s="59">
        <f t="shared" ref="BR16:BR17" si="42">sum(BG16:BI16)</f>
        <v>0</v>
      </c>
      <c r="BS16" s="59">
        <f t="shared" ref="BS16:BS17" si="43">sum(BJ16:BL16)</f>
        <v>600000</v>
      </c>
      <c r="BT16" s="59">
        <f t="shared" ref="BT16:BT17" si="44">sum(BM16:BO16)</f>
        <v>0</v>
      </c>
    </row>
    <row r="17">
      <c r="A17" s="49"/>
      <c r="B17" s="52" t="s">
        <v>38</v>
      </c>
      <c r="C17" s="52" t="s">
        <v>43</v>
      </c>
      <c r="D17" s="53">
        <v>447000.0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53">
        <v>447000.0</v>
      </c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5"/>
      <c r="BA17" s="59">
        <f t="shared" si="27"/>
        <v>447000</v>
      </c>
      <c r="BB17" s="28">
        <f t="shared" si="28"/>
        <v>0</v>
      </c>
      <c r="BC17" s="64"/>
      <c r="BD17" s="59">
        <f t="shared" si="29"/>
        <v>0</v>
      </c>
      <c r="BE17" s="59">
        <f t="shared" si="30"/>
        <v>0</v>
      </c>
      <c r="BF17" s="59">
        <f t="shared" si="31"/>
        <v>0</v>
      </c>
      <c r="BG17" s="59">
        <f t="shared" si="32"/>
        <v>0</v>
      </c>
      <c r="BH17" s="59">
        <f t="shared" si="33"/>
        <v>0</v>
      </c>
      <c r="BI17" s="59">
        <f t="shared" si="34"/>
        <v>0</v>
      </c>
      <c r="BJ17" s="59">
        <f t="shared" si="35"/>
        <v>447000</v>
      </c>
      <c r="BK17" s="59">
        <f t="shared" si="36"/>
        <v>0</v>
      </c>
      <c r="BL17" s="59">
        <f t="shared" si="37"/>
        <v>0</v>
      </c>
      <c r="BM17" s="59">
        <f t="shared" si="38"/>
        <v>0</v>
      </c>
      <c r="BN17" s="59">
        <f t="shared" si="39"/>
        <v>0</v>
      </c>
      <c r="BO17" s="59">
        <f t="shared" si="40"/>
        <v>0</v>
      </c>
      <c r="BP17" s="64"/>
      <c r="BQ17" s="59">
        <f t="shared" si="41"/>
        <v>0</v>
      </c>
      <c r="BR17" s="59">
        <f t="shared" si="42"/>
        <v>0</v>
      </c>
      <c r="BS17" s="59">
        <f t="shared" si="43"/>
        <v>447000</v>
      </c>
      <c r="BT17" s="59">
        <f t="shared" si="44"/>
        <v>0</v>
      </c>
    </row>
    <row r="18">
      <c r="A18" s="49"/>
      <c r="B18" s="52"/>
      <c r="C18" s="76" t="s">
        <v>308</v>
      </c>
      <c r="D18" s="53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5"/>
      <c r="BA18" s="44"/>
      <c r="BB18" s="64"/>
      <c r="BC18" s="6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64"/>
      <c r="BQ18" s="44"/>
      <c r="BR18" s="44"/>
      <c r="BS18" s="44"/>
      <c r="BT18" s="44"/>
    </row>
    <row r="19">
      <c r="A19" s="49"/>
      <c r="B19" s="52" t="s">
        <v>38</v>
      </c>
      <c r="C19" s="52" t="s">
        <v>43</v>
      </c>
      <c r="D19" s="77">
        <v>1800000.0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W19" s="62"/>
      <c r="X19" s="62"/>
      <c r="Y19" s="62"/>
      <c r="Z19" s="62"/>
      <c r="AA19" s="62"/>
      <c r="AB19" s="62"/>
      <c r="AC19" s="62"/>
      <c r="AD19" s="62"/>
      <c r="AE19" s="62"/>
      <c r="AF19" s="53">
        <v>1800000.0</v>
      </c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5"/>
      <c r="BA19" s="59">
        <f>sum(E19:AZ19)</f>
        <v>1800000</v>
      </c>
      <c r="BB19" s="28">
        <f>D19-BA19</f>
        <v>0</v>
      </c>
      <c r="BC19" s="64"/>
      <c r="BD19" s="59">
        <f>sum(E19:H19)</f>
        <v>0</v>
      </c>
      <c r="BE19" s="59">
        <f>sum(I19:L19)</f>
        <v>0</v>
      </c>
      <c r="BF19" s="59">
        <f>sum(M19:P19)</f>
        <v>0</v>
      </c>
      <c r="BG19" s="59">
        <f>sum(Q19:T19)</f>
        <v>0</v>
      </c>
      <c r="BH19" s="59">
        <f>sum(U19:X19)</f>
        <v>0</v>
      </c>
      <c r="BI19" s="59">
        <f>sum(Y19:AB19)</f>
        <v>0</v>
      </c>
      <c r="BJ19" s="59">
        <f>sum(AC19:AF19)</f>
        <v>1800000</v>
      </c>
      <c r="BK19" s="59">
        <f>sum(AG19:AJ19)</f>
        <v>0</v>
      </c>
      <c r="BL19" s="59">
        <f>sum(AK19:AN19)</f>
        <v>0</v>
      </c>
      <c r="BM19" s="59">
        <f>sum(AO19:AR19)</f>
        <v>0</v>
      </c>
      <c r="BN19" s="59">
        <f>sum(AS19:AV19)</f>
        <v>0</v>
      </c>
      <c r="BO19" s="59">
        <f>sum(AW19:AZ19)</f>
        <v>0</v>
      </c>
      <c r="BP19" s="64"/>
      <c r="BQ19" s="59">
        <f>sum(BD19:BF19)</f>
        <v>0</v>
      </c>
      <c r="BR19" s="59">
        <f>sum(BG19:BI19)</f>
        <v>0</v>
      </c>
      <c r="BS19" s="59">
        <f>sum(BJ19:BL19)</f>
        <v>1800000</v>
      </c>
      <c r="BT19" s="59">
        <f>sum(BM19:BO19)</f>
        <v>0</v>
      </c>
    </row>
    <row r="20">
      <c r="A20" s="45"/>
      <c r="B20" s="46"/>
      <c r="C20" s="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60"/>
      <c r="BA20" s="44"/>
      <c r="BB20" s="64"/>
      <c r="BC20" s="61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61"/>
      <c r="BQ20" s="44"/>
      <c r="BR20" s="44"/>
      <c r="BS20" s="44"/>
      <c r="BT20" s="44"/>
    </row>
    <row r="21">
      <c r="A21" s="49"/>
      <c r="B21" s="50"/>
      <c r="C21" s="6"/>
      <c r="D21" s="5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3"/>
      <c r="BA21" s="44"/>
      <c r="BB21" s="64"/>
      <c r="BC21" s="6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64"/>
      <c r="BQ21" s="44"/>
      <c r="BR21" s="44"/>
      <c r="BS21" s="44"/>
      <c r="BT21" s="44"/>
    </row>
    <row r="22">
      <c r="A22" s="49"/>
      <c r="B22" s="52"/>
      <c r="C22" s="52"/>
      <c r="D22" s="53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5"/>
      <c r="BA22" s="44"/>
      <c r="BB22" s="64"/>
      <c r="BC22" s="6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64"/>
      <c r="BQ22" s="44"/>
      <c r="BR22" s="44"/>
      <c r="BS22" s="44"/>
      <c r="BT22" s="44"/>
    </row>
    <row r="23">
      <c r="A23" s="41" t="s">
        <v>46</v>
      </c>
      <c r="B23" s="42" t="s">
        <v>47</v>
      </c>
      <c r="C23" s="6"/>
      <c r="D23" s="43">
        <f t="shared" ref="D23:AZ23" si="45">sum(D24,D28,D31,D35,D46)</f>
        <v>35563000</v>
      </c>
      <c r="E23" s="43">
        <f t="shared" si="45"/>
        <v>0</v>
      </c>
      <c r="F23" s="43">
        <f t="shared" si="45"/>
        <v>0</v>
      </c>
      <c r="G23" s="43">
        <f t="shared" si="45"/>
        <v>0</v>
      </c>
      <c r="H23" s="43">
        <f t="shared" si="45"/>
        <v>0</v>
      </c>
      <c r="I23" s="43">
        <f t="shared" si="45"/>
        <v>0</v>
      </c>
      <c r="J23" s="43">
        <f t="shared" si="45"/>
        <v>0</v>
      </c>
      <c r="K23" s="43">
        <f t="shared" si="45"/>
        <v>0</v>
      </c>
      <c r="L23" s="43">
        <f t="shared" si="45"/>
        <v>0</v>
      </c>
      <c r="M23" s="43">
        <f t="shared" si="45"/>
        <v>0</v>
      </c>
      <c r="N23" s="43">
        <f t="shared" si="45"/>
        <v>0</v>
      </c>
      <c r="O23" s="43">
        <f t="shared" si="45"/>
        <v>0</v>
      </c>
      <c r="P23" s="43">
        <f t="shared" si="45"/>
        <v>0</v>
      </c>
      <c r="Q23" s="43">
        <f t="shared" si="45"/>
        <v>0</v>
      </c>
      <c r="R23" s="43">
        <f t="shared" si="45"/>
        <v>0</v>
      </c>
      <c r="S23" s="43">
        <f t="shared" si="45"/>
        <v>0</v>
      </c>
      <c r="T23" s="43">
        <f t="shared" si="45"/>
        <v>0</v>
      </c>
      <c r="U23" s="43">
        <f t="shared" si="45"/>
        <v>0</v>
      </c>
      <c r="V23" s="43">
        <f t="shared" si="45"/>
        <v>0</v>
      </c>
      <c r="W23" s="43">
        <f t="shared" si="45"/>
        <v>0</v>
      </c>
      <c r="X23" s="43">
        <f t="shared" si="45"/>
        <v>0</v>
      </c>
      <c r="Y23" s="43">
        <f t="shared" si="45"/>
        <v>0</v>
      </c>
      <c r="Z23" s="43">
        <f t="shared" si="45"/>
        <v>0</v>
      </c>
      <c r="AA23" s="43">
        <f t="shared" si="45"/>
        <v>0</v>
      </c>
      <c r="AB23" s="43">
        <f t="shared" si="45"/>
        <v>0</v>
      </c>
      <c r="AC23" s="43">
        <f t="shared" si="45"/>
        <v>0</v>
      </c>
      <c r="AD23" s="43">
        <f t="shared" si="45"/>
        <v>0</v>
      </c>
      <c r="AE23" s="43">
        <f t="shared" si="45"/>
        <v>0</v>
      </c>
      <c r="AF23" s="43">
        <f t="shared" si="45"/>
        <v>6047000</v>
      </c>
      <c r="AG23" s="43">
        <f t="shared" si="45"/>
        <v>0</v>
      </c>
      <c r="AH23" s="43">
        <f t="shared" si="45"/>
        <v>0</v>
      </c>
      <c r="AI23" s="43">
        <f t="shared" si="45"/>
        <v>0</v>
      </c>
      <c r="AJ23" s="43">
        <f t="shared" si="45"/>
        <v>0</v>
      </c>
      <c r="AK23" s="43">
        <f t="shared" si="45"/>
        <v>0</v>
      </c>
      <c r="AL23" s="43">
        <f t="shared" si="45"/>
        <v>0</v>
      </c>
      <c r="AM23" s="43">
        <f t="shared" si="45"/>
        <v>0</v>
      </c>
      <c r="AN23" s="43">
        <f t="shared" si="45"/>
        <v>0</v>
      </c>
      <c r="AO23" s="43">
        <f t="shared" si="45"/>
        <v>0</v>
      </c>
      <c r="AP23" s="43">
        <f t="shared" si="45"/>
        <v>0</v>
      </c>
      <c r="AQ23" s="43">
        <f t="shared" si="45"/>
        <v>0</v>
      </c>
      <c r="AR23" s="43">
        <f t="shared" si="45"/>
        <v>0</v>
      </c>
      <c r="AS23" s="43">
        <f t="shared" si="45"/>
        <v>0</v>
      </c>
      <c r="AT23" s="43">
        <f t="shared" si="45"/>
        <v>0</v>
      </c>
      <c r="AU23" s="43">
        <f t="shared" si="45"/>
        <v>0</v>
      </c>
      <c r="AV23" s="43">
        <f t="shared" si="45"/>
        <v>24496000</v>
      </c>
      <c r="AW23" s="43">
        <f t="shared" si="45"/>
        <v>0</v>
      </c>
      <c r="AX23" s="43">
        <f t="shared" si="45"/>
        <v>5020000</v>
      </c>
      <c r="AY23" s="43">
        <f t="shared" si="45"/>
        <v>0</v>
      </c>
      <c r="AZ23" s="58">
        <f t="shared" si="45"/>
        <v>0</v>
      </c>
      <c r="BA23" s="59">
        <f t="shared" ref="BA23:BA116" si="47">sum(E23:AZ23)</f>
        <v>35563000</v>
      </c>
      <c r="BB23" s="28">
        <f t="shared" ref="BB23:BB56" si="48">D23-BA23</f>
        <v>0</v>
      </c>
      <c r="BC23" s="29"/>
      <c r="BD23" s="59">
        <f t="shared" ref="BD23:BD341" si="49">sum(E23:H23)</f>
        <v>0</v>
      </c>
      <c r="BE23" s="59">
        <f t="shared" ref="BE23:BE341" si="50">sum(I23:L23)</f>
        <v>0</v>
      </c>
      <c r="BF23" s="59">
        <f t="shared" ref="BF23:BF341" si="51">sum(M23:P23)</f>
        <v>0</v>
      </c>
      <c r="BG23" s="59">
        <f t="shared" ref="BG23:BG341" si="52">sum(Q23:T23)</f>
        <v>0</v>
      </c>
      <c r="BH23" s="59">
        <f t="shared" ref="BH23:BH341" si="53">sum(U23:X23)</f>
        <v>0</v>
      </c>
      <c r="BI23" s="59">
        <f t="shared" ref="BI23:BI341" si="54">sum(Y23:AB23)</f>
        <v>0</v>
      </c>
      <c r="BJ23" s="59">
        <f t="shared" ref="BJ23:BJ341" si="55">sum(AC23:AF23)</f>
        <v>6047000</v>
      </c>
      <c r="BK23" s="59">
        <f t="shared" ref="BK23:BK341" si="56">sum(AG23:AJ23)</f>
        <v>0</v>
      </c>
      <c r="BL23" s="59">
        <f t="shared" ref="BL23:BL341" si="57">sum(AK23:AN23)</f>
        <v>0</v>
      </c>
      <c r="BM23" s="59">
        <f t="shared" ref="BM23:BM341" si="58">sum(AO23:AR23)</f>
        <v>0</v>
      </c>
      <c r="BN23" s="59">
        <f t="shared" ref="BN23:BN341" si="59">sum(AS23:AV23)</f>
        <v>24496000</v>
      </c>
      <c r="BO23" s="59">
        <f t="shared" ref="BO23:BO341" si="60">sum(AW23:AZ23)</f>
        <v>5020000</v>
      </c>
      <c r="BP23" s="29"/>
      <c r="BQ23" s="59">
        <f t="shared" ref="BQ23:BQ341" si="61">sum(BD23:BF23)</f>
        <v>0</v>
      </c>
      <c r="BR23" s="59">
        <f t="shared" ref="BR23:BR341" si="62">sum(BG23:BI23)</f>
        <v>0</v>
      </c>
      <c r="BS23" s="59">
        <f t="shared" ref="BS23:BS341" si="63">sum(BJ23:BL23)</f>
        <v>6047000</v>
      </c>
      <c r="BT23" s="59">
        <f t="shared" ref="BT23:BT341" si="64">sum(BM23:BO23)</f>
        <v>29516000</v>
      </c>
    </row>
    <row r="24">
      <c r="A24" s="45">
        <v>521211.0</v>
      </c>
      <c r="B24" s="46" t="s">
        <v>48</v>
      </c>
      <c r="C24" s="6"/>
      <c r="D24" s="47">
        <f t="shared" ref="D24:AZ24" si="46">sum(D26:D27)</f>
        <v>8650000</v>
      </c>
      <c r="E24" s="47">
        <f t="shared" si="46"/>
        <v>0</v>
      </c>
      <c r="F24" s="47">
        <f t="shared" si="46"/>
        <v>0</v>
      </c>
      <c r="G24" s="47">
        <f t="shared" si="46"/>
        <v>0</v>
      </c>
      <c r="H24" s="47">
        <f t="shared" si="46"/>
        <v>0</v>
      </c>
      <c r="I24" s="47">
        <f t="shared" si="46"/>
        <v>0</v>
      </c>
      <c r="J24" s="47">
        <f t="shared" si="46"/>
        <v>0</v>
      </c>
      <c r="K24" s="47">
        <f t="shared" si="46"/>
        <v>0</v>
      </c>
      <c r="L24" s="47">
        <f t="shared" si="46"/>
        <v>0</v>
      </c>
      <c r="M24" s="47">
        <f t="shared" si="46"/>
        <v>0</v>
      </c>
      <c r="N24" s="47">
        <f t="shared" si="46"/>
        <v>0</v>
      </c>
      <c r="O24" s="47">
        <f t="shared" si="46"/>
        <v>0</v>
      </c>
      <c r="P24" s="47">
        <f t="shared" si="46"/>
        <v>0</v>
      </c>
      <c r="Q24" s="47">
        <f t="shared" si="46"/>
        <v>0</v>
      </c>
      <c r="R24" s="47">
        <f t="shared" si="46"/>
        <v>0</v>
      </c>
      <c r="S24" s="47">
        <f t="shared" si="46"/>
        <v>0</v>
      </c>
      <c r="T24" s="47">
        <f t="shared" si="46"/>
        <v>0</v>
      </c>
      <c r="U24" s="47">
        <f t="shared" si="46"/>
        <v>0</v>
      </c>
      <c r="V24" s="47">
        <f t="shared" si="46"/>
        <v>0</v>
      </c>
      <c r="W24" s="47">
        <f t="shared" si="46"/>
        <v>0</v>
      </c>
      <c r="X24" s="47">
        <f t="shared" si="46"/>
        <v>0</v>
      </c>
      <c r="Y24" s="47">
        <f t="shared" si="46"/>
        <v>0</v>
      </c>
      <c r="Z24" s="47">
        <f t="shared" si="46"/>
        <v>0</v>
      </c>
      <c r="AA24" s="47">
        <f t="shared" si="46"/>
        <v>0</v>
      </c>
      <c r="AB24" s="47">
        <f t="shared" si="46"/>
        <v>0</v>
      </c>
      <c r="AC24" s="47">
        <f t="shared" si="46"/>
        <v>0</v>
      </c>
      <c r="AD24" s="47">
        <f t="shared" si="46"/>
        <v>0</v>
      </c>
      <c r="AE24" s="47">
        <f t="shared" si="46"/>
        <v>0</v>
      </c>
      <c r="AF24" s="47">
        <f t="shared" si="46"/>
        <v>0</v>
      </c>
      <c r="AG24" s="47">
        <f t="shared" si="46"/>
        <v>0</v>
      </c>
      <c r="AH24" s="47">
        <f t="shared" si="46"/>
        <v>0</v>
      </c>
      <c r="AI24" s="47">
        <f t="shared" si="46"/>
        <v>0</v>
      </c>
      <c r="AJ24" s="47">
        <f t="shared" si="46"/>
        <v>0</v>
      </c>
      <c r="AK24" s="47">
        <f t="shared" si="46"/>
        <v>0</v>
      </c>
      <c r="AL24" s="47">
        <f t="shared" si="46"/>
        <v>0</v>
      </c>
      <c r="AM24" s="47">
        <f t="shared" si="46"/>
        <v>0</v>
      </c>
      <c r="AN24" s="47">
        <f t="shared" si="46"/>
        <v>0</v>
      </c>
      <c r="AO24" s="47">
        <f t="shared" si="46"/>
        <v>0</v>
      </c>
      <c r="AP24" s="47">
        <f t="shared" si="46"/>
        <v>0</v>
      </c>
      <c r="AQ24" s="47">
        <f t="shared" si="46"/>
        <v>0</v>
      </c>
      <c r="AR24" s="47">
        <f t="shared" si="46"/>
        <v>0</v>
      </c>
      <c r="AS24" s="47">
        <f t="shared" si="46"/>
        <v>0</v>
      </c>
      <c r="AT24" s="47">
        <f t="shared" si="46"/>
        <v>0</v>
      </c>
      <c r="AU24" s="47">
        <f t="shared" si="46"/>
        <v>0</v>
      </c>
      <c r="AV24" s="47">
        <f t="shared" si="46"/>
        <v>6200000</v>
      </c>
      <c r="AW24" s="47">
        <f t="shared" si="46"/>
        <v>0</v>
      </c>
      <c r="AX24" s="47">
        <f t="shared" si="46"/>
        <v>2450000</v>
      </c>
      <c r="AY24" s="47">
        <f t="shared" si="46"/>
        <v>0</v>
      </c>
      <c r="AZ24" s="60">
        <f t="shared" si="46"/>
        <v>0</v>
      </c>
      <c r="BA24" s="59">
        <f t="shared" si="47"/>
        <v>8650000</v>
      </c>
      <c r="BB24" s="28">
        <f t="shared" si="48"/>
        <v>0</v>
      </c>
      <c r="BC24" s="61"/>
      <c r="BD24" s="59">
        <f t="shared" si="49"/>
        <v>0</v>
      </c>
      <c r="BE24" s="59">
        <f t="shared" si="50"/>
        <v>0</v>
      </c>
      <c r="BF24" s="59">
        <f t="shared" si="51"/>
        <v>0</v>
      </c>
      <c r="BG24" s="59">
        <f t="shared" si="52"/>
        <v>0</v>
      </c>
      <c r="BH24" s="59">
        <f t="shared" si="53"/>
        <v>0</v>
      </c>
      <c r="BI24" s="59">
        <f t="shared" si="54"/>
        <v>0</v>
      </c>
      <c r="BJ24" s="59">
        <f t="shared" si="55"/>
        <v>0</v>
      </c>
      <c r="BK24" s="59">
        <f t="shared" si="56"/>
        <v>0</v>
      </c>
      <c r="BL24" s="59">
        <f t="shared" si="57"/>
        <v>0</v>
      </c>
      <c r="BM24" s="59">
        <f t="shared" si="58"/>
        <v>0</v>
      </c>
      <c r="BN24" s="59">
        <f t="shared" si="59"/>
        <v>6200000</v>
      </c>
      <c r="BO24" s="59">
        <f t="shared" si="60"/>
        <v>2450000</v>
      </c>
      <c r="BP24" s="61"/>
      <c r="BQ24" s="59">
        <f t="shared" si="61"/>
        <v>0</v>
      </c>
      <c r="BR24" s="59">
        <f t="shared" si="62"/>
        <v>0</v>
      </c>
      <c r="BS24" s="59">
        <f t="shared" si="63"/>
        <v>0</v>
      </c>
      <c r="BT24" s="59">
        <f t="shared" si="64"/>
        <v>8650000</v>
      </c>
    </row>
    <row r="25">
      <c r="A25" s="49"/>
      <c r="B25" s="50" t="s">
        <v>37</v>
      </c>
      <c r="C25" s="6"/>
      <c r="D25" s="51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3"/>
      <c r="BA25" s="59">
        <f t="shared" si="47"/>
        <v>0</v>
      </c>
      <c r="BB25" s="28">
        <f t="shared" si="48"/>
        <v>0</v>
      </c>
      <c r="BC25" s="64"/>
      <c r="BD25" s="59">
        <f t="shared" si="49"/>
        <v>0</v>
      </c>
      <c r="BE25" s="59">
        <f t="shared" si="50"/>
        <v>0</v>
      </c>
      <c r="BF25" s="59">
        <f t="shared" si="51"/>
        <v>0</v>
      </c>
      <c r="BG25" s="59">
        <f t="shared" si="52"/>
        <v>0</v>
      </c>
      <c r="BH25" s="59">
        <f t="shared" si="53"/>
        <v>0</v>
      </c>
      <c r="BI25" s="59">
        <f t="shared" si="54"/>
        <v>0</v>
      </c>
      <c r="BJ25" s="59">
        <f t="shared" si="55"/>
        <v>0</v>
      </c>
      <c r="BK25" s="59">
        <f t="shared" si="56"/>
        <v>0</v>
      </c>
      <c r="BL25" s="59">
        <f t="shared" si="57"/>
        <v>0</v>
      </c>
      <c r="BM25" s="59">
        <f t="shared" si="58"/>
        <v>0</v>
      </c>
      <c r="BN25" s="59">
        <f t="shared" si="59"/>
        <v>0</v>
      </c>
      <c r="BO25" s="59">
        <f t="shared" si="60"/>
        <v>0</v>
      </c>
      <c r="BP25" s="64"/>
      <c r="BQ25" s="59">
        <f t="shared" si="61"/>
        <v>0</v>
      </c>
      <c r="BR25" s="59">
        <f t="shared" si="62"/>
        <v>0</v>
      </c>
      <c r="BS25" s="59">
        <f t="shared" si="63"/>
        <v>0</v>
      </c>
      <c r="BT25" s="59">
        <f t="shared" si="64"/>
        <v>0</v>
      </c>
    </row>
    <row r="26">
      <c r="A26" s="49"/>
      <c r="B26" s="52" t="s">
        <v>38</v>
      </c>
      <c r="C26" s="52" t="s">
        <v>59</v>
      </c>
      <c r="D26" s="53">
        <v>2450000.0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>
        <f>D26</f>
        <v>2450000</v>
      </c>
      <c r="AY26" s="62"/>
      <c r="AZ26" s="65"/>
      <c r="BA26" s="59">
        <f t="shared" si="47"/>
        <v>2450000</v>
      </c>
      <c r="BB26" s="28">
        <f t="shared" si="48"/>
        <v>0</v>
      </c>
      <c r="BC26" s="64"/>
      <c r="BD26" s="59">
        <f t="shared" si="49"/>
        <v>0</v>
      </c>
      <c r="BE26" s="59">
        <f t="shared" si="50"/>
        <v>0</v>
      </c>
      <c r="BF26" s="59">
        <f t="shared" si="51"/>
        <v>0</v>
      </c>
      <c r="BG26" s="59">
        <f t="shared" si="52"/>
        <v>0</v>
      </c>
      <c r="BH26" s="59">
        <f t="shared" si="53"/>
        <v>0</v>
      </c>
      <c r="BI26" s="59">
        <f t="shared" si="54"/>
        <v>0</v>
      </c>
      <c r="BJ26" s="59">
        <f t="shared" si="55"/>
        <v>0</v>
      </c>
      <c r="BK26" s="59">
        <f t="shared" si="56"/>
        <v>0</v>
      </c>
      <c r="BL26" s="59">
        <f t="shared" si="57"/>
        <v>0</v>
      </c>
      <c r="BM26" s="59">
        <f t="shared" si="58"/>
        <v>0</v>
      </c>
      <c r="BN26" s="59">
        <f t="shared" si="59"/>
        <v>0</v>
      </c>
      <c r="BO26" s="59">
        <f t="shared" si="60"/>
        <v>2450000</v>
      </c>
      <c r="BP26" s="64"/>
      <c r="BQ26" s="59">
        <f t="shared" si="61"/>
        <v>0</v>
      </c>
      <c r="BR26" s="59">
        <f t="shared" si="62"/>
        <v>0</v>
      </c>
      <c r="BS26" s="59">
        <f t="shared" si="63"/>
        <v>0</v>
      </c>
      <c r="BT26" s="59">
        <f t="shared" si="64"/>
        <v>2450000</v>
      </c>
    </row>
    <row r="27">
      <c r="A27" s="49"/>
      <c r="B27" s="52" t="s">
        <v>38</v>
      </c>
      <c r="C27" s="52" t="s">
        <v>60</v>
      </c>
      <c r="D27" s="78">
        <v>6200000.0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>
        <f>D27</f>
        <v>6200000</v>
      </c>
      <c r="AW27" s="62"/>
      <c r="AX27" s="62"/>
      <c r="AY27" s="62"/>
      <c r="AZ27" s="65"/>
      <c r="BA27" s="59">
        <f t="shared" si="47"/>
        <v>6200000</v>
      </c>
      <c r="BB27" s="28">
        <f t="shared" si="48"/>
        <v>0</v>
      </c>
      <c r="BC27" s="64"/>
      <c r="BD27" s="59">
        <f t="shared" si="49"/>
        <v>0</v>
      </c>
      <c r="BE27" s="59">
        <f t="shared" si="50"/>
        <v>0</v>
      </c>
      <c r="BF27" s="59">
        <f t="shared" si="51"/>
        <v>0</v>
      </c>
      <c r="BG27" s="59">
        <f t="shared" si="52"/>
        <v>0</v>
      </c>
      <c r="BH27" s="59">
        <f t="shared" si="53"/>
        <v>0</v>
      </c>
      <c r="BI27" s="59">
        <f t="shared" si="54"/>
        <v>0</v>
      </c>
      <c r="BJ27" s="59">
        <f t="shared" si="55"/>
        <v>0</v>
      </c>
      <c r="BK27" s="59">
        <f t="shared" si="56"/>
        <v>0</v>
      </c>
      <c r="BL27" s="59">
        <f t="shared" si="57"/>
        <v>0</v>
      </c>
      <c r="BM27" s="59">
        <f t="shared" si="58"/>
        <v>0</v>
      </c>
      <c r="BN27" s="59">
        <f t="shared" si="59"/>
        <v>6200000</v>
      </c>
      <c r="BO27" s="59">
        <f t="shared" si="60"/>
        <v>0</v>
      </c>
      <c r="BP27" s="64"/>
      <c r="BQ27" s="59">
        <f t="shared" si="61"/>
        <v>0</v>
      </c>
      <c r="BR27" s="59">
        <f t="shared" si="62"/>
        <v>0</v>
      </c>
      <c r="BS27" s="59">
        <f t="shared" si="63"/>
        <v>0</v>
      </c>
      <c r="BT27" s="59">
        <f t="shared" si="64"/>
        <v>6200000</v>
      </c>
    </row>
    <row r="28">
      <c r="A28" s="45">
        <v>522151.0</v>
      </c>
      <c r="B28" s="46" t="s">
        <v>51</v>
      </c>
      <c r="C28" s="6"/>
      <c r="D28" s="47">
        <f t="shared" ref="D28:AZ28" si="65">sum(D30)</f>
        <v>1800000</v>
      </c>
      <c r="E28" s="47">
        <f t="shared" si="65"/>
        <v>0</v>
      </c>
      <c r="F28" s="47">
        <f t="shared" si="65"/>
        <v>0</v>
      </c>
      <c r="G28" s="47">
        <f t="shared" si="65"/>
        <v>0</v>
      </c>
      <c r="H28" s="47">
        <f t="shared" si="65"/>
        <v>0</v>
      </c>
      <c r="I28" s="47">
        <f t="shared" si="65"/>
        <v>0</v>
      </c>
      <c r="J28" s="47">
        <f t="shared" si="65"/>
        <v>0</v>
      </c>
      <c r="K28" s="47">
        <f t="shared" si="65"/>
        <v>0</v>
      </c>
      <c r="L28" s="47">
        <f t="shared" si="65"/>
        <v>0</v>
      </c>
      <c r="M28" s="47">
        <f t="shared" si="65"/>
        <v>0</v>
      </c>
      <c r="N28" s="47">
        <f t="shared" si="65"/>
        <v>0</v>
      </c>
      <c r="O28" s="47">
        <f t="shared" si="65"/>
        <v>0</v>
      </c>
      <c r="P28" s="47">
        <f t="shared" si="65"/>
        <v>0</v>
      </c>
      <c r="Q28" s="47">
        <f t="shared" si="65"/>
        <v>0</v>
      </c>
      <c r="R28" s="47">
        <f t="shared" si="65"/>
        <v>0</v>
      </c>
      <c r="S28" s="47">
        <f t="shared" si="65"/>
        <v>0</v>
      </c>
      <c r="T28" s="47">
        <f t="shared" si="65"/>
        <v>0</v>
      </c>
      <c r="U28" s="47">
        <f t="shared" si="65"/>
        <v>0</v>
      </c>
      <c r="V28" s="47">
        <f t="shared" si="65"/>
        <v>0</v>
      </c>
      <c r="W28" s="47">
        <f t="shared" si="65"/>
        <v>0</v>
      </c>
      <c r="X28" s="47">
        <f t="shared" si="65"/>
        <v>0</v>
      </c>
      <c r="Y28" s="47">
        <f t="shared" si="65"/>
        <v>0</v>
      </c>
      <c r="Z28" s="47">
        <f t="shared" si="65"/>
        <v>0</v>
      </c>
      <c r="AA28" s="47">
        <f t="shared" si="65"/>
        <v>0</v>
      </c>
      <c r="AB28" s="47">
        <f t="shared" si="65"/>
        <v>0</v>
      </c>
      <c r="AC28" s="47">
        <f t="shared" si="65"/>
        <v>0</v>
      </c>
      <c r="AD28" s="47">
        <f t="shared" si="65"/>
        <v>0</v>
      </c>
      <c r="AE28" s="47">
        <f t="shared" si="65"/>
        <v>0</v>
      </c>
      <c r="AF28" s="47">
        <f t="shared" si="65"/>
        <v>0</v>
      </c>
      <c r="AG28" s="47">
        <f t="shared" si="65"/>
        <v>0</v>
      </c>
      <c r="AH28" s="47">
        <f t="shared" si="65"/>
        <v>0</v>
      </c>
      <c r="AI28" s="47">
        <f t="shared" si="65"/>
        <v>0</v>
      </c>
      <c r="AJ28" s="47">
        <f t="shared" si="65"/>
        <v>0</v>
      </c>
      <c r="AK28" s="47">
        <f t="shared" si="65"/>
        <v>0</v>
      </c>
      <c r="AL28" s="47">
        <f t="shared" si="65"/>
        <v>0</v>
      </c>
      <c r="AM28" s="47">
        <f t="shared" si="65"/>
        <v>0</v>
      </c>
      <c r="AN28" s="47">
        <f t="shared" si="65"/>
        <v>0</v>
      </c>
      <c r="AO28" s="47">
        <f t="shared" si="65"/>
        <v>0</v>
      </c>
      <c r="AP28" s="47">
        <f t="shared" si="65"/>
        <v>0</v>
      </c>
      <c r="AQ28" s="47">
        <f t="shared" si="65"/>
        <v>0</v>
      </c>
      <c r="AR28" s="47">
        <f t="shared" si="65"/>
        <v>0</v>
      </c>
      <c r="AS28" s="47">
        <f t="shared" si="65"/>
        <v>0</v>
      </c>
      <c r="AT28" s="47">
        <f t="shared" si="65"/>
        <v>0</v>
      </c>
      <c r="AU28" s="47">
        <f t="shared" si="65"/>
        <v>0</v>
      </c>
      <c r="AV28" s="47">
        <f t="shared" si="65"/>
        <v>0</v>
      </c>
      <c r="AW28" s="47">
        <f t="shared" si="65"/>
        <v>0</v>
      </c>
      <c r="AX28" s="47">
        <f t="shared" si="65"/>
        <v>1800000</v>
      </c>
      <c r="AY28" s="47">
        <f t="shared" si="65"/>
        <v>0</v>
      </c>
      <c r="AZ28" s="60">
        <f t="shared" si="65"/>
        <v>0</v>
      </c>
      <c r="BA28" s="59">
        <f t="shared" si="47"/>
        <v>1800000</v>
      </c>
      <c r="BB28" s="28">
        <f t="shared" si="48"/>
        <v>0</v>
      </c>
      <c r="BC28" s="61"/>
      <c r="BD28" s="59">
        <f t="shared" si="49"/>
        <v>0</v>
      </c>
      <c r="BE28" s="59">
        <f t="shared" si="50"/>
        <v>0</v>
      </c>
      <c r="BF28" s="59">
        <f t="shared" si="51"/>
        <v>0</v>
      </c>
      <c r="BG28" s="59">
        <f t="shared" si="52"/>
        <v>0</v>
      </c>
      <c r="BH28" s="59">
        <f t="shared" si="53"/>
        <v>0</v>
      </c>
      <c r="BI28" s="59">
        <f t="shared" si="54"/>
        <v>0</v>
      </c>
      <c r="BJ28" s="59">
        <f t="shared" si="55"/>
        <v>0</v>
      </c>
      <c r="BK28" s="59">
        <f t="shared" si="56"/>
        <v>0</v>
      </c>
      <c r="BL28" s="59">
        <f t="shared" si="57"/>
        <v>0</v>
      </c>
      <c r="BM28" s="59">
        <f t="shared" si="58"/>
        <v>0</v>
      </c>
      <c r="BN28" s="59">
        <f t="shared" si="59"/>
        <v>0</v>
      </c>
      <c r="BO28" s="59">
        <f t="shared" si="60"/>
        <v>1800000</v>
      </c>
      <c r="BP28" s="61"/>
      <c r="BQ28" s="59">
        <f t="shared" si="61"/>
        <v>0</v>
      </c>
      <c r="BR28" s="59">
        <f t="shared" si="62"/>
        <v>0</v>
      </c>
      <c r="BS28" s="59">
        <f t="shared" si="63"/>
        <v>0</v>
      </c>
      <c r="BT28" s="59">
        <f t="shared" si="64"/>
        <v>1800000</v>
      </c>
    </row>
    <row r="29">
      <c r="A29" s="49"/>
      <c r="B29" s="50" t="s">
        <v>37</v>
      </c>
      <c r="C29" s="6"/>
      <c r="D29" s="5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3"/>
      <c r="BA29" s="59">
        <f t="shared" si="47"/>
        <v>0</v>
      </c>
      <c r="BB29" s="28">
        <f t="shared" si="48"/>
        <v>0</v>
      </c>
      <c r="BC29" s="64"/>
      <c r="BD29" s="59">
        <f t="shared" si="49"/>
        <v>0</v>
      </c>
      <c r="BE29" s="59">
        <f t="shared" si="50"/>
        <v>0</v>
      </c>
      <c r="BF29" s="59">
        <f t="shared" si="51"/>
        <v>0</v>
      </c>
      <c r="BG29" s="59">
        <f t="shared" si="52"/>
        <v>0</v>
      </c>
      <c r="BH29" s="59">
        <f t="shared" si="53"/>
        <v>0</v>
      </c>
      <c r="BI29" s="59">
        <f t="shared" si="54"/>
        <v>0</v>
      </c>
      <c r="BJ29" s="59">
        <f t="shared" si="55"/>
        <v>0</v>
      </c>
      <c r="BK29" s="59">
        <f t="shared" si="56"/>
        <v>0</v>
      </c>
      <c r="BL29" s="59">
        <f t="shared" si="57"/>
        <v>0</v>
      </c>
      <c r="BM29" s="59">
        <f t="shared" si="58"/>
        <v>0</v>
      </c>
      <c r="BN29" s="59">
        <f t="shared" si="59"/>
        <v>0</v>
      </c>
      <c r="BO29" s="59">
        <f t="shared" si="60"/>
        <v>0</v>
      </c>
      <c r="BP29" s="64"/>
      <c r="BQ29" s="59">
        <f t="shared" si="61"/>
        <v>0</v>
      </c>
      <c r="BR29" s="59">
        <f t="shared" si="62"/>
        <v>0</v>
      </c>
      <c r="BS29" s="59">
        <f t="shared" si="63"/>
        <v>0</v>
      </c>
      <c r="BT29" s="59">
        <f t="shared" si="64"/>
        <v>0</v>
      </c>
    </row>
    <row r="30">
      <c r="A30" s="49"/>
      <c r="B30" s="52" t="s">
        <v>38</v>
      </c>
      <c r="C30" s="52" t="s">
        <v>52</v>
      </c>
      <c r="D30" s="53">
        <v>1800000.0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>
        <f>D30</f>
        <v>1800000</v>
      </c>
      <c r="AY30" s="62"/>
      <c r="AZ30" s="65"/>
      <c r="BA30" s="59">
        <f t="shared" si="47"/>
        <v>1800000</v>
      </c>
      <c r="BB30" s="28">
        <f t="shared" si="48"/>
        <v>0</v>
      </c>
      <c r="BC30" s="64"/>
      <c r="BD30" s="59">
        <f t="shared" si="49"/>
        <v>0</v>
      </c>
      <c r="BE30" s="59">
        <f t="shared" si="50"/>
        <v>0</v>
      </c>
      <c r="BF30" s="59">
        <f t="shared" si="51"/>
        <v>0</v>
      </c>
      <c r="BG30" s="59">
        <f t="shared" si="52"/>
        <v>0</v>
      </c>
      <c r="BH30" s="59">
        <f t="shared" si="53"/>
        <v>0</v>
      </c>
      <c r="BI30" s="59">
        <f t="shared" si="54"/>
        <v>0</v>
      </c>
      <c r="BJ30" s="59">
        <f t="shared" si="55"/>
        <v>0</v>
      </c>
      <c r="BK30" s="59">
        <f t="shared" si="56"/>
        <v>0</v>
      </c>
      <c r="BL30" s="59">
        <f t="shared" si="57"/>
        <v>0</v>
      </c>
      <c r="BM30" s="59">
        <f t="shared" si="58"/>
        <v>0</v>
      </c>
      <c r="BN30" s="59">
        <f t="shared" si="59"/>
        <v>0</v>
      </c>
      <c r="BO30" s="59">
        <f t="shared" si="60"/>
        <v>1800000</v>
      </c>
      <c r="BP30" s="64"/>
      <c r="BQ30" s="59">
        <f t="shared" si="61"/>
        <v>0</v>
      </c>
      <c r="BR30" s="59">
        <f t="shared" si="62"/>
        <v>0</v>
      </c>
      <c r="BS30" s="59">
        <f t="shared" si="63"/>
        <v>0</v>
      </c>
      <c r="BT30" s="59">
        <f t="shared" si="64"/>
        <v>1800000</v>
      </c>
    </row>
    <row r="31">
      <c r="A31" s="45">
        <v>522191.0</v>
      </c>
      <c r="B31" s="46" t="s">
        <v>36</v>
      </c>
      <c r="C31" s="6"/>
      <c r="D31" s="47">
        <f t="shared" ref="D31:AZ31" si="66">sum(D33:D34)</f>
        <v>19000000</v>
      </c>
      <c r="E31" s="47">
        <f t="shared" si="66"/>
        <v>0</v>
      </c>
      <c r="F31" s="47">
        <f t="shared" si="66"/>
        <v>0</v>
      </c>
      <c r="G31" s="47">
        <f t="shared" si="66"/>
        <v>0</v>
      </c>
      <c r="H31" s="47">
        <f t="shared" si="66"/>
        <v>0</v>
      </c>
      <c r="I31" s="47">
        <f t="shared" si="66"/>
        <v>0</v>
      </c>
      <c r="J31" s="47">
        <f t="shared" si="66"/>
        <v>0</v>
      </c>
      <c r="K31" s="47">
        <f t="shared" si="66"/>
        <v>0</v>
      </c>
      <c r="L31" s="47">
        <f t="shared" si="66"/>
        <v>0</v>
      </c>
      <c r="M31" s="47">
        <f t="shared" si="66"/>
        <v>0</v>
      </c>
      <c r="N31" s="47">
        <f t="shared" si="66"/>
        <v>0</v>
      </c>
      <c r="O31" s="47">
        <f t="shared" si="66"/>
        <v>0</v>
      </c>
      <c r="P31" s="47">
        <f t="shared" si="66"/>
        <v>0</v>
      </c>
      <c r="Q31" s="47">
        <f t="shared" si="66"/>
        <v>0</v>
      </c>
      <c r="R31" s="47">
        <f t="shared" si="66"/>
        <v>0</v>
      </c>
      <c r="S31" s="47">
        <f t="shared" si="66"/>
        <v>0</v>
      </c>
      <c r="T31" s="47">
        <f t="shared" si="66"/>
        <v>0</v>
      </c>
      <c r="U31" s="47">
        <f t="shared" si="66"/>
        <v>0</v>
      </c>
      <c r="V31" s="47">
        <f t="shared" si="66"/>
        <v>0</v>
      </c>
      <c r="W31" s="47">
        <f t="shared" si="66"/>
        <v>0</v>
      </c>
      <c r="X31" s="47">
        <f t="shared" si="66"/>
        <v>0</v>
      </c>
      <c r="Y31" s="47">
        <f t="shared" si="66"/>
        <v>0</v>
      </c>
      <c r="Z31" s="47">
        <f t="shared" si="66"/>
        <v>0</v>
      </c>
      <c r="AA31" s="47">
        <f t="shared" si="66"/>
        <v>0</v>
      </c>
      <c r="AB31" s="47">
        <f t="shared" si="66"/>
        <v>0</v>
      </c>
      <c r="AC31" s="47">
        <f t="shared" si="66"/>
        <v>0</v>
      </c>
      <c r="AD31" s="47">
        <f t="shared" si="66"/>
        <v>0</v>
      </c>
      <c r="AE31" s="47">
        <f t="shared" si="66"/>
        <v>0</v>
      </c>
      <c r="AF31" s="47">
        <f t="shared" si="66"/>
        <v>5000000</v>
      </c>
      <c r="AG31" s="47">
        <f t="shared" si="66"/>
        <v>0</v>
      </c>
      <c r="AH31" s="47">
        <f t="shared" si="66"/>
        <v>0</v>
      </c>
      <c r="AI31" s="47">
        <f t="shared" si="66"/>
        <v>0</v>
      </c>
      <c r="AJ31" s="47">
        <f t="shared" si="66"/>
        <v>0</v>
      </c>
      <c r="AK31" s="47">
        <f t="shared" si="66"/>
        <v>0</v>
      </c>
      <c r="AL31" s="47">
        <f t="shared" si="66"/>
        <v>0</v>
      </c>
      <c r="AM31" s="47">
        <f t="shared" si="66"/>
        <v>0</v>
      </c>
      <c r="AN31" s="47">
        <f t="shared" si="66"/>
        <v>0</v>
      </c>
      <c r="AO31" s="47">
        <f t="shared" si="66"/>
        <v>0</v>
      </c>
      <c r="AP31" s="47">
        <f t="shared" si="66"/>
        <v>0</v>
      </c>
      <c r="AQ31" s="47">
        <f t="shared" si="66"/>
        <v>0</v>
      </c>
      <c r="AR31" s="47">
        <f t="shared" si="66"/>
        <v>0</v>
      </c>
      <c r="AS31" s="47">
        <f t="shared" si="66"/>
        <v>0</v>
      </c>
      <c r="AT31" s="47">
        <f t="shared" si="66"/>
        <v>0</v>
      </c>
      <c r="AU31" s="47">
        <f t="shared" si="66"/>
        <v>0</v>
      </c>
      <c r="AV31" s="47">
        <f t="shared" si="66"/>
        <v>14000000</v>
      </c>
      <c r="AW31" s="47">
        <f t="shared" si="66"/>
        <v>0</v>
      </c>
      <c r="AX31" s="47">
        <f t="shared" si="66"/>
        <v>0</v>
      </c>
      <c r="AY31" s="47">
        <f t="shared" si="66"/>
        <v>0</v>
      </c>
      <c r="AZ31" s="60">
        <f t="shared" si="66"/>
        <v>0</v>
      </c>
      <c r="BA31" s="59">
        <f t="shared" si="47"/>
        <v>19000000</v>
      </c>
      <c r="BB31" s="28">
        <f t="shared" si="48"/>
        <v>0</v>
      </c>
      <c r="BC31" s="61"/>
      <c r="BD31" s="59">
        <f t="shared" si="49"/>
        <v>0</v>
      </c>
      <c r="BE31" s="59">
        <f t="shared" si="50"/>
        <v>0</v>
      </c>
      <c r="BF31" s="59">
        <f t="shared" si="51"/>
        <v>0</v>
      </c>
      <c r="BG31" s="59">
        <f t="shared" si="52"/>
        <v>0</v>
      </c>
      <c r="BH31" s="59">
        <f t="shared" si="53"/>
        <v>0</v>
      </c>
      <c r="BI31" s="59">
        <f t="shared" si="54"/>
        <v>0</v>
      </c>
      <c r="BJ31" s="59">
        <f t="shared" si="55"/>
        <v>5000000</v>
      </c>
      <c r="BK31" s="59">
        <f t="shared" si="56"/>
        <v>0</v>
      </c>
      <c r="BL31" s="59">
        <f t="shared" si="57"/>
        <v>0</v>
      </c>
      <c r="BM31" s="59">
        <f t="shared" si="58"/>
        <v>0</v>
      </c>
      <c r="BN31" s="59">
        <f t="shared" si="59"/>
        <v>14000000</v>
      </c>
      <c r="BO31" s="59">
        <f t="shared" si="60"/>
        <v>0</v>
      </c>
      <c r="BP31" s="61"/>
      <c r="BQ31" s="59">
        <f t="shared" si="61"/>
        <v>0</v>
      </c>
      <c r="BR31" s="59">
        <f t="shared" si="62"/>
        <v>0</v>
      </c>
      <c r="BS31" s="59">
        <f t="shared" si="63"/>
        <v>5000000</v>
      </c>
      <c r="BT31" s="59">
        <f t="shared" si="64"/>
        <v>14000000</v>
      </c>
    </row>
    <row r="32">
      <c r="A32" s="49"/>
      <c r="B32" s="50" t="s">
        <v>37</v>
      </c>
      <c r="C32" s="6"/>
      <c r="D32" s="51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3"/>
      <c r="BA32" s="59">
        <f t="shared" si="47"/>
        <v>0</v>
      </c>
      <c r="BB32" s="28">
        <f t="shared" si="48"/>
        <v>0</v>
      </c>
      <c r="BC32" s="64"/>
      <c r="BD32" s="59">
        <f t="shared" si="49"/>
        <v>0</v>
      </c>
      <c r="BE32" s="59">
        <f t="shared" si="50"/>
        <v>0</v>
      </c>
      <c r="BF32" s="59">
        <f t="shared" si="51"/>
        <v>0</v>
      </c>
      <c r="BG32" s="59">
        <f t="shared" si="52"/>
        <v>0</v>
      </c>
      <c r="BH32" s="59">
        <f t="shared" si="53"/>
        <v>0</v>
      </c>
      <c r="BI32" s="59">
        <f t="shared" si="54"/>
        <v>0</v>
      </c>
      <c r="BJ32" s="59">
        <f t="shared" si="55"/>
        <v>0</v>
      </c>
      <c r="BK32" s="59">
        <f t="shared" si="56"/>
        <v>0</v>
      </c>
      <c r="BL32" s="59">
        <f t="shared" si="57"/>
        <v>0</v>
      </c>
      <c r="BM32" s="59">
        <f t="shared" si="58"/>
        <v>0</v>
      </c>
      <c r="BN32" s="59">
        <f t="shared" si="59"/>
        <v>0</v>
      </c>
      <c r="BO32" s="59">
        <f t="shared" si="60"/>
        <v>0</v>
      </c>
      <c r="BP32" s="64"/>
      <c r="BQ32" s="59">
        <f t="shared" si="61"/>
        <v>0</v>
      </c>
      <c r="BR32" s="59">
        <f t="shared" si="62"/>
        <v>0</v>
      </c>
      <c r="BS32" s="59">
        <f t="shared" si="63"/>
        <v>0</v>
      </c>
      <c r="BT32" s="59">
        <f t="shared" si="64"/>
        <v>0</v>
      </c>
    </row>
    <row r="33">
      <c r="A33" s="49"/>
      <c r="B33" s="52" t="s">
        <v>38</v>
      </c>
      <c r="C33" s="52" t="s">
        <v>39</v>
      </c>
      <c r="D33" s="53">
        <v>5000000.0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>
        <f>D33</f>
        <v>5000000</v>
      </c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5"/>
      <c r="BA33" s="59">
        <f t="shared" si="47"/>
        <v>5000000</v>
      </c>
      <c r="BB33" s="28">
        <f t="shared" si="48"/>
        <v>0</v>
      </c>
      <c r="BC33" s="64"/>
      <c r="BD33" s="59">
        <f t="shared" si="49"/>
        <v>0</v>
      </c>
      <c r="BE33" s="59">
        <f t="shared" si="50"/>
        <v>0</v>
      </c>
      <c r="BF33" s="59">
        <f t="shared" si="51"/>
        <v>0</v>
      </c>
      <c r="BG33" s="59">
        <f t="shared" si="52"/>
        <v>0</v>
      </c>
      <c r="BH33" s="59">
        <f t="shared" si="53"/>
        <v>0</v>
      </c>
      <c r="BI33" s="59">
        <f t="shared" si="54"/>
        <v>0</v>
      </c>
      <c r="BJ33" s="59">
        <f t="shared" si="55"/>
        <v>5000000</v>
      </c>
      <c r="BK33" s="59">
        <f t="shared" si="56"/>
        <v>0</v>
      </c>
      <c r="BL33" s="59">
        <f t="shared" si="57"/>
        <v>0</v>
      </c>
      <c r="BM33" s="59">
        <f t="shared" si="58"/>
        <v>0</v>
      </c>
      <c r="BN33" s="59">
        <f t="shared" si="59"/>
        <v>0</v>
      </c>
      <c r="BO33" s="59">
        <f t="shared" si="60"/>
        <v>0</v>
      </c>
      <c r="BP33" s="64"/>
      <c r="BQ33" s="59">
        <f t="shared" si="61"/>
        <v>0</v>
      </c>
      <c r="BR33" s="59">
        <f t="shared" si="62"/>
        <v>0</v>
      </c>
      <c r="BS33" s="59">
        <f t="shared" si="63"/>
        <v>5000000</v>
      </c>
      <c r="BT33" s="59">
        <f t="shared" si="64"/>
        <v>0</v>
      </c>
    </row>
    <row r="34">
      <c r="A34" s="49"/>
      <c r="B34" s="52" t="s">
        <v>38</v>
      </c>
      <c r="C34" s="52" t="s">
        <v>53</v>
      </c>
      <c r="D34" s="53">
        <v>1.4E7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>
        <f>D34</f>
        <v>14000000</v>
      </c>
      <c r="AW34" s="62"/>
      <c r="AX34" s="62"/>
      <c r="AY34" s="62"/>
      <c r="AZ34" s="65"/>
      <c r="BA34" s="59">
        <f t="shared" si="47"/>
        <v>14000000</v>
      </c>
      <c r="BB34" s="28">
        <f t="shared" si="48"/>
        <v>0</v>
      </c>
      <c r="BC34" s="64"/>
      <c r="BD34" s="59">
        <f t="shared" si="49"/>
        <v>0</v>
      </c>
      <c r="BE34" s="59">
        <f t="shared" si="50"/>
        <v>0</v>
      </c>
      <c r="BF34" s="59">
        <f t="shared" si="51"/>
        <v>0</v>
      </c>
      <c r="BG34" s="59">
        <f t="shared" si="52"/>
        <v>0</v>
      </c>
      <c r="BH34" s="59">
        <f t="shared" si="53"/>
        <v>0</v>
      </c>
      <c r="BI34" s="59">
        <f t="shared" si="54"/>
        <v>0</v>
      </c>
      <c r="BJ34" s="59">
        <f t="shared" si="55"/>
        <v>0</v>
      </c>
      <c r="BK34" s="59">
        <f t="shared" si="56"/>
        <v>0</v>
      </c>
      <c r="BL34" s="59">
        <f t="shared" si="57"/>
        <v>0</v>
      </c>
      <c r="BM34" s="59">
        <f t="shared" si="58"/>
        <v>0</v>
      </c>
      <c r="BN34" s="59">
        <f t="shared" si="59"/>
        <v>14000000</v>
      </c>
      <c r="BO34" s="59">
        <f t="shared" si="60"/>
        <v>0</v>
      </c>
      <c r="BP34" s="64"/>
      <c r="BQ34" s="59">
        <f t="shared" si="61"/>
        <v>0</v>
      </c>
      <c r="BR34" s="59">
        <f t="shared" si="62"/>
        <v>0</v>
      </c>
      <c r="BS34" s="59">
        <f t="shared" si="63"/>
        <v>0</v>
      </c>
      <c r="BT34" s="59">
        <f t="shared" si="64"/>
        <v>14000000</v>
      </c>
    </row>
    <row r="35">
      <c r="A35" s="79">
        <v>524111.0</v>
      </c>
      <c r="B35" s="80" t="s">
        <v>41</v>
      </c>
      <c r="C35" s="6"/>
      <c r="D35" s="81">
        <f t="shared" ref="D35:AZ35" si="67">sum(D37,D40,D44)</f>
        <v>5943000</v>
      </c>
      <c r="E35" s="81">
        <f t="shared" si="67"/>
        <v>0</v>
      </c>
      <c r="F35" s="81">
        <f t="shared" si="67"/>
        <v>0</v>
      </c>
      <c r="G35" s="81">
        <f t="shared" si="67"/>
        <v>0</v>
      </c>
      <c r="H35" s="81">
        <f t="shared" si="67"/>
        <v>0</v>
      </c>
      <c r="I35" s="81">
        <f t="shared" si="67"/>
        <v>0</v>
      </c>
      <c r="J35" s="81">
        <f t="shared" si="67"/>
        <v>0</v>
      </c>
      <c r="K35" s="81">
        <f t="shared" si="67"/>
        <v>0</v>
      </c>
      <c r="L35" s="81">
        <f t="shared" si="67"/>
        <v>0</v>
      </c>
      <c r="M35" s="81">
        <f t="shared" si="67"/>
        <v>0</v>
      </c>
      <c r="N35" s="81">
        <f t="shared" si="67"/>
        <v>0</v>
      </c>
      <c r="O35" s="81">
        <f t="shared" si="67"/>
        <v>0</v>
      </c>
      <c r="P35" s="81">
        <f t="shared" si="67"/>
        <v>0</v>
      </c>
      <c r="Q35" s="81">
        <f t="shared" si="67"/>
        <v>0</v>
      </c>
      <c r="R35" s="81">
        <f t="shared" si="67"/>
        <v>0</v>
      </c>
      <c r="S35" s="81">
        <f t="shared" si="67"/>
        <v>0</v>
      </c>
      <c r="T35" s="81">
        <f t="shared" si="67"/>
        <v>0</v>
      </c>
      <c r="U35" s="81">
        <f t="shared" si="67"/>
        <v>0</v>
      </c>
      <c r="V35" s="81">
        <f t="shared" si="67"/>
        <v>0</v>
      </c>
      <c r="W35" s="81">
        <f t="shared" si="67"/>
        <v>0</v>
      </c>
      <c r="X35" s="81">
        <f t="shared" si="67"/>
        <v>0</v>
      </c>
      <c r="Y35" s="81">
        <f t="shared" si="67"/>
        <v>0</v>
      </c>
      <c r="Z35" s="81">
        <f t="shared" si="67"/>
        <v>0</v>
      </c>
      <c r="AA35" s="81">
        <f t="shared" si="67"/>
        <v>0</v>
      </c>
      <c r="AB35" s="81">
        <f t="shared" si="67"/>
        <v>0</v>
      </c>
      <c r="AC35" s="81">
        <f t="shared" si="67"/>
        <v>0</v>
      </c>
      <c r="AD35" s="81">
        <f t="shared" si="67"/>
        <v>0</v>
      </c>
      <c r="AE35" s="81">
        <f t="shared" si="67"/>
        <v>0</v>
      </c>
      <c r="AF35" s="81">
        <f t="shared" si="67"/>
        <v>1047000</v>
      </c>
      <c r="AG35" s="81">
        <f t="shared" si="67"/>
        <v>0</v>
      </c>
      <c r="AH35" s="81">
        <f t="shared" si="67"/>
        <v>0</v>
      </c>
      <c r="AI35" s="81">
        <f t="shared" si="67"/>
        <v>0</v>
      </c>
      <c r="AJ35" s="81">
        <f t="shared" si="67"/>
        <v>0</v>
      </c>
      <c r="AK35" s="81">
        <f t="shared" si="67"/>
        <v>0</v>
      </c>
      <c r="AL35" s="81">
        <f t="shared" si="67"/>
        <v>0</v>
      </c>
      <c r="AM35" s="81">
        <f t="shared" si="67"/>
        <v>0</v>
      </c>
      <c r="AN35" s="81">
        <f t="shared" si="67"/>
        <v>0</v>
      </c>
      <c r="AO35" s="81">
        <f t="shared" si="67"/>
        <v>0</v>
      </c>
      <c r="AP35" s="81">
        <f t="shared" si="67"/>
        <v>0</v>
      </c>
      <c r="AQ35" s="81">
        <f t="shared" si="67"/>
        <v>0</v>
      </c>
      <c r="AR35" s="81">
        <f t="shared" si="67"/>
        <v>0</v>
      </c>
      <c r="AS35" s="81">
        <f t="shared" si="67"/>
        <v>0</v>
      </c>
      <c r="AT35" s="81">
        <f t="shared" si="67"/>
        <v>0</v>
      </c>
      <c r="AU35" s="81">
        <f t="shared" si="67"/>
        <v>0</v>
      </c>
      <c r="AV35" s="81">
        <f t="shared" si="67"/>
        <v>4296000</v>
      </c>
      <c r="AW35" s="81">
        <f t="shared" si="67"/>
        <v>0</v>
      </c>
      <c r="AX35" s="81">
        <f t="shared" si="67"/>
        <v>600000</v>
      </c>
      <c r="AY35" s="81">
        <f t="shared" si="67"/>
        <v>0</v>
      </c>
      <c r="AZ35" s="81">
        <f t="shared" si="67"/>
        <v>0</v>
      </c>
      <c r="BA35" s="56">
        <f t="shared" si="47"/>
        <v>5943000</v>
      </c>
      <c r="BB35" s="82">
        <f t="shared" si="48"/>
        <v>0</v>
      </c>
      <c r="BC35" s="83"/>
      <c r="BD35" s="56">
        <f t="shared" si="49"/>
        <v>0</v>
      </c>
      <c r="BE35" s="56">
        <f t="shared" si="50"/>
        <v>0</v>
      </c>
      <c r="BF35" s="56">
        <f t="shared" si="51"/>
        <v>0</v>
      </c>
      <c r="BG35" s="56">
        <f t="shared" si="52"/>
        <v>0</v>
      </c>
      <c r="BH35" s="56">
        <f t="shared" si="53"/>
        <v>0</v>
      </c>
      <c r="BI35" s="56">
        <f t="shared" si="54"/>
        <v>0</v>
      </c>
      <c r="BJ35" s="56">
        <f t="shared" si="55"/>
        <v>1047000</v>
      </c>
      <c r="BK35" s="56">
        <f t="shared" si="56"/>
        <v>0</v>
      </c>
      <c r="BL35" s="56">
        <f t="shared" si="57"/>
        <v>0</v>
      </c>
      <c r="BM35" s="56">
        <f t="shared" si="58"/>
        <v>0</v>
      </c>
      <c r="BN35" s="56">
        <f t="shared" si="59"/>
        <v>4296000</v>
      </c>
      <c r="BO35" s="56">
        <f t="shared" si="60"/>
        <v>600000</v>
      </c>
      <c r="BP35" s="83"/>
      <c r="BQ35" s="56">
        <f t="shared" si="61"/>
        <v>0</v>
      </c>
      <c r="BR35" s="56">
        <f t="shared" si="62"/>
        <v>0</v>
      </c>
      <c r="BS35" s="56">
        <f t="shared" si="63"/>
        <v>1047000</v>
      </c>
      <c r="BT35" s="56">
        <f t="shared" si="64"/>
        <v>4896000</v>
      </c>
    </row>
    <row r="36">
      <c r="A36" s="84"/>
      <c r="B36" s="85" t="s">
        <v>37</v>
      </c>
      <c r="C36" s="6"/>
      <c r="D36" s="86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56">
        <f t="shared" si="47"/>
        <v>0</v>
      </c>
      <c r="BB36" s="82">
        <f t="shared" si="48"/>
        <v>0</v>
      </c>
      <c r="BC36" s="88"/>
      <c r="BD36" s="56">
        <f t="shared" si="49"/>
        <v>0</v>
      </c>
      <c r="BE36" s="56">
        <f t="shared" si="50"/>
        <v>0</v>
      </c>
      <c r="BF36" s="56">
        <f t="shared" si="51"/>
        <v>0</v>
      </c>
      <c r="BG36" s="56">
        <f t="shared" si="52"/>
        <v>0</v>
      </c>
      <c r="BH36" s="56">
        <f t="shared" si="53"/>
        <v>0</v>
      </c>
      <c r="BI36" s="56">
        <f t="shared" si="54"/>
        <v>0</v>
      </c>
      <c r="BJ36" s="56">
        <f t="shared" si="55"/>
        <v>0</v>
      </c>
      <c r="BK36" s="56">
        <f t="shared" si="56"/>
        <v>0</v>
      </c>
      <c r="BL36" s="56">
        <f t="shared" si="57"/>
        <v>0</v>
      </c>
      <c r="BM36" s="56">
        <f t="shared" si="58"/>
        <v>0</v>
      </c>
      <c r="BN36" s="56">
        <f t="shared" si="59"/>
        <v>0</v>
      </c>
      <c r="BO36" s="56">
        <f t="shared" si="60"/>
        <v>0</v>
      </c>
      <c r="BP36" s="88"/>
      <c r="BQ36" s="56">
        <f t="shared" si="61"/>
        <v>0</v>
      </c>
      <c r="BR36" s="56">
        <f t="shared" si="62"/>
        <v>0</v>
      </c>
      <c r="BS36" s="56">
        <f t="shared" si="63"/>
        <v>0</v>
      </c>
      <c r="BT36" s="56">
        <f t="shared" si="64"/>
        <v>0</v>
      </c>
    </row>
    <row r="37">
      <c r="A37" s="84"/>
      <c r="B37" s="89" t="s">
        <v>54</v>
      </c>
      <c r="C37" s="89" t="s">
        <v>55</v>
      </c>
      <c r="D37" s="90">
        <f t="shared" ref="D37:AZ37" si="68">sum(D38:D39)</f>
        <v>1047000</v>
      </c>
      <c r="E37" s="90">
        <f t="shared" si="68"/>
        <v>0</v>
      </c>
      <c r="F37" s="90">
        <f t="shared" si="68"/>
        <v>0</v>
      </c>
      <c r="G37" s="90">
        <f t="shared" si="68"/>
        <v>0</v>
      </c>
      <c r="H37" s="90">
        <f t="shared" si="68"/>
        <v>0</v>
      </c>
      <c r="I37" s="90">
        <f t="shared" si="68"/>
        <v>0</v>
      </c>
      <c r="J37" s="90">
        <f t="shared" si="68"/>
        <v>0</v>
      </c>
      <c r="K37" s="90">
        <f t="shared" si="68"/>
        <v>0</v>
      </c>
      <c r="L37" s="90">
        <f t="shared" si="68"/>
        <v>0</v>
      </c>
      <c r="M37" s="90">
        <f t="shared" si="68"/>
        <v>0</v>
      </c>
      <c r="N37" s="90">
        <f t="shared" si="68"/>
        <v>0</v>
      </c>
      <c r="O37" s="90">
        <f t="shared" si="68"/>
        <v>0</v>
      </c>
      <c r="P37" s="90">
        <f t="shared" si="68"/>
        <v>0</v>
      </c>
      <c r="Q37" s="90">
        <f t="shared" si="68"/>
        <v>0</v>
      </c>
      <c r="R37" s="90">
        <f t="shared" si="68"/>
        <v>0</v>
      </c>
      <c r="S37" s="90">
        <f t="shared" si="68"/>
        <v>0</v>
      </c>
      <c r="T37" s="90">
        <f t="shared" si="68"/>
        <v>0</v>
      </c>
      <c r="U37" s="90">
        <f t="shared" si="68"/>
        <v>0</v>
      </c>
      <c r="V37" s="90">
        <f t="shared" si="68"/>
        <v>0</v>
      </c>
      <c r="W37" s="90">
        <f t="shared" si="68"/>
        <v>0</v>
      </c>
      <c r="X37" s="90">
        <f t="shared" si="68"/>
        <v>0</v>
      </c>
      <c r="Y37" s="90">
        <f t="shared" si="68"/>
        <v>0</v>
      </c>
      <c r="Z37" s="90">
        <f t="shared" si="68"/>
        <v>0</v>
      </c>
      <c r="AA37" s="90">
        <f t="shared" si="68"/>
        <v>0</v>
      </c>
      <c r="AB37" s="90">
        <f t="shared" si="68"/>
        <v>0</v>
      </c>
      <c r="AC37" s="90">
        <f t="shared" si="68"/>
        <v>0</v>
      </c>
      <c r="AD37" s="90">
        <f t="shared" si="68"/>
        <v>0</v>
      </c>
      <c r="AE37" s="90">
        <f t="shared" si="68"/>
        <v>0</v>
      </c>
      <c r="AF37" s="90">
        <f t="shared" si="68"/>
        <v>1047000</v>
      </c>
      <c r="AG37" s="90">
        <f t="shared" si="68"/>
        <v>0</v>
      </c>
      <c r="AH37" s="90">
        <f t="shared" si="68"/>
        <v>0</v>
      </c>
      <c r="AI37" s="90">
        <f t="shared" si="68"/>
        <v>0</v>
      </c>
      <c r="AJ37" s="90">
        <f t="shared" si="68"/>
        <v>0</v>
      </c>
      <c r="AK37" s="90">
        <f t="shared" si="68"/>
        <v>0</v>
      </c>
      <c r="AL37" s="90">
        <f t="shared" si="68"/>
        <v>0</v>
      </c>
      <c r="AM37" s="90">
        <f t="shared" si="68"/>
        <v>0</v>
      </c>
      <c r="AN37" s="90">
        <f t="shared" si="68"/>
        <v>0</v>
      </c>
      <c r="AO37" s="90">
        <f t="shared" si="68"/>
        <v>0</v>
      </c>
      <c r="AP37" s="90">
        <f t="shared" si="68"/>
        <v>0</v>
      </c>
      <c r="AQ37" s="90">
        <f t="shared" si="68"/>
        <v>0</v>
      </c>
      <c r="AR37" s="90">
        <f t="shared" si="68"/>
        <v>0</v>
      </c>
      <c r="AS37" s="90">
        <f t="shared" si="68"/>
        <v>0</v>
      </c>
      <c r="AT37" s="90">
        <f t="shared" si="68"/>
        <v>0</v>
      </c>
      <c r="AU37" s="90">
        <f t="shared" si="68"/>
        <v>0</v>
      </c>
      <c r="AV37" s="90">
        <f t="shared" si="68"/>
        <v>0</v>
      </c>
      <c r="AW37" s="90">
        <f t="shared" si="68"/>
        <v>0</v>
      </c>
      <c r="AX37" s="90">
        <f t="shared" si="68"/>
        <v>0</v>
      </c>
      <c r="AY37" s="90">
        <f t="shared" si="68"/>
        <v>0</v>
      </c>
      <c r="AZ37" s="90">
        <f t="shared" si="68"/>
        <v>0</v>
      </c>
      <c r="BA37" s="56">
        <f t="shared" si="47"/>
        <v>1047000</v>
      </c>
      <c r="BB37" s="82">
        <f t="shared" si="48"/>
        <v>0</v>
      </c>
      <c r="BC37" s="88"/>
      <c r="BD37" s="56">
        <f t="shared" si="49"/>
        <v>0</v>
      </c>
      <c r="BE37" s="56">
        <f t="shared" si="50"/>
        <v>0</v>
      </c>
      <c r="BF37" s="56">
        <f t="shared" si="51"/>
        <v>0</v>
      </c>
      <c r="BG37" s="56">
        <f t="shared" si="52"/>
        <v>0</v>
      </c>
      <c r="BH37" s="56">
        <f t="shared" si="53"/>
        <v>0</v>
      </c>
      <c r="BI37" s="56">
        <f t="shared" si="54"/>
        <v>0</v>
      </c>
      <c r="BJ37" s="56">
        <f t="shared" si="55"/>
        <v>1047000</v>
      </c>
      <c r="BK37" s="56">
        <f t="shared" si="56"/>
        <v>0</v>
      </c>
      <c r="BL37" s="56">
        <f t="shared" si="57"/>
        <v>0</v>
      </c>
      <c r="BM37" s="56">
        <f t="shared" si="58"/>
        <v>0</v>
      </c>
      <c r="BN37" s="56">
        <f t="shared" si="59"/>
        <v>0</v>
      </c>
      <c r="BO37" s="56">
        <f t="shared" si="60"/>
        <v>0</v>
      </c>
      <c r="BP37" s="88"/>
      <c r="BQ37" s="56">
        <f t="shared" si="61"/>
        <v>0</v>
      </c>
      <c r="BR37" s="56">
        <f t="shared" si="62"/>
        <v>0</v>
      </c>
      <c r="BS37" s="56">
        <f t="shared" si="63"/>
        <v>1047000</v>
      </c>
      <c r="BT37" s="56">
        <f t="shared" si="64"/>
        <v>0</v>
      </c>
    </row>
    <row r="38">
      <c r="A38" s="84"/>
      <c r="B38" s="89" t="s">
        <v>38</v>
      </c>
      <c r="C38" s="89" t="s">
        <v>42</v>
      </c>
      <c r="D38" s="91">
        <v>600000.0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90">
        <v>600000.0</v>
      </c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90"/>
      <c r="BA38" s="56">
        <f t="shared" si="47"/>
        <v>600000</v>
      </c>
      <c r="BB38" s="82">
        <f t="shared" si="48"/>
        <v>0</v>
      </c>
      <c r="BC38" s="88"/>
      <c r="BD38" s="56">
        <f t="shared" si="49"/>
        <v>0</v>
      </c>
      <c r="BE38" s="56">
        <f t="shared" si="50"/>
        <v>0</v>
      </c>
      <c r="BF38" s="56">
        <f t="shared" si="51"/>
        <v>0</v>
      </c>
      <c r="BG38" s="56">
        <f t="shared" si="52"/>
        <v>0</v>
      </c>
      <c r="BH38" s="56">
        <f t="shared" si="53"/>
        <v>0</v>
      </c>
      <c r="BI38" s="56">
        <f t="shared" si="54"/>
        <v>0</v>
      </c>
      <c r="BJ38" s="56">
        <f t="shared" si="55"/>
        <v>600000</v>
      </c>
      <c r="BK38" s="56">
        <f t="shared" si="56"/>
        <v>0</v>
      </c>
      <c r="BL38" s="56">
        <f t="shared" si="57"/>
        <v>0</v>
      </c>
      <c r="BM38" s="56">
        <f t="shared" si="58"/>
        <v>0</v>
      </c>
      <c r="BN38" s="56">
        <f t="shared" si="59"/>
        <v>0</v>
      </c>
      <c r="BO38" s="56">
        <f t="shared" si="60"/>
        <v>0</v>
      </c>
      <c r="BP38" s="88"/>
      <c r="BQ38" s="56">
        <f t="shared" si="61"/>
        <v>0</v>
      </c>
      <c r="BR38" s="56">
        <f t="shared" si="62"/>
        <v>0</v>
      </c>
      <c r="BS38" s="56">
        <f t="shared" si="63"/>
        <v>600000</v>
      </c>
      <c r="BT38" s="56">
        <f t="shared" si="64"/>
        <v>0</v>
      </c>
    </row>
    <row r="39">
      <c r="A39" s="84"/>
      <c r="B39" s="89" t="s">
        <v>38</v>
      </c>
      <c r="C39" s="89" t="s">
        <v>43</v>
      </c>
      <c r="D39" s="91">
        <v>447000.0</v>
      </c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90">
        <v>447000.0</v>
      </c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90"/>
      <c r="BA39" s="56">
        <f t="shared" si="47"/>
        <v>447000</v>
      </c>
      <c r="BB39" s="82">
        <f t="shared" si="48"/>
        <v>0</v>
      </c>
      <c r="BC39" s="88"/>
      <c r="BD39" s="56">
        <f t="shared" si="49"/>
        <v>0</v>
      </c>
      <c r="BE39" s="56">
        <f t="shared" si="50"/>
        <v>0</v>
      </c>
      <c r="BF39" s="56">
        <f t="shared" si="51"/>
        <v>0</v>
      </c>
      <c r="BG39" s="56">
        <f t="shared" si="52"/>
        <v>0</v>
      </c>
      <c r="BH39" s="56">
        <f t="shared" si="53"/>
        <v>0</v>
      </c>
      <c r="BI39" s="56">
        <f t="shared" si="54"/>
        <v>0</v>
      </c>
      <c r="BJ39" s="56">
        <f t="shared" si="55"/>
        <v>447000</v>
      </c>
      <c r="BK39" s="56">
        <f t="shared" si="56"/>
        <v>0</v>
      </c>
      <c r="BL39" s="56">
        <f t="shared" si="57"/>
        <v>0</v>
      </c>
      <c r="BM39" s="56">
        <f t="shared" si="58"/>
        <v>0</v>
      </c>
      <c r="BN39" s="56">
        <f t="shared" si="59"/>
        <v>0</v>
      </c>
      <c r="BO39" s="56">
        <f t="shared" si="60"/>
        <v>0</v>
      </c>
      <c r="BP39" s="88"/>
      <c r="BQ39" s="56">
        <f t="shared" si="61"/>
        <v>0</v>
      </c>
      <c r="BR39" s="56">
        <f t="shared" si="62"/>
        <v>0</v>
      </c>
      <c r="BS39" s="56">
        <f t="shared" si="63"/>
        <v>447000</v>
      </c>
      <c r="BT39" s="56">
        <f t="shared" si="64"/>
        <v>0</v>
      </c>
    </row>
    <row r="40">
      <c r="A40" s="49"/>
      <c r="B40" s="52" t="s">
        <v>54</v>
      </c>
      <c r="C40" s="52" t="s">
        <v>56</v>
      </c>
      <c r="D40" s="53">
        <f t="shared" ref="D40:AZ40" si="69">sum(D41:D43)</f>
        <v>4296000</v>
      </c>
      <c r="E40" s="53">
        <f t="shared" si="69"/>
        <v>0</v>
      </c>
      <c r="F40" s="53">
        <f t="shared" si="69"/>
        <v>0</v>
      </c>
      <c r="G40" s="53">
        <f t="shared" si="69"/>
        <v>0</v>
      </c>
      <c r="H40" s="53">
        <f t="shared" si="69"/>
        <v>0</v>
      </c>
      <c r="I40" s="53">
        <f t="shared" si="69"/>
        <v>0</v>
      </c>
      <c r="J40" s="53">
        <f t="shared" si="69"/>
        <v>0</v>
      </c>
      <c r="K40" s="53">
        <f t="shared" si="69"/>
        <v>0</v>
      </c>
      <c r="L40" s="53">
        <f t="shared" si="69"/>
        <v>0</v>
      </c>
      <c r="M40" s="53">
        <f t="shared" si="69"/>
        <v>0</v>
      </c>
      <c r="N40" s="53">
        <f t="shared" si="69"/>
        <v>0</v>
      </c>
      <c r="O40" s="53">
        <f t="shared" si="69"/>
        <v>0</v>
      </c>
      <c r="P40" s="53">
        <f t="shared" si="69"/>
        <v>0</v>
      </c>
      <c r="Q40" s="53">
        <f t="shared" si="69"/>
        <v>0</v>
      </c>
      <c r="R40" s="53">
        <f t="shared" si="69"/>
        <v>0</v>
      </c>
      <c r="S40" s="53">
        <f t="shared" si="69"/>
        <v>0</v>
      </c>
      <c r="T40" s="53">
        <f t="shared" si="69"/>
        <v>0</v>
      </c>
      <c r="U40" s="53">
        <f t="shared" si="69"/>
        <v>0</v>
      </c>
      <c r="V40" s="53">
        <f t="shared" si="69"/>
        <v>0</v>
      </c>
      <c r="W40" s="53">
        <f t="shared" si="69"/>
        <v>0</v>
      </c>
      <c r="X40" s="53">
        <f t="shared" si="69"/>
        <v>0</v>
      </c>
      <c r="Y40" s="53">
        <f t="shared" si="69"/>
        <v>0</v>
      </c>
      <c r="Z40" s="53">
        <f t="shared" si="69"/>
        <v>0</v>
      </c>
      <c r="AA40" s="53">
        <f t="shared" si="69"/>
        <v>0</v>
      </c>
      <c r="AB40" s="53">
        <f t="shared" si="69"/>
        <v>0</v>
      </c>
      <c r="AC40" s="53">
        <f t="shared" si="69"/>
        <v>0</v>
      </c>
      <c r="AD40" s="53">
        <f t="shared" si="69"/>
        <v>0</v>
      </c>
      <c r="AE40" s="53">
        <f t="shared" si="69"/>
        <v>0</v>
      </c>
      <c r="AF40" s="53">
        <f t="shared" si="69"/>
        <v>0</v>
      </c>
      <c r="AG40" s="53">
        <f t="shared" si="69"/>
        <v>0</v>
      </c>
      <c r="AH40" s="53">
        <f t="shared" si="69"/>
        <v>0</v>
      </c>
      <c r="AI40" s="53">
        <f t="shared" si="69"/>
        <v>0</v>
      </c>
      <c r="AJ40" s="53">
        <f t="shared" si="69"/>
        <v>0</v>
      </c>
      <c r="AK40" s="53">
        <f t="shared" si="69"/>
        <v>0</v>
      </c>
      <c r="AL40" s="53">
        <f t="shared" si="69"/>
        <v>0</v>
      </c>
      <c r="AM40" s="53">
        <f t="shared" si="69"/>
        <v>0</v>
      </c>
      <c r="AN40" s="53">
        <f t="shared" si="69"/>
        <v>0</v>
      </c>
      <c r="AO40" s="53">
        <f t="shared" si="69"/>
        <v>0</v>
      </c>
      <c r="AP40" s="53">
        <f t="shared" si="69"/>
        <v>0</v>
      </c>
      <c r="AQ40" s="53">
        <f t="shared" si="69"/>
        <v>0</v>
      </c>
      <c r="AR40" s="53">
        <f t="shared" si="69"/>
        <v>0</v>
      </c>
      <c r="AS40" s="53">
        <f t="shared" si="69"/>
        <v>0</v>
      </c>
      <c r="AT40" s="53">
        <f t="shared" si="69"/>
        <v>0</v>
      </c>
      <c r="AU40" s="53">
        <f t="shared" si="69"/>
        <v>0</v>
      </c>
      <c r="AV40" s="53">
        <f t="shared" si="69"/>
        <v>4296000</v>
      </c>
      <c r="AW40" s="53">
        <f t="shared" si="69"/>
        <v>0</v>
      </c>
      <c r="AX40" s="53">
        <f t="shared" si="69"/>
        <v>0</v>
      </c>
      <c r="AY40" s="53">
        <f t="shared" si="69"/>
        <v>0</v>
      </c>
      <c r="AZ40" s="65">
        <f t="shared" si="69"/>
        <v>0</v>
      </c>
      <c r="BA40" s="59">
        <f t="shared" si="47"/>
        <v>4296000</v>
      </c>
      <c r="BB40" s="28">
        <f t="shared" si="48"/>
        <v>0</v>
      </c>
      <c r="BC40" s="64"/>
      <c r="BD40" s="59">
        <f t="shared" si="49"/>
        <v>0</v>
      </c>
      <c r="BE40" s="59">
        <f t="shared" si="50"/>
        <v>0</v>
      </c>
      <c r="BF40" s="59">
        <f t="shared" si="51"/>
        <v>0</v>
      </c>
      <c r="BG40" s="59">
        <f t="shared" si="52"/>
        <v>0</v>
      </c>
      <c r="BH40" s="59">
        <f t="shared" si="53"/>
        <v>0</v>
      </c>
      <c r="BI40" s="59">
        <f t="shared" si="54"/>
        <v>0</v>
      </c>
      <c r="BJ40" s="59">
        <f t="shared" si="55"/>
        <v>0</v>
      </c>
      <c r="BK40" s="59">
        <f t="shared" si="56"/>
        <v>0</v>
      </c>
      <c r="BL40" s="59">
        <f t="shared" si="57"/>
        <v>0</v>
      </c>
      <c r="BM40" s="59">
        <f t="shared" si="58"/>
        <v>0</v>
      </c>
      <c r="BN40" s="59">
        <f t="shared" si="59"/>
        <v>4296000</v>
      </c>
      <c r="BO40" s="59">
        <f t="shared" si="60"/>
        <v>0</v>
      </c>
      <c r="BP40" s="64"/>
      <c r="BQ40" s="59">
        <f t="shared" si="61"/>
        <v>0</v>
      </c>
      <c r="BR40" s="59">
        <f t="shared" si="62"/>
        <v>0</v>
      </c>
      <c r="BS40" s="59">
        <f t="shared" si="63"/>
        <v>0</v>
      </c>
      <c r="BT40" s="59">
        <f t="shared" si="64"/>
        <v>4296000</v>
      </c>
    </row>
    <row r="41">
      <c r="A41" s="49"/>
      <c r="B41" s="52" t="s">
        <v>38</v>
      </c>
      <c r="C41" s="52" t="s">
        <v>57</v>
      </c>
      <c r="D41" s="53">
        <v>1696000.0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>
        <f t="shared" ref="AV41:AV43" si="70">D41</f>
        <v>1696000</v>
      </c>
      <c r="AW41" s="62"/>
      <c r="AX41" s="62"/>
      <c r="AY41" s="62"/>
      <c r="AZ41" s="65"/>
      <c r="BA41" s="59">
        <f t="shared" si="47"/>
        <v>1696000</v>
      </c>
      <c r="BB41" s="28">
        <f t="shared" si="48"/>
        <v>0</v>
      </c>
      <c r="BC41" s="64"/>
      <c r="BD41" s="59">
        <f t="shared" si="49"/>
        <v>0</v>
      </c>
      <c r="BE41" s="59">
        <f t="shared" si="50"/>
        <v>0</v>
      </c>
      <c r="BF41" s="59">
        <f t="shared" si="51"/>
        <v>0</v>
      </c>
      <c r="BG41" s="59">
        <f t="shared" si="52"/>
        <v>0</v>
      </c>
      <c r="BH41" s="59">
        <f t="shared" si="53"/>
        <v>0</v>
      </c>
      <c r="BI41" s="59">
        <f t="shared" si="54"/>
        <v>0</v>
      </c>
      <c r="BJ41" s="59">
        <f t="shared" si="55"/>
        <v>0</v>
      </c>
      <c r="BK41" s="59">
        <f t="shared" si="56"/>
        <v>0</v>
      </c>
      <c r="BL41" s="59">
        <f t="shared" si="57"/>
        <v>0</v>
      </c>
      <c r="BM41" s="59">
        <f t="shared" si="58"/>
        <v>0</v>
      </c>
      <c r="BN41" s="59">
        <f t="shared" si="59"/>
        <v>1696000</v>
      </c>
      <c r="BO41" s="59">
        <f t="shared" si="60"/>
        <v>0</v>
      </c>
      <c r="BP41" s="64"/>
      <c r="BQ41" s="59">
        <f t="shared" si="61"/>
        <v>0</v>
      </c>
      <c r="BR41" s="59">
        <f t="shared" si="62"/>
        <v>0</v>
      </c>
      <c r="BS41" s="59">
        <f t="shared" si="63"/>
        <v>0</v>
      </c>
      <c r="BT41" s="59">
        <f t="shared" si="64"/>
        <v>1696000</v>
      </c>
    </row>
    <row r="42">
      <c r="A42" s="49"/>
      <c r="B42" s="52" t="s">
        <v>38</v>
      </c>
      <c r="C42" s="52" t="s">
        <v>58</v>
      </c>
      <c r="D42" s="53">
        <v>1460000.0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>
        <f t="shared" si="70"/>
        <v>1460000</v>
      </c>
      <c r="AW42" s="62"/>
      <c r="AX42" s="62"/>
      <c r="AY42" s="62"/>
      <c r="AZ42" s="65"/>
      <c r="BA42" s="59">
        <f t="shared" si="47"/>
        <v>1460000</v>
      </c>
      <c r="BB42" s="28">
        <f t="shared" si="48"/>
        <v>0</v>
      </c>
      <c r="BC42" s="64"/>
      <c r="BD42" s="59">
        <f t="shared" si="49"/>
        <v>0</v>
      </c>
      <c r="BE42" s="59">
        <f t="shared" si="50"/>
        <v>0</v>
      </c>
      <c r="BF42" s="59">
        <f t="shared" si="51"/>
        <v>0</v>
      </c>
      <c r="BG42" s="59">
        <f t="shared" si="52"/>
        <v>0</v>
      </c>
      <c r="BH42" s="59">
        <f t="shared" si="53"/>
        <v>0</v>
      </c>
      <c r="BI42" s="59">
        <f t="shared" si="54"/>
        <v>0</v>
      </c>
      <c r="BJ42" s="59">
        <f t="shared" si="55"/>
        <v>0</v>
      </c>
      <c r="BK42" s="59">
        <f t="shared" si="56"/>
        <v>0</v>
      </c>
      <c r="BL42" s="59">
        <f t="shared" si="57"/>
        <v>0</v>
      </c>
      <c r="BM42" s="59">
        <f t="shared" si="58"/>
        <v>0</v>
      </c>
      <c r="BN42" s="59">
        <f t="shared" si="59"/>
        <v>1460000</v>
      </c>
      <c r="BO42" s="59">
        <f t="shared" si="60"/>
        <v>0</v>
      </c>
      <c r="BP42" s="64"/>
      <c r="BQ42" s="59">
        <f t="shared" si="61"/>
        <v>0</v>
      </c>
      <c r="BR42" s="59">
        <f t="shared" si="62"/>
        <v>0</v>
      </c>
      <c r="BS42" s="59">
        <f t="shared" si="63"/>
        <v>0</v>
      </c>
      <c r="BT42" s="59">
        <f t="shared" si="64"/>
        <v>1460000</v>
      </c>
    </row>
    <row r="43">
      <c r="A43" s="49"/>
      <c r="B43" s="52" t="s">
        <v>38</v>
      </c>
      <c r="C43" s="52" t="s">
        <v>43</v>
      </c>
      <c r="D43" s="78">
        <v>1140000.0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>
        <f t="shared" si="70"/>
        <v>1140000</v>
      </c>
      <c r="AW43" s="62"/>
      <c r="AX43" s="62"/>
      <c r="AY43" s="62"/>
      <c r="AZ43" s="65"/>
      <c r="BA43" s="59">
        <f t="shared" si="47"/>
        <v>1140000</v>
      </c>
      <c r="BB43" s="28">
        <f t="shared" si="48"/>
        <v>0</v>
      </c>
      <c r="BC43" s="64"/>
      <c r="BD43" s="59">
        <f t="shared" si="49"/>
        <v>0</v>
      </c>
      <c r="BE43" s="59">
        <f t="shared" si="50"/>
        <v>0</v>
      </c>
      <c r="BF43" s="59">
        <f t="shared" si="51"/>
        <v>0</v>
      </c>
      <c r="BG43" s="59">
        <f t="shared" si="52"/>
        <v>0</v>
      </c>
      <c r="BH43" s="59">
        <f t="shared" si="53"/>
        <v>0</v>
      </c>
      <c r="BI43" s="59">
        <f t="shared" si="54"/>
        <v>0</v>
      </c>
      <c r="BJ43" s="59">
        <f t="shared" si="55"/>
        <v>0</v>
      </c>
      <c r="BK43" s="59">
        <f t="shared" si="56"/>
        <v>0</v>
      </c>
      <c r="BL43" s="59">
        <f t="shared" si="57"/>
        <v>0</v>
      </c>
      <c r="BM43" s="59">
        <f t="shared" si="58"/>
        <v>0</v>
      </c>
      <c r="BN43" s="59">
        <f t="shared" si="59"/>
        <v>1140000</v>
      </c>
      <c r="BO43" s="59">
        <f t="shared" si="60"/>
        <v>0</v>
      </c>
      <c r="BP43" s="64"/>
      <c r="BQ43" s="59">
        <f t="shared" si="61"/>
        <v>0</v>
      </c>
      <c r="BR43" s="59">
        <f t="shared" si="62"/>
        <v>0</v>
      </c>
      <c r="BS43" s="59">
        <f t="shared" si="63"/>
        <v>0</v>
      </c>
      <c r="BT43" s="59">
        <f t="shared" si="64"/>
        <v>1140000</v>
      </c>
    </row>
    <row r="44">
      <c r="A44" s="49"/>
      <c r="B44" s="52" t="s">
        <v>54</v>
      </c>
      <c r="C44" s="76" t="s">
        <v>309</v>
      </c>
      <c r="D44" s="53">
        <f t="shared" ref="D44:AZ44" si="71">sum(D45)</f>
        <v>600000</v>
      </c>
      <c r="E44" s="53">
        <f t="shared" si="71"/>
        <v>0</v>
      </c>
      <c r="F44" s="53">
        <f t="shared" si="71"/>
        <v>0</v>
      </c>
      <c r="G44" s="53">
        <f t="shared" si="71"/>
        <v>0</v>
      </c>
      <c r="H44" s="53">
        <f t="shared" si="71"/>
        <v>0</v>
      </c>
      <c r="I44" s="53">
        <f t="shared" si="71"/>
        <v>0</v>
      </c>
      <c r="J44" s="53">
        <f t="shared" si="71"/>
        <v>0</v>
      </c>
      <c r="K44" s="53">
        <f t="shared" si="71"/>
        <v>0</v>
      </c>
      <c r="L44" s="53">
        <f t="shared" si="71"/>
        <v>0</v>
      </c>
      <c r="M44" s="53">
        <f t="shared" si="71"/>
        <v>0</v>
      </c>
      <c r="N44" s="53">
        <f t="shared" si="71"/>
        <v>0</v>
      </c>
      <c r="O44" s="53">
        <f t="shared" si="71"/>
        <v>0</v>
      </c>
      <c r="P44" s="53">
        <f t="shared" si="71"/>
        <v>0</v>
      </c>
      <c r="Q44" s="53">
        <f t="shared" si="71"/>
        <v>0</v>
      </c>
      <c r="R44" s="53">
        <f t="shared" si="71"/>
        <v>0</v>
      </c>
      <c r="S44" s="53">
        <f t="shared" si="71"/>
        <v>0</v>
      </c>
      <c r="T44" s="53">
        <f t="shared" si="71"/>
        <v>0</v>
      </c>
      <c r="U44" s="53">
        <f t="shared" si="71"/>
        <v>0</v>
      </c>
      <c r="V44" s="53">
        <f t="shared" si="71"/>
        <v>0</v>
      </c>
      <c r="W44" s="53">
        <f t="shared" si="71"/>
        <v>0</v>
      </c>
      <c r="X44" s="53">
        <f t="shared" si="71"/>
        <v>0</v>
      </c>
      <c r="Y44" s="53">
        <f t="shared" si="71"/>
        <v>0</v>
      </c>
      <c r="Z44" s="53">
        <f t="shared" si="71"/>
        <v>0</v>
      </c>
      <c r="AA44" s="53">
        <f t="shared" si="71"/>
        <v>0</v>
      </c>
      <c r="AB44" s="53">
        <f t="shared" si="71"/>
        <v>0</v>
      </c>
      <c r="AC44" s="53">
        <f t="shared" si="71"/>
        <v>0</v>
      </c>
      <c r="AD44" s="53">
        <f t="shared" si="71"/>
        <v>0</v>
      </c>
      <c r="AE44" s="53">
        <f t="shared" si="71"/>
        <v>0</v>
      </c>
      <c r="AF44" s="53">
        <f t="shared" si="71"/>
        <v>0</v>
      </c>
      <c r="AG44" s="53">
        <f t="shared" si="71"/>
        <v>0</v>
      </c>
      <c r="AH44" s="53">
        <f t="shared" si="71"/>
        <v>0</v>
      </c>
      <c r="AI44" s="53">
        <f t="shared" si="71"/>
        <v>0</v>
      </c>
      <c r="AJ44" s="53">
        <f t="shared" si="71"/>
        <v>0</v>
      </c>
      <c r="AK44" s="53">
        <f t="shared" si="71"/>
        <v>0</v>
      </c>
      <c r="AL44" s="53">
        <f t="shared" si="71"/>
        <v>0</v>
      </c>
      <c r="AM44" s="53">
        <f t="shared" si="71"/>
        <v>0</v>
      </c>
      <c r="AN44" s="53">
        <f t="shared" si="71"/>
        <v>0</v>
      </c>
      <c r="AO44" s="53">
        <f t="shared" si="71"/>
        <v>0</v>
      </c>
      <c r="AP44" s="53">
        <f t="shared" si="71"/>
        <v>0</v>
      </c>
      <c r="AQ44" s="53">
        <f t="shared" si="71"/>
        <v>0</v>
      </c>
      <c r="AR44" s="53">
        <f t="shared" si="71"/>
        <v>0</v>
      </c>
      <c r="AS44" s="53">
        <f t="shared" si="71"/>
        <v>0</v>
      </c>
      <c r="AT44" s="53">
        <f t="shared" si="71"/>
        <v>0</v>
      </c>
      <c r="AU44" s="53">
        <f t="shared" si="71"/>
        <v>0</v>
      </c>
      <c r="AV44" s="53">
        <f t="shared" si="71"/>
        <v>0</v>
      </c>
      <c r="AW44" s="53">
        <f t="shared" si="71"/>
        <v>0</v>
      </c>
      <c r="AX44" s="53">
        <f t="shared" si="71"/>
        <v>600000</v>
      </c>
      <c r="AY44" s="53">
        <f t="shared" si="71"/>
        <v>0</v>
      </c>
      <c r="AZ44" s="65">
        <f t="shared" si="71"/>
        <v>0</v>
      </c>
      <c r="BA44" s="59">
        <f t="shared" si="47"/>
        <v>600000</v>
      </c>
      <c r="BB44" s="28">
        <f t="shared" si="48"/>
        <v>0</v>
      </c>
      <c r="BC44" s="64"/>
      <c r="BD44" s="59">
        <f t="shared" si="49"/>
        <v>0</v>
      </c>
      <c r="BE44" s="59">
        <f t="shared" si="50"/>
        <v>0</v>
      </c>
      <c r="BF44" s="59">
        <f t="shared" si="51"/>
        <v>0</v>
      </c>
      <c r="BG44" s="59">
        <f t="shared" si="52"/>
        <v>0</v>
      </c>
      <c r="BH44" s="59">
        <f t="shared" si="53"/>
        <v>0</v>
      </c>
      <c r="BI44" s="59">
        <f t="shared" si="54"/>
        <v>0</v>
      </c>
      <c r="BJ44" s="59">
        <f t="shared" si="55"/>
        <v>0</v>
      </c>
      <c r="BK44" s="59">
        <f t="shared" si="56"/>
        <v>0</v>
      </c>
      <c r="BL44" s="59">
        <f t="shared" si="57"/>
        <v>0</v>
      </c>
      <c r="BM44" s="59">
        <f t="shared" si="58"/>
        <v>0</v>
      </c>
      <c r="BN44" s="59">
        <f t="shared" si="59"/>
        <v>0</v>
      </c>
      <c r="BO44" s="59">
        <f t="shared" si="60"/>
        <v>600000</v>
      </c>
      <c r="BP44" s="64"/>
      <c r="BQ44" s="59">
        <f t="shared" si="61"/>
        <v>0</v>
      </c>
      <c r="BR44" s="59">
        <f t="shared" si="62"/>
        <v>0</v>
      </c>
      <c r="BS44" s="59">
        <f t="shared" si="63"/>
        <v>0</v>
      </c>
      <c r="BT44" s="59">
        <f t="shared" si="64"/>
        <v>600000</v>
      </c>
    </row>
    <row r="45">
      <c r="A45" s="49"/>
      <c r="B45" s="52" t="s">
        <v>38</v>
      </c>
      <c r="C45" s="52" t="s">
        <v>43</v>
      </c>
      <c r="D45" s="77">
        <v>600000.0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53">
        <v>600000.0</v>
      </c>
      <c r="AY45" s="62"/>
      <c r="AZ45" s="65"/>
      <c r="BA45" s="59">
        <f t="shared" si="47"/>
        <v>600000</v>
      </c>
      <c r="BB45" s="28">
        <f t="shared" si="48"/>
        <v>0</v>
      </c>
      <c r="BC45" s="64"/>
      <c r="BD45" s="59">
        <f t="shared" si="49"/>
        <v>0</v>
      </c>
      <c r="BE45" s="59">
        <f t="shared" si="50"/>
        <v>0</v>
      </c>
      <c r="BF45" s="59">
        <f t="shared" si="51"/>
        <v>0</v>
      </c>
      <c r="BG45" s="59">
        <f t="shared" si="52"/>
        <v>0</v>
      </c>
      <c r="BH45" s="59">
        <f t="shared" si="53"/>
        <v>0</v>
      </c>
      <c r="BI45" s="59">
        <f t="shared" si="54"/>
        <v>0</v>
      </c>
      <c r="BJ45" s="59">
        <f t="shared" si="55"/>
        <v>0</v>
      </c>
      <c r="BK45" s="59">
        <f t="shared" si="56"/>
        <v>0</v>
      </c>
      <c r="BL45" s="59">
        <f t="shared" si="57"/>
        <v>0</v>
      </c>
      <c r="BM45" s="59">
        <f t="shared" si="58"/>
        <v>0</v>
      </c>
      <c r="BN45" s="59">
        <f t="shared" si="59"/>
        <v>0</v>
      </c>
      <c r="BO45" s="59">
        <f t="shared" si="60"/>
        <v>600000</v>
      </c>
      <c r="BP45" s="64"/>
      <c r="BQ45" s="59">
        <f t="shared" si="61"/>
        <v>0</v>
      </c>
      <c r="BR45" s="59">
        <f t="shared" si="62"/>
        <v>0</v>
      </c>
      <c r="BS45" s="59">
        <f t="shared" si="63"/>
        <v>0</v>
      </c>
      <c r="BT45" s="59">
        <f t="shared" si="64"/>
        <v>600000</v>
      </c>
    </row>
    <row r="46">
      <c r="A46" s="45">
        <v>524113.0</v>
      </c>
      <c r="B46" s="46" t="s">
        <v>44</v>
      </c>
      <c r="C46" s="6"/>
      <c r="D46" s="47">
        <f t="shared" ref="D46:AZ46" si="72">sum(D48)</f>
        <v>170000</v>
      </c>
      <c r="E46" s="47">
        <f t="shared" si="72"/>
        <v>0</v>
      </c>
      <c r="F46" s="47">
        <f t="shared" si="72"/>
        <v>0</v>
      </c>
      <c r="G46" s="47">
        <f t="shared" si="72"/>
        <v>0</v>
      </c>
      <c r="H46" s="47">
        <f t="shared" si="72"/>
        <v>0</v>
      </c>
      <c r="I46" s="47">
        <f t="shared" si="72"/>
        <v>0</v>
      </c>
      <c r="J46" s="47">
        <f t="shared" si="72"/>
        <v>0</v>
      </c>
      <c r="K46" s="47">
        <f t="shared" si="72"/>
        <v>0</v>
      </c>
      <c r="L46" s="47">
        <f t="shared" si="72"/>
        <v>0</v>
      </c>
      <c r="M46" s="47">
        <f t="shared" si="72"/>
        <v>0</v>
      </c>
      <c r="N46" s="47">
        <f t="shared" si="72"/>
        <v>0</v>
      </c>
      <c r="O46" s="47">
        <f t="shared" si="72"/>
        <v>0</v>
      </c>
      <c r="P46" s="47">
        <f t="shared" si="72"/>
        <v>0</v>
      </c>
      <c r="Q46" s="47">
        <f t="shared" si="72"/>
        <v>0</v>
      </c>
      <c r="R46" s="47">
        <f t="shared" si="72"/>
        <v>0</v>
      </c>
      <c r="S46" s="47">
        <f t="shared" si="72"/>
        <v>0</v>
      </c>
      <c r="T46" s="47">
        <f t="shared" si="72"/>
        <v>0</v>
      </c>
      <c r="U46" s="47">
        <f t="shared" si="72"/>
        <v>0</v>
      </c>
      <c r="V46" s="47">
        <f t="shared" si="72"/>
        <v>0</v>
      </c>
      <c r="W46" s="47">
        <f t="shared" si="72"/>
        <v>0</v>
      </c>
      <c r="X46" s="47">
        <f t="shared" si="72"/>
        <v>0</v>
      </c>
      <c r="Y46" s="47">
        <f t="shared" si="72"/>
        <v>0</v>
      </c>
      <c r="Z46" s="47">
        <f t="shared" si="72"/>
        <v>0</v>
      </c>
      <c r="AA46" s="47">
        <f t="shared" si="72"/>
        <v>0</v>
      </c>
      <c r="AB46" s="47">
        <f t="shared" si="72"/>
        <v>0</v>
      </c>
      <c r="AC46" s="47">
        <f t="shared" si="72"/>
        <v>0</v>
      </c>
      <c r="AD46" s="47">
        <f t="shared" si="72"/>
        <v>0</v>
      </c>
      <c r="AE46" s="47">
        <f t="shared" si="72"/>
        <v>0</v>
      </c>
      <c r="AF46" s="47">
        <f t="shared" si="72"/>
        <v>0</v>
      </c>
      <c r="AG46" s="47">
        <f t="shared" si="72"/>
        <v>0</v>
      </c>
      <c r="AH46" s="47">
        <f t="shared" si="72"/>
        <v>0</v>
      </c>
      <c r="AI46" s="47">
        <f t="shared" si="72"/>
        <v>0</v>
      </c>
      <c r="AJ46" s="47">
        <f t="shared" si="72"/>
        <v>0</v>
      </c>
      <c r="AK46" s="47">
        <f t="shared" si="72"/>
        <v>0</v>
      </c>
      <c r="AL46" s="47">
        <f t="shared" si="72"/>
        <v>0</v>
      </c>
      <c r="AM46" s="47">
        <f t="shared" si="72"/>
        <v>0</v>
      </c>
      <c r="AN46" s="47">
        <f t="shared" si="72"/>
        <v>0</v>
      </c>
      <c r="AO46" s="47">
        <f t="shared" si="72"/>
        <v>0</v>
      </c>
      <c r="AP46" s="47">
        <f t="shared" si="72"/>
        <v>0</v>
      </c>
      <c r="AQ46" s="47">
        <f t="shared" si="72"/>
        <v>0</v>
      </c>
      <c r="AR46" s="47">
        <f t="shared" si="72"/>
        <v>0</v>
      </c>
      <c r="AS46" s="47">
        <f t="shared" si="72"/>
        <v>0</v>
      </c>
      <c r="AT46" s="47">
        <f t="shared" si="72"/>
        <v>0</v>
      </c>
      <c r="AU46" s="47">
        <f t="shared" si="72"/>
        <v>0</v>
      </c>
      <c r="AV46" s="47">
        <f t="shared" si="72"/>
        <v>0</v>
      </c>
      <c r="AW46" s="47">
        <f t="shared" si="72"/>
        <v>0</v>
      </c>
      <c r="AX46" s="47">
        <f t="shared" si="72"/>
        <v>170000</v>
      </c>
      <c r="AY46" s="47">
        <f t="shared" si="72"/>
        <v>0</v>
      </c>
      <c r="AZ46" s="60">
        <f t="shared" si="72"/>
        <v>0</v>
      </c>
      <c r="BA46" s="59">
        <f t="shared" si="47"/>
        <v>170000</v>
      </c>
      <c r="BB46" s="28">
        <f t="shared" si="48"/>
        <v>0</v>
      </c>
      <c r="BC46" s="61"/>
      <c r="BD46" s="59">
        <f t="shared" si="49"/>
        <v>0</v>
      </c>
      <c r="BE46" s="59">
        <f t="shared" si="50"/>
        <v>0</v>
      </c>
      <c r="BF46" s="59">
        <f t="shared" si="51"/>
        <v>0</v>
      </c>
      <c r="BG46" s="59">
        <f t="shared" si="52"/>
        <v>0</v>
      </c>
      <c r="BH46" s="59">
        <f t="shared" si="53"/>
        <v>0</v>
      </c>
      <c r="BI46" s="59">
        <f t="shared" si="54"/>
        <v>0</v>
      </c>
      <c r="BJ46" s="59">
        <f t="shared" si="55"/>
        <v>0</v>
      </c>
      <c r="BK46" s="59">
        <f t="shared" si="56"/>
        <v>0</v>
      </c>
      <c r="BL46" s="59">
        <f t="shared" si="57"/>
        <v>0</v>
      </c>
      <c r="BM46" s="59">
        <f t="shared" si="58"/>
        <v>0</v>
      </c>
      <c r="BN46" s="59">
        <f t="shared" si="59"/>
        <v>0</v>
      </c>
      <c r="BO46" s="59">
        <f t="shared" si="60"/>
        <v>170000</v>
      </c>
      <c r="BP46" s="61"/>
      <c r="BQ46" s="59">
        <f t="shared" si="61"/>
        <v>0</v>
      </c>
      <c r="BR46" s="59">
        <f t="shared" si="62"/>
        <v>0</v>
      </c>
      <c r="BS46" s="59">
        <f t="shared" si="63"/>
        <v>0</v>
      </c>
      <c r="BT46" s="59">
        <f t="shared" si="64"/>
        <v>170000</v>
      </c>
    </row>
    <row r="47">
      <c r="A47" s="49"/>
      <c r="B47" s="50" t="s">
        <v>37</v>
      </c>
      <c r="C47" s="6"/>
      <c r="D47" s="51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3"/>
      <c r="BA47" s="59">
        <f t="shared" si="47"/>
        <v>0</v>
      </c>
      <c r="BB47" s="28">
        <f t="shared" si="48"/>
        <v>0</v>
      </c>
      <c r="BC47" s="64"/>
      <c r="BD47" s="59">
        <f t="shared" si="49"/>
        <v>0</v>
      </c>
      <c r="BE47" s="59">
        <f t="shared" si="50"/>
        <v>0</v>
      </c>
      <c r="BF47" s="59">
        <f t="shared" si="51"/>
        <v>0</v>
      </c>
      <c r="BG47" s="59">
        <f t="shared" si="52"/>
        <v>0</v>
      </c>
      <c r="BH47" s="59">
        <f t="shared" si="53"/>
        <v>0</v>
      </c>
      <c r="BI47" s="59">
        <f t="shared" si="54"/>
        <v>0</v>
      </c>
      <c r="BJ47" s="59">
        <f t="shared" si="55"/>
        <v>0</v>
      </c>
      <c r="BK47" s="59">
        <f t="shared" si="56"/>
        <v>0</v>
      </c>
      <c r="BL47" s="59">
        <f t="shared" si="57"/>
        <v>0</v>
      </c>
      <c r="BM47" s="59">
        <f t="shared" si="58"/>
        <v>0</v>
      </c>
      <c r="BN47" s="59">
        <f t="shared" si="59"/>
        <v>0</v>
      </c>
      <c r="BO47" s="59">
        <f t="shared" si="60"/>
        <v>0</v>
      </c>
      <c r="BP47" s="64"/>
      <c r="BQ47" s="59">
        <f t="shared" si="61"/>
        <v>0</v>
      </c>
      <c r="BR47" s="59">
        <f t="shared" si="62"/>
        <v>0</v>
      </c>
      <c r="BS47" s="59">
        <f t="shared" si="63"/>
        <v>0</v>
      </c>
      <c r="BT47" s="59">
        <f t="shared" si="64"/>
        <v>0</v>
      </c>
    </row>
    <row r="48">
      <c r="A48" s="49"/>
      <c r="B48" s="52" t="s">
        <v>38</v>
      </c>
      <c r="C48" s="52" t="s">
        <v>45</v>
      </c>
      <c r="D48" s="78">
        <v>170000.0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53">
        <v>170000.0</v>
      </c>
      <c r="AY48" s="62"/>
      <c r="AZ48" s="65"/>
      <c r="BA48" s="59">
        <f t="shared" si="47"/>
        <v>170000</v>
      </c>
      <c r="BB48" s="28">
        <f t="shared" si="48"/>
        <v>0</v>
      </c>
      <c r="BC48" s="64"/>
      <c r="BD48" s="59">
        <f t="shared" si="49"/>
        <v>0</v>
      </c>
      <c r="BE48" s="59">
        <f t="shared" si="50"/>
        <v>0</v>
      </c>
      <c r="BF48" s="59">
        <f t="shared" si="51"/>
        <v>0</v>
      </c>
      <c r="BG48" s="59">
        <f t="shared" si="52"/>
        <v>0</v>
      </c>
      <c r="BH48" s="59">
        <f t="shared" si="53"/>
        <v>0</v>
      </c>
      <c r="BI48" s="59">
        <f t="shared" si="54"/>
        <v>0</v>
      </c>
      <c r="BJ48" s="59">
        <f t="shared" si="55"/>
        <v>0</v>
      </c>
      <c r="BK48" s="59">
        <f t="shared" si="56"/>
        <v>0</v>
      </c>
      <c r="BL48" s="59">
        <f t="shared" si="57"/>
        <v>0</v>
      </c>
      <c r="BM48" s="59">
        <f t="shared" si="58"/>
        <v>0</v>
      </c>
      <c r="BN48" s="59">
        <f t="shared" si="59"/>
        <v>0</v>
      </c>
      <c r="BO48" s="59">
        <f t="shared" si="60"/>
        <v>170000</v>
      </c>
      <c r="BP48" s="64"/>
      <c r="BQ48" s="59">
        <f t="shared" si="61"/>
        <v>0</v>
      </c>
      <c r="BR48" s="59">
        <f t="shared" si="62"/>
        <v>0</v>
      </c>
      <c r="BS48" s="59">
        <f t="shared" si="63"/>
        <v>0</v>
      </c>
      <c r="BT48" s="59">
        <f t="shared" si="64"/>
        <v>170000</v>
      </c>
    </row>
    <row r="49">
      <c r="A49" s="41" t="s">
        <v>61</v>
      </c>
      <c r="B49" s="42" t="s">
        <v>62</v>
      </c>
      <c r="C49" s="6"/>
      <c r="D49" s="43">
        <f t="shared" ref="D49:AZ49" si="73">sum(D50,D53,D56)</f>
        <v>5700000</v>
      </c>
      <c r="E49" s="43">
        <f t="shared" si="73"/>
        <v>0</v>
      </c>
      <c r="F49" s="43">
        <f t="shared" si="73"/>
        <v>0</v>
      </c>
      <c r="G49" s="43">
        <f t="shared" si="73"/>
        <v>0</v>
      </c>
      <c r="H49" s="43">
        <f t="shared" si="73"/>
        <v>0</v>
      </c>
      <c r="I49" s="43">
        <f t="shared" si="73"/>
        <v>0</v>
      </c>
      <c r="J49" s="43">
        <f t="shared" si="73"/>
        <v>0</v>
      </c>
      <c r="K49" s="43">
        <f t="shared" si="73"/>
        <v>0</v>
      </c>
      <c r="L49" s="43">
        <f t="shared" si="73"/>
        <v>0</v>
      </c>
      <c r="M49" s="43">
        <f t="shared" si="73"/>
        <v>0</v>
      </c>
      <c r="N49" s="43">
        <f t="shared" si="73"/>
        <v>0</v>
      </c>
      <c r="O49" s="43">
        <f t="shared" si="73"/>
        <v>0</v>
      </c>
      <c r="P49" s="43">
        <f t="shared" si="73"/>
        <v>0</v>
      </c>
      <c r="Q49" s="43">
        <f t="shared" si="73"/>
        <v>0</v>
      </c>
      <c r="R49" s="43">
        <f t="shared" si="73"/>
        <v>0</v>
      </c>
      <c r="S49" s="43">
        <f t="shared" si="73"/>
        <v>0</v>
      </c>
      <c r="T49" s="43">
        <f t="shared" si="73"/>
        <v>0</v>
      </c>
      <c r="U49" s="43">
        <f t="shared" si="73"/>
        <v>0</v>
      </c>
      <c r="V49" s="43">
        <f t="shared" si="73"/>
        <v>2200000</v>
      </c>
      <c r="W49" s="43">
        <f t="shared" si="73"/>
        <v>0</v>
      </c>
      <c r="X49" s="43">
        <f t="shared" si="73"/>
        <v>0</v>
      </c>
      <c r="Y49" s="43">
        <f t="shared" si="73"/>
        <v>0</v>
      </c>
      <c r="Z49" s="43">
        <f t="shared" si="73"/>
        <v>0</v>
      </c>
      <c r="AA49" s="43">
        <f t="shared" si="73"/>
        <v>0</v>
      </c>
      <c r="AB49" s="43">
        <f t="shared" si="73"/>
        <v>0</v>
      </c>
      <c r="AC49" s="43">
        <f t="shared" si="73"/>
        <v>0</v>
      </c>
      <c r="AD49" s="43">
        <f t="shared" si="73"/>
        <v>0</v>
      </c>
      <c r="AE49" s="43">
        <f t="shared" si="73"/>
        <v>0</v>
      </c>
      <c r="AF49" s="43">
        <f t="shared" si="73"/>
        <v>3500000</v>
      </c>
      <c r="AG49" s="43">
        <f t="shared" si="73"/>
        <v>0</v>
      </c>
      <c r="AH49" s="43">
        <f t="shared" si="73"/>
        <v>0</v>
      </c>
      <c r="AI49" s="43">
        <f t="shared" si="73"/>
        <v>0</v>
      </c>
      <c r="AJ49" s="43">
        <f t="shared" si="73"/>
        <v>0</v>
      </c>
      <c r="AK49" s="43">
        <f t="shared" si="73"/>
        <v>0</v>
      </c>
      <c r="AL49" s="43">
        <f t="shared" si="73"/>
        <v>0</v>
      </c>
      <c r="AM49" s="43">
        <f t="shared" si="73"/>
        <v>0</v>
      </c>
      <c r="AN49" s="43">
        <f t="shared" si="73"/>
        <v>0</v>
      </c>
      <c r="AO49" s="43">
        <f t="shared" si="73"/>
        <v>0</v>
      </c>
      <c r="AP49" s="43">
        <f t="shared" si="73"/>
        <v>0</v>
      </c>
      <c r="AQ49" s="43">
        <f t="shared" si="73"/>
        <v>0</v>
      </c>
      <c r="AR49" s="43">
        <f t="shared" si="73"/>
        <v>0</v>
      </c>
      <c r="AS49" s="43">
        <f t="shared" si="73"/>
        <v>0</v>
      </c>
      <c r="AT49" s="43">
        <f t="shared" si="73"/>
        <v>0</v>
      </c>
      <c r="AU49" s="43">
        <f t="shared" si="73"/>
        <v>0</v>
      </c>
      <c r="AV49" s="43">
        <f t="shared" si="73"/>
        <v>0</v>
      </c>
      <c r="AW49" s="43">
        <f t="shared" si="73"/>
        <v>0</v>
      </c>
      <c r="AX49" s="43">
        <f t="shared" si="73"/>
        <v>0</v>
      </c>
      <c r="AY49" s="43">
        <f t="shared" si="73"/>
        <v>0</v>
      </c>
      <c r="AZ49" s="58">
        <f t="shared" si="73"/>
        <v>0</v>
      </c>
      <c r="BA49" s="59">
        <f t="shared" si="47"/>
        <v>5700000</v>
      </c>
      <c r="BB49" s="28">
        <f t="shared" si="48"/>
        <v>0</v>
      </c>
      <c r="BC49" s="29"/>
      <c r="BD49" s="59">
        <f t="shared" si="49"/>
        <v>0</v>
      </c>
      <c r="BE49" s="59">
        <f t="shared" si="50"/>
        <v>0</v>
      </c>
      <c r="BF49" s="59">
        <f t="shared" si="51"/>
        <v>0</v>
      </c>
      <c r="BG49" s="59">
        <f t="shared" si="52"/>
        <v>0</v>
      </c>
      <c r="BH49" s="59">
        <f t="shared" si="53"/>
        <v>2200000</v>
      </c>
      <c r="BI49" s="59">
        <f t="shared" si="54"/>
        <v>0</v>
      </c>
      <c r="BJ49" s="59">
        <f t="shared" si="55"/>
        <v>3500000</v>
      </c>
      <c r="BK49" s="59">
        <f t="shared" si="56"/>
        <v>0</v>
      </c>
      <c r="BL49" s="59">
        <f t="shared" si="57"/>
        <v>0</v>
      </c>
      <c r="BM49" s="59">
        <f t="shared" si="58"/>
        <v>0</v>
      </c>
      <c r="BN49" s="59">
        <f t="shared" si="59"/>
        <v>0</v>
      </c>
      <c r="BO49" s="59">
        <f t="shared" si="60"/>
        <v>0</v>
      </c>
      <c r="BP49" s="29"/>
      <c r="BQ49" s="59">
        <f t="shared" si="61"/>
        <v>0</v>
      </c>
      <c r="BR49" s="59">
        <f t="shared" si="62"/>
        <v>2200000</v>
      </c>
      <c r="BS49" s="59">
        <f t="shared" si="63"/>
        <v>3500000</v>
      </c>
      <c r="BT49" s="59">
        <f t="shared" si="64"/>
        <v>0</v>
      </c>
    </row>
    <row r="50">
      <c r="A50" s="45">
        <v>521211.0</v>
      </c>
      <c r="B50" s="46" t="s">
        <v>48</v>
      </c>
      <c r="C50" s="6"/>
      <c r="D50" s="47">
        <f t="shared" ref="D50:AZ50" si="74">sum(D52)</f>
        <v>3500000</v>
      </c>
      <c r="E50" s="47">
        <f t="shared" si="74"/>
        <v>0</v>
      </c>
      <c r="F50" s="47">
        <f t="shared" si="74"/>
        <v>0</v>
      </c>
      <c r="G50" s="47">
        <f t="shared" si="74"/>
        <v>0</v>
      </c>
      <c r="H50" s="47">
        <f t="shared" si="74"/>
        <v>0</v>
      </c>
      <c r="I50" s="47">
        <f t="shared" si="74"/>
        <v>0</v>
      </c>
      <c r="J50" s="47">
        <f t="shared" si="74"/>
        <v>0</v>
      </c>
      <c r="K50" s="47">
        <f t="shared" si="74"/>
        <v>0</v>
      </c>
      <c r="L50" s="47">
        <f t="shared" si="74"/>
        <v>0</v>
      </c>
      <c r="M50" s="47">
        <f t="shared" si="74"/>
        <v>0</v>
      </c>
      <c r="N50" s="47">
        <f t="shared" si="74"/>
        <v>0</v>
      </c>
      <c r="O50" s="47">
        <f t="shared" si="74"/>
        <v>0</v>
      </c>
      <c r="P50" s="47">
        <f t="shared" si="74"/>
        <v>0</v>
      </c>
      <c r="Q50" s="47">
        <f t="shared" si="74"/>
        <v>0</v>
      </c>
      <c r="R50" s="47">
        <f t="shared" si="74"/>
        <v>0</v>
      </c>
      <c r="S50" s="47">
        <f t="shared" si="74"/>
        <v>0</v>
      </c>
      <c r="T50" s="47">
        <f t="shared" si="74"/>
        <v>0</v>
      </c>
      <c r="U50" s="47">
        <f t="shared" si="74"/>
        <v>0</v>
      </c>
      <c r="V50" s="47">
        <f t="shared" si="74"/>
        <v>0</v>
      </c>
      <c r="W50" s="47">
        <f t="shared" si="74"/>
        <v>0</v>
      </c>
      <c r="X50" s="47">
        <f t="shared" si="74"/>
        <v>0</v>
      </c>
      <c r="Y50" s="47">
        <f t="shared" si="74"/>
        <v>0</v>
      </c>
      <c r="Z50" s="47">
        <f t="shared" si="74"/>
        <v>0</v>
      </c>
      <c r="AA50" s="47">
        <f t="shared" si="74"/>
        <v>0</v>
      </c>
      <c r="AB50" s="47">
        <f t="shared" si="74"/>
        <v>0</v>
      </c>
      <c r="AC50" s="47">
        <f t="shared" si="74"/>
        <v>0</v>
      </c>
      <c r="AD50" s="47">
        <f t="shared" si="74"/>
        <v>0</v>
      </c>
      <c r="AE50" s="47">
        <f t="shared" si="74"/>
        <v>0</v>
      </c>
      <c r="AF50" s="47">
        <f t="shared" si="74"/>
        <v>3500000</v>
      </c>
      <c r="AG50" s="47">
        <f t="shared" si="74"/>
        <v>0</v>
      </c>
      <c r="AH50" s="47">
        <f t="shared" si="74"/>
        <v>0</v>
      </c>
      <c r="AI50" s="47">
        <f t="shared" si="74"/>
        <v>0</v>
      </c>
      <c r="AJ50" s="47">
        <f t="shared" si="74"/>
        <v>0</v>
      </c>
      <c r="AK50" s="47">
        <f t="shared" si="74"/>
        <v>0</v>
      </c>
      <c r="AL50" s="47">
        <f t="shared" si="74"/>
        <v>0</v>
      </c>
      <c r="AM50" s="47">
        <f t="shared" si="74"/>
        <v>0</v>
      </c>
      <c r="AN50" s="47">
        <f t="shared" si="74"/>
        <v>0</v>
      </c>
      <c r="AO50" s="47">
        <f t="shared" si="74"/>
        <v>0</v>
      </c>
      <c r="AP50" s="47">
        <f t="shared" si="74"/>
        <v>0</v>
      </c>
      <c r="AQ50" s="47">
        <f t="shared" si="74"/>
        <v>0</v>
      </c>
      <c r="AR50" s="47">
        <f t="shared" si="74"/>
        <v>0</v>
      </c>
      <c r="AS50" s="47">
        <f t="shared" si="74"/>
        <v>0</v>
      </c>
      <c r="AT50" s="47">
        <f t="shared" si="74"/>
        <v>0</v>
      </c>
      <c r="AU50" s="47">
        <f t="shared" si="74"/>
        <v>0</v>
      </c>
      <c r="AV50" s="47">
        <f t="shared" si="74"/>
        <v>0</v>
      </c>
      <c r="AW50" s="47">
        <f t="shared" si="74"/>
        <v>0</v>
      </c>
      <c r="AX50" s="47">
        <f t="shared" si="74"/>
        <v>0</v>
      </c>
      <c r="AY50" s="47">
        <f t="shared" si="74"/>
        <v>0</v>
      </c>
      <c r="AZ50" s="60">
        <f t="shared" si="74"/>
        <v>0</v>
      </c>
      <c r="BA50" s="59">
        <f t="shared" si="47"/>
        <v>3500000</v>
      </c>
      <c r="BB50" s="28">
        <f t="shared" si="48"/>
        <v>0</v>
      </c>
      <c r="BC50" s="61"/>
      <c r="BD50" s="59">
        <f t="shared" si="49"/>
        <v>0</v>
      </c>
      <c r="BE50" s="59">
        <f t="shared" si="50"/>
        <v>0</v>
      </c>
      <c r="BF50" s="59">
        <f t="shared" si="51"/>
        <v>0</v>
      </c>
      <c r="BG50" s="59">
        <f t="shared" si="52"/>
        <v>0</v>
      </c>
      <c r="BH50" s="59">
        <f t="shared" si="53"/>
        <v>0</v>
      </c>
      <c r="BI50" s="59">
        <f t="shared" si="54"/>
        <v>0</v>
      </c>
      <c r="BJ50" s="59">
        <f t="shared" si="55"/>
        <v>3500000</v>
      </c>
      <c r="BK50" s="59">
        <f t="shared" si="56"/>
        <v>0</v>
      </c>
      <c r="BL50" s="59">
        <f t="shared" si="57"/>
        <v>0</v>
      </c>
      <c r="BM50" s="59">
        <f t="shared" si="58"/>
        <v>0</v>
      </c>
      <c r="BN50" s="59">
        <f t="shared" si="59"/>
        <v>0</v>
      </c>
      <c r="BO50" s="59">
        <f t="shared" si="60"/>
        <v>0</v>
      </c>
      <c r="BP50" s="61"/>
      <c r="BQ50" s="59">
        <f t="shared" si="61"/>
        <v>0</v>
      </c>
      <c r="BR50" s="59">
        <f t="shared" si="62"/>
        <v>0</v>
      </c>
      <c r="BS50" s="59">
        <f t="shared" si="63"/>
        <v>3500000</v>
      </c>
      <c r="BT50" s="59">
        <f t="shared" si="64"/>
        <v>0</v>
      </c>
    </row>
    <row r="51">
      <c r="A51" s="49"/>
      <c r="B51" s="50" t="s">
        <v>37</v>
      </c>
      <c r="C51" s="6"/>
      <c r="D51" s="51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3"/>
      <c r="BA51" s="59">
        <f t="shared" si="47"/>
        <v>0</v>
      </c>
      <c r="BB51" s="28">
        <f t="shared" si="48"/>
        <v>0</v>
      </c>
      <c r="BC51" s="64"/>
      <c r="BD51" s="59">
        <f t="shared" si="49"/>
        <v>0</v>
      </c>
      <c r="BE51" s="59">
        <f t="shared" si="50"/>
        <v>0</v>
      </c>
      <c r="BF51" s="59">
        <f t="shared" si="51"/>
        <v>0</v>
      </c>
      <c r="BG51" s="59">
        <f t="shared" si="52"/>
        <v>0</v>
      </c>
      <c r="BH51" s="59">
        <f t="shared" si="53"/>
        <v>0</v>
      </c>
      <c r="BI51" s="59">
        <f t="shared" si="54"/>
        <v>0</v>
      </c>
      <c r="BJ51" s="59">
        <f t="shared" si="55"/>
        <v>0</v>
      </c>
      <c r="BK51" s="59">
        <f t="shared" si="56"/>
        <v>0</v>
      </c>
      <c r="BL51" s="59">
        <f t="shared" si="57"/>
        <v>0</v>
      </c>
      <c r="BM51" s="59">
        <f t="shared" si="58"/>
        <v>0</v>
      </c>
      <c r="BN51" s="59">
        <f t="shared" si="59"/>
        <v>0</v>
      </c>
      <c r="BO51" s="59">
        <f t="shared" si="60"/>
        <v>0</v>
      </c>
      <c r="BP51" s="64"/>
      <c r="BQ51" s="59">
        <f t="shared" si="61"/>
        <v>0</v>
      </c>
      <c r="BR51" s="59">
        <f t="shared" si="62"/>
        <v>0</v>
      </c>
      <c r="BS51" s="59">
        <f t="shared" si="63"/>
        <v>0</v>
      </c>
      <c r="BT51" s="59">
        <f t="shared" si="64"/>
        <v>0</v>
      </c>
    </row>
    <row r="52">
      <c r="A52" s="49"/>
      <c r="B52" s="52" t="s">
        <v>38</v>
      </c>
      <c r="C52" s="52" t="s">
        <v>63</v>
      </c>
      <c r="D52" s="53">
        <v>3500000.0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53">
        <v>3500000.0</v>
      </c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5"/>
      <c r="BA52" s="59">
        <f t="shared" si="47"/>
        <v>3500000</v>
      </c>
      <c r="BB52" s="28">
        <f t="shared" si="48"/>
        <v>0</v>
      </c>
      <c r="BC52" s="64"/>
      <c r="BD52" s="59">
        <f t="shared" si="49"/>
        <v>0</v>
      </c>
      <c r="BE52" s="59">
        <f t="shared" si="50"/>
        <v>0</v>
      </c>
      <c r="BF52" s="59">
        <f t="shared" si="51"/>
        <v>0</v>
      </c>
      <c r="BG52" s="59">
        <f t="shared" si="52"/>
        <v>0</v>
      </c>
      <c r="BH52" s="59">
        <f t="shared" si="53"/>
        <v>0</v>
      </c>
      <c r="BI52" s="59">
        <f t="shared" si="54"/>
        <v>0</v>
      </c>
      <c r="BJ52" s="59">
        <f t="shared" si="55"/>
        <v>3500000</v>
      </c>
      <c r="BK52" s="59">
        <f t="shared" si="56"/>
        <v>0</v>
      </c>
      <c r="BL52" s="59">
        <f t="shared" si="57"/>
        <v>0</v>
      </c>
      <c r="BM52" s="59">
        <f t="shared" si="58"/>
        <v>0</v>
      </c>
      <c r="BN52" s="59">
        <f t="shared" si="59"/>
        <v>0</v>
      </c>
      <c r="BO52" s="59">
        <f t="shared" si="60"/>
        <v>0</v>
      </c>
      <c r="BP52" s="64"/>
      <c r="BQ52" s="59">
        <f t="shared" si="61"/>
        <v>0</v>
      </c>
      <c r="BR52" s="59">
        <f t="shared" si="62"/>
        <v>0</v>
      </c>
      <c r="BS52" s="59">
        <f t="shared" si="63"/>
        <v>3500000</v>
      </c>
      <c r="BT52" s="59">
        <f t="shared" si="64"/>
        <v>0</v>
      </c>
    </row>
    <row r="53">
      <c r="A53" s="45">
        <v>522151.0</v>
      </c>
      <c r="B53" s="46" t="s">
        <v>51</v>
      </c>
      <c r="C53" s="6"/>
      <c r="D53" s="47">
        <f t="shared" ref="D53:AZ53" si="75">sum(D55)</f>
        <v>1800000</v>
      </c>
      <c r="E53" s="47">
        <f t="shared" si="75"/>
        <v>0</v>
      </c>
      <c r="F53" s="47">
        <f t="shared" si="75"/>
        <v>0</v>
      </c>
      <c r="G53" s="47">
        <f t="shared" si="75"/>
        <v>0</v>
      </c>
      <c r="H53" s="47">
        <f t="shared" si="75"/>
        <v>0</v>
      </c>
      <c r="I53" s="47">
        <f t="shared" si="75"/>
        <v>0</v>
      </c>
      <c r="J53" s="47">
        <f t="shared" si="75"/>
        <v>0</v>
      </c>
      <c r="K53" s="47">
        <f t="shared" si="75"/>
        <v>0</v>
      </c>
      <c r="L53" s="47">
        <f t="shared" si="75"/>
        <v>0</v>
      </c>
      <c r="M53" s="47">
        <f t="shared" si="75"/>
        <v>0</v>
      </c>
      <c r="N53" s="47">
        <f t="shared" si="75"/>
        <v>0</v>
      </c>
      <c r="O53" s="47">
        <f t="shared" si="75"/>
        <v>0</v>
      </c>
      <c r="P53" s="47">
        <f t="shared" si="75"/>
        <v>0</v>
      </c>
      <c r="Q53" s="47">
        <f t="shared" si="75"/>
        <v>0</v>
      </c>
      <c r="R53" s="47">
        <f t="shared" si="75"/>
        <v>0</v>
      </c>
      <c r="S53" s="47">
        <f t="shared" si="75"/>
        <v>0</v>
      </c>
      <c r="T53" s="47">
        <f t="shared" si="75"/>
        <v>0</v>
      </c>
      <c r="U53" s="47">
        <f t="shared" si="75"/>
        <v>0</v>
      </c>
      <c r="V53" s="47">
        <f t="shared" si="75"/>
        <v>1800000</v>
      </c>
      <c r="W53" s="47">
        <f t="shared" si="75"/>
        <v>0</v>
      </c>
      <c r="X53" s="47">
        <f t="shared" si="75"/>
        <v>0</v>
      </c>
      <c r="Y53" s="47">
        <f t="shared" si="75"/>
        <v>0</v>
      </c>
      <c r="Z53" s="47">
        <f t="shared" si="75"/>
        <v>0</v>
      </c>
      <c r="AA53" s="47">
        <f t="shared" si="75"/>
        <v>0</v>
      </c>
      <c r="AB53" s="47">
        <f t="shared" si="75"/>
        <v>0</v>
      </c>
      <c r="AC53" s="47">
        <f t="shared" si="75"/>
        <v>0</v>
      </c>
      <c r="AD53" s="47">
        <f t="shared" si="75"/>
        <v>0</v>
      </c>
      <c r="AE53" s="47">
        <f t="shared" si="75"/>
        <v>0</v>
      </c>
      <c r="AF53" s="47">
        <f t="shared" si="75"/>
        <v>0</v>
      </c>
      <c r="AG53" s="47">
        <f t="shared" si="75"/>
        <v>0</v>
      </c>
      <c r="AH53" s="47">
        <f t="shared" si="75"/>
        <v>0</v>
      </c>
      <c r="AI53" s="47">
        <f t="shared" si="75"/>
        <v>0</v>
      </c>
      <c r="AJ53" s="47">
        <f t="shared" si="75"/>
        <v>0</v>
      </c>
      <c r="AK53" s="47">
        <f t="shared" si="75"/>
        <v>0</v>
      </c>
      <c r="AL53" s="47">
        <f t="shared" si="75"/>
        <v>0</v>
      </c>
      <c r="AM53" s="47">
        <f t="shared" si="75"/>
        <v>0</v>
      </c>
      <c r="AN53" s="47">
        <f t="shared" si="75"/>
        <v>0</v>
      </c>
      <c r="AO53" s="47">
        <f t="shared" si="75"/>
        <v>0</v>
      </c>
      <c r="AP53" s="47">
        <f t="shared" si="75"/>
        <v>0</v>
      </c>
      <c r="AQ53" s="47">
        <f t="shared" si="75"/>
        <v>0</v>
      </c>
      <c r="AR53" s="47">
        <f t="shared" si="75"/>
        <v>0</v>
      </c>
      <c r="AS53" s="47">
        <f t="shared" si="75"/>
        <v>0</v>
      </c>
      <c r="AT53" s="47">
        <f t="shared" si="75"/>
        <v>0</v>
      </c>
      <c r="AU53" s="47">
        <f t="shared" si="75"/>
        <v>0</v>
      </c>
      <c r="AV53" s="47">
        <f t="shared" si="75"/>
        <v>0</v>
      </c>
      <c r="AW53" s="47">
        <f t="shared" si="75"/>
        <v>0</v>
      </c>
      <c r="AX53" s="47">
        <f t="shared" si="75"/>
        <v>0</v>
      </c>
      <c r="AY53" s="47">
        <f t="shared" si="75"/>
        <v>0</v>
      </c>
      <c r="AZ53" s="60">
        <f t="shared" si="75"/>
        <v>0</v>
      </c>
      <c r="BA53" s="59">
        <f t="shared" si="47"/>
        <v>1800000</v>
      </c>
      <c r="BB53" s="28">
        <f t="shared" si="48"/>
        <v>0</v>
      </c>
      <c r="BC53" s="61"/>
      <c r="BD53" s="59">
        <f t="shared" si="49"/>
        <v>0</v>
      </c>
      <c r="BE53" s="59">
        <f t="shared" si="50"/>
        <v>0</v>
      </c>
      <c r="BF53" s="59">
        <f t="shared" si="51"/>
        <v>0</v>
      </c>
      <c r="BG53" s="59">
        <f t="shared" si="52"/>
        <v>0</v>
      </c>
      <c r="BH53" s="59">
        <f t="shared" si="53"/>
        <v>1800000</v>
      </c>
      <c r="BI53" s="59">
        <f t="shared" si="54"/>
        <v>0</v>
      </c>
      <c r="BJ53" s="59">
        <f t="shared" si="55"/>
        <v>0</v>
      </c>
      <c r="BK53" s="59">
        <f t="shared" si="56"/>
        <v>0</v>
      </c>
      <c r="BL53" s="59">
        <f t="shared" si="57"/>
        <v>0</v>
      </c>
      <c r="BM53" s="59">
        <f t="shared" si="58"/>
        <v>0</v>
      </c>
      <c r="BN53" s="59">
        <f t="shared" si="59"/>
        <v>0</v>
      </c>
      <c r="BO53" s="59">
        <f t="shared" si="60"/>
        <v>0</v>
      </c>
      <c r="BP53" s="61"/>
      <c r="BQ53" s="59">
        <f t="shared" si="61"/>
        <v>0</v>
      </c>
      <c r="BR53" s="59">
        <f t="shared" si="62"/>
        <v>1800000</v>
      </c>
      <c r="BS53" s="59">
        <f t="shared" si="63"/>
        <v>0</v>
      </c>
      <c r="BT53" s="59">
        <f t="shared" si="64"/>
        <v>0</v>
      </c>
    </row>
    <row r="54">
      <c r="A54" s="49"/>
      <c r="B54" s="50" t="s">
        <v>37</v>
      </c>
      <c r="C54" s="6"/>
      <c r="D54" s="51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3"/>
      <c r="BA54" s="59">
        <f t="shared" si="47"/>
        <v>0</v>
      </c>
      <c r="BB54" s="28">
        <f t="shared" si="48"/>
        <v>0</v>
      </c>
      <c r="BC54" s="64"/>
      <c r="BD54" s="59">
        <f t="shared" si="49"/>
        <v>0</v>
      </c>
      <c r="BE54" s="59">
        <f t="shared" si="50"/>
        <v>0</v>
      </c>
      <c r="BF54" s="59">
        <f t="shared" si="51"/>
        <v>0</v>
      </c>
      <c r="BG54" s="59">
        <f t="shared" si="52"/>
        <v>0</v>
      </c>
      <c r="BH54" s="59">
        <f t="shared" si="53"/>
        <v>0</v>
      </c>
      <c r="BI54" s="59">
        <f t="shared" si="54"/>
        <v>0</v>
      </c>
      <c r="BJ54" s="59">
        <f t="shared" si="55"/>
        <v>0</v>
      </c>
      <c r="BK54" s="59">
        <f t="shared" si="56"/>
        <v>0</v>
      </c>
      <c r="BL54" s="59">
        <f t="shared" si="57"/>
        <v>0</v>
      </c>
      <c r="BM54" s="59">
        <f t="shared" si="58"/>
        <v>0</v>
      </c>
      <c r="BN54" s="59">
        <f t="shared" si="59"/>
        <v>0</v>
      </c>
      <c r="BO54" s="59">
        <f t="shared" si="60"/>
        <v>0</v>
      </c>
      <c r="BP54" s="64"/>
      <c r="BQ54" s="59">
        <f t="shared" si="61"/>
        <v>0</v>
      </c>
      <c r="BR54" s="59">
        <f t="shared" si="62"/>
        <v>0</v>
      </c>
      <c r="BS54" s="59">
        <f t="shared" si="63"/>
        <v>0</v>
      </c>
      <c r="BT54" s="59">
        <f t="shared" si="64"/>
        <v>0</v>
      </c>
    </row>
    <row r="55">
      <c r="A55" s="49"/>
      <c r="B55" s="52" t="s">
        <v>38</v>
      </c>
      <c r="C55" s="52" t="s">
        <v>64</v>
      </c>
      <c r="D55" s="53">
        <v>1800000.0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>
        <f>D55</f>
        <v>1800000</v>
      </c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5"/>
      <c r="BA55" s="59">
        <f t="shared" si="47"/>
        <v>1800000</v>
      </c>
      <c r="BB55" s="28">
        <f t="shared" si="48"/>
        <v>0</v>
      </c>
      <c r="BC55" s="64"/>
      <c r="BD55" s="59">
        <f t="shared" si="49"/>
        <v>0</v>
      </c>
      <c r="BE55" s="59">
        <f t="shared" si="50"/>
        <v>0</v>
      </c>
      <c r="BF55" s="59">
        <f t="shared" si="51"/>
        <v>0</v>
      </c>
      <c r="BG55" s="59">
        <f t="shared" si="52"/>
        <v>0</v>
      </c>
      <c r="BH55" s="59">
        <f t="shared" si="53"/>
        <v>1800000</v>
      </c>
      <c r="BI55" s="59">
        <f t="shared" si="54"/>
        <v>0</v>
      </c>
      <c r="BJ55" s="59">
        <f t="shared" si="55"/>
        <v>0</v>
      </c>
      <c r="BK55" s="59">
        <f t="shared" si="56"/>
        <v>0</v>
      </c>
      <c r="BL55" s="59">
        <f t="shared" si="57"/>
        <v>0</v>
      </c>
      <c r="BM55" s="59">
        <f t="shared" si="58"/>
        <v>0</v>
      </c>
      <c r="BN55" s="59">
        <f t="shared" si="59"/>
        <v>0</v>
      </c>
      <c r="BO55" s="59">
        <f t="shared" si="60"/>
        <v>0</v>
      </c>
      <c r="BP55" s="64"/>
      <c r="BQ55" s="59">
        <f t="shared" si="61"/>
        <v>0</v>
      </c>
      <c r="BR55" s="59">
        <f t="shared" si="62"/>
        <v>1800000</v>
      </c>
      <c r="BS55" s="59">
        <f t="shared" si="63"/>
        <v>0</v>
      </c>
      <c r="BT55" s="59">
        <f t="shared" si="64"/>
        <v>0</v>
      </c>
    </row>
    <row r="56">
      <c r="A56" s="45">
        <v>524111.0</v>
      </c>
      <c r="B56" s="46" t="s">
        <v>41</v>
      </c>
      <c r="C56" s="6"/>
      <c r="D56" s="47">
        <f t="shared" ref="D56:AZ56" si="76">sum(D58)</f>
        <v>400000</v>
      </c>
      <c r="E56" s="47">
        <f t="shared" si="76"/>
        <v>0</v>
      </c>
      <c r="F56" s="47">
        <f t="shared" si="76"/>
        <v>0</v>
      </c>
      <c r="G56" s="47">
        <f t="shared" si="76"/>
        <v>0</v>
      </c>
      <c r="H56" s="47">
        <f t="shared" si="76"/>
        <v>0</v>
      </c>
      <c r="I56" s="47">
        <f t="shared" si="76"/>
        <v>0</v>
      </c>
      <c r="J56" s="47">
        <f t="shared" si="76"/>
        <v>0</v>
      </c>
      <c r="K56" s="47">
        <f t="shared" si="76"/>
        <v>0</v>
      </c>
      <c r="L56" s="47">
        <f t="shared" si="76"/>
        <v>0</v>
      </c>
      <c r="M56" s="47">
        <f t="shared" si="76"/>
        <v>0</v>
      </c>
      <c r="N56" s="47">
        <f t="shared" si="76"/>
        <v>0</v>
      </c>
      <c r="O56" s="47">
        <f t="shared" si="76"/>
        <v>0</v>
      </c>
      <c r="P56" s="47">
        <f t="shared" si="76"/>
        <v>0</v>
      </c>
      <c r="Q56" s="47">
        <f t="shared" si="76"/>
        <v>0</v>
      </c>
      <c r="R56" s="47">
        <f t="shared" si="76"/>
        <v>0</v>
      </c>
      <c r="S56" s="47">
        <f t="shared" si="76"/>
        <v>0</v>
      </c>
      <c r="T56" s="47">
        <f t="shared" si="76"/>
        <v>0</v>
      </c>
      <c r="U56" s="47">
        <f t="shared" si="76"/>
        <v>0</v>
      </c>
      <c r="V56" s="47">
        <f t="shared" si="76"/>
        <v>400000</v>
      </c>
      <c r="W56" s="47">
        <f t="shared" si="76"/>
        <v>0</v>
      </c>
      <c r="X56" s="47">
        <f t="shared" si="76"/>
        <v>0</v>
      </c>
      <c r="Y56" s="47">
        <f t="shared" si="76"/>
        <v>0</v>
      </c>
      <c r="Z56" s="47">
        <f t="shared" si="76"/>
        <v>0</v>
      </c>
      <c r="AA56" s="47">
        <f t="shared" si="76"/>
        <v>0</v>
      </c>
      <c r="AB56" s="47">
        <f t="shared" si="76"/>
        <v>0</v>
      </c>
      <c r="AC56" s="47">
        <f t="shared" si="76"/>
        <v>0</v>
      </c>
      <c r="AD56" s="47">
        <f t="shared" si="76"/>
        <v>0</v>
      </c>
      <c r="AE56" s="47">
        <f t="shared" si="76"/>
        <v>0</v>
      </c>
      <c r="AF56" s="47">
        <f t="shared" si="76"/>
        <v>0</v>
      </c>
      <c r="AG56" s="47">
        <f t="shared" si="76"/>
        <v>0</v>
      </c>
      <c r="AH56" s="47">
        <f t="shared" si="76"/>
        <v>0</v>
      </c>
      <c r="AI56" s="47">
        <f t="shared" si="76"/>
        <v>0</v>
      </c>
      <c r="AJ56" s="47">
        <f t="shared" si="76"/>
        <v>0</v>
      </c>
      <c r="AK56" s="47">
        <f t="shared" si="76"/>
        <v>0</v>
      </c>
      <c r="AL56" s="47">
        <f t="shared" si="76"/>
        <v>0</v>
      </c>
      <c r="AM56" s="47">
        <f t="shared" si="76"/>
        <v>0</v>
      </c>
      <c r="AN56" s="47">
        <f t="shared" si="76"/>
        <v>0</v>
      </c>
      <c r="AO56" s="47">
        <f t="shared" si="76"/>
        <v>0</v>
      </c>
      <c r="AP56" s="47">
        <f t="shared" si="76"/>
        <v>0</v>
      </c>
      <c r="AQ56" s="47">
        <f t="shared" si="76"/>
        <v>0</v>
      </c>
      <c r="AR56" s="47">
        <f t="shared" si="76"/>
        <v>0</v>
      </c>
      <c r="AS56" s="47">
        <f t="shared" si="76"/>
        <v>0</v>
      </c>
      <c r="AT56" s="47">
        <f t="shared" si="76"/>
        <v>0</v>
      </c>
      <c r="AU56" s="47">
        <f t="shared" si="76"/>
        <v>0</v>
      </c>
      <c r="AV56" s="47">
        <f t="shared" si="76"/>
        <v>0</v>
      </c>
      <c r="AW56" s="47">
        <f t="shared" si="76"/>
        <v>0</v>
      </c>
      <c r="AX56" s="47">
        <f t="shared" si="76"/>
        <v>0</v>
      </c>
      <c r="AY56" s="47">
        <f t="shared" si="76"/>
        <v>0</v>
      </c>
      <c r="AZ56" s="60">
        <f t="shared" si="76"/>
        <v>0</v>
      </c>
      <c r="BA56" s="59">
        <f t="shared" si="47"/>
        <v>400000</v>
      </c>
      <c r="BB56" s="28">
        <f t="shared" si="48"/>
        <v>0</v>
      </c>
      <c r="BC56" s="61"/>
      <c r="BD56" s="59">
        <f t="shared" si="49"/>
        <v>0</v>
      </c>
      <c r="BE56" s="59">
        <f t="shared" si="50"/>
        <v>0</v>
      </c>
      <c r="BF56" s="59">
        <f t="shared" si="51"/>
        <v>0</v>
      </c>
      <c r="BG56" s="59">
        <f t="shared" si="52"/>
        <v>0</v>
      </c>
      <c r="BH56" s="59">
        <f t="shared" si="53"/>
        <v>400000</v>
      </c>
      <c r="BI56" s="59">
        <f t="shared" si="54"/>
        <v>0</v>
      </c>
      <c r="BJ56" s="59">
        <f t="shared" si="55"/>
        <v>0</v>
      </c>
      <c r="BK56" s="59">
        <f t="shared" si="56"/>
        <v>0</v>
      </c>
      <c r="BL56" s="59">
        <f t="shared" si="57"/>
        <v>0</v>
      </c>
      <c r="BM56" s="59">
        <f t="shared" si="58"/>
        <v>0</v>
      </c>
      <c r="BN56" s="59">
        <f t="shared" si="59"/>
        <v>0</v>
      </c>
      <c r="BO56" s="59">
        <f t="shared" si="60"/>
        <v>0</v>
      </c>
      <c r="BP56" s="61"/>
      <c r="BQ56" s="59">
        <f t="shared" si="61"/>
        <v>0</v>
      </c>
      <c r="BR56" s="59">
        <f t="shared" si="62"/>
        <v>400000</v>
      </c>
      <c r="BS56" s="59">
        <f t="shared" si="63"/>
        <v>0</v>
      </c>
      <c r="BT56" s="59">
        <f t="shared" si="64"/>
        <v>0</v>
      </c>
    </row>
    <row r="57">
      <c r="A57" s="49"/>
      <c r="B57" s="92"/>
      <c r="C57" s="6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3"/>
      <c r="BA57" s="59">
        <f t="shared" si="47"/>
        <v>0</v>
      </c>
      <c r="BB57" s="28">
        <f>B57-BA57</f>
        <v>0</v>
      </c>
      <c r="BC57" s="64"/>
      <c r="BD57" s="59">
        <f t="shared" si="49"/>
        <v>0</v>
      </c>
      <c r="BE57" s="59">
        <f t="shared" si="50"/>
        <v>0</v>
      </c>
      <c r="BF57" s="59">
        <f t="shared" si="51"/>
        <v>0</v>
      </c>
      <c r="BG57" s="59">
        <f t="shared" si="52"/>
        <v>0</v>
      </c>
      <c r="BH57" s="59">
        <f t="shared" si="53"/>
        <v>0</v>
      </c>
      <c r="BI57" s="59">
        <f t="shared" si="54"/>
        <v>0</v>
      </c>
      <c r="BJ57" s="59">
        <f t="shared" si="55"/>
        <v>0</v>
      </c>
      <c r="BK57" s="59">
        <f t="shared" si="56"/>
        <v>0</v>
      </c>
      <c r="BL57" s="59">
        <f t="shared" si="57"/>
        <v>0</v>
      </c>
      <c r="BM57" s="59">
        <f t="shared" si="58"/>
        <v>0</v>
      </c>
      <c r="BN57" s="59">
        <f t="shared" si="59"/>
        <v>0</v>
      </c>
      <c r="BO57" s="59">
        <f t="shared" si="60"/>
        <v>0</v>
      </c>
      <c r="BP57" s="64"/>
      <c r="BQ57" s="59">
        <f t="shared" si="61"/>
        <v>0</v>
      </c>
      <c r="BR57" s="59">
        <f t="shared" si="62"/>
        <v>0</v>
      </c>
      <c r="BS57" s="59">
        <f t="shared" si="63"/>
        <v>0</v>
      </c>
      <c r="BT57" s="59">
        <f t="shared" si="64"/>
        <v>0</v>
      </c>
    </row>
    <row r="58">
      <c r="A58" s="49"/>
      <c r="B58" s="52" t="s">
        <v>54</v>
      </c>
      <c r="C58" s="52" t="s">
        <v>65</v>
      </c>
      <c r="D58" s="53">
        <f t="shared" ref="D58:AZ58" si="77">sum(D59)</f>
        <v>400000</v>
      </c>
      <c r="E58" s="53">
        <f t="shared" si="77"/>
        <v>0</v>
      </c>
      <c r="F58" s="53">
        <f t="shared" si="77"/>
        <v>0</v>
      </c>
      <c r="G58" s="53">
        <f t="shared" si="77"/>
        <v>0</v>
      </c>
      <c r="H58" s="53">
        <f t="shared" si="77"/>
        <v>0</v>
      </c>
      <c r="I58" s="53">
        <f t="shared" si="77"/>
        <v>0</v>
      </c>
      <c r="J58" s="53">
        <f t="shared" si="77"/>
        <v>0</v>
      </c>
      <c r="K58" s="53">
        <f t="shared" si="77"/>
        <v>0</v>
      </c>
      <c r="L58" s="53">
        <f t="shared" si="77"/>
        <v>0</v>
      </c>
      <c r="M58" s="53">
        <f t="shared" si="77"/>
        <v>0</v>
      </c>
      <c r="N58" s="53">
        <f t="shared" si="77"/>
        <v>0</v>
      </c>
      <c r="O58" s="53">
        <f t="shared" si="77"/>
        <v>0</v>
      </c>
      <c r="P58" s="53">
        <f t="shared" si="77"/>
        <v>0</v>
      </c>
      <c r="Q58" s="53">
        <f t="shared" si="77"/>
        <v>0</v>
      </c>
      <c r="R58" s="53">
        <f t="shared" si="77"/>
        <v>0</v>
      </c>
      <c r="S58" s="53">
        <f t="shared" si="77"/>
        <v>0</v>
      </c>
      <c r="T58" s="53">
        <f t="shared" si="77"/>
        <v>0</v>
      </c>
      <c r="U58" s="53">
        <f t="shared" si="77"/>
        <v>0</v>
      </c>
      <c r="V58" s="53">
        <f t="shared" si="77"/>
        <v>400000</v>
      </c>
      <c r="W58" s="53">
        <f t="shared" si="77"/>
        <v>0</v>
      </c>
      <c r="X58" s="53">
        <f t="shared" si="77"/>
        <v>0</v>
      </c>
      <c r="Y58" s="53">
        <f t="shared" si="77"/>
        <v>0</v>
      </c>
      <c r="Z58" s="53">
        <f t="shared" si="77"/>
        <v>0</v>
      </c>
      <c r="AA58" s="53">
        <f t="shared" si="77"/>
        <v>0</v>
      </c>
      <c r="AB58" s="53">
        <f t="shared" si="77"/>
        <v>0</v>
      </c>
      <c r="AC58" s="53">
        <f t="shared" si="77"/>
        <v>0</v>
      </c>
      <c r="AD58" s="53">
        <f t="shared" si="77"/>
        <v>0</v>
      </c>
      <c r="AE58" s="53">
        <f t="shared" si="77"/>
        <v>0</v>
      </c>
      <c r="AF58" s="53">
        <f t="shared" si="77"/>
        <v>0</v>
      </c>
      <c r="AG58" s="53">
        <f t="shared" si="77"/>
        <v>0</v>
      </c>
      <c r="AH58" s="53">
        <f t="shared" si="77"/>
        <v>0</v>
      </c>
      <c r="AI58" s="53">
        <f t="shared" si="77"/>
        <v>0</v>
      </c>
      <c r="AJ58" s="53">
        <f t="shared" si="77"/>
        <v>0</v>
      </c>
      <c r="AK58" s="53">
        <f t="shared" si="77"/>
        <v>0</v>
      </c>
      <c r="AL58" s="53">
        <f t="shared" si="77"/>
        <v>0</v>
      </c>
      <c r="AM58" s="53">
        <f t="shared" si="77"/>
        <v>0</v>
      </c>
      <c r="AN58" s="53">
        <f t="shared" si="77"/>
        <v>0</v>
      </c>
      <c r="AO58" s="53">
        <f t="shared" si="77"/>
        <v>0</v>
      </c>
      <c r="AP58" s="53">
        <f t="shared" si="77"/>
        <v>0</v>
      </c>
      <c r="AQ58" s="53">
        <f t="shared" si="77"/>
        <v>0</v>
      </c>
      <c r="AR58" s="53">
        <f t="shared" si="77"/>
        <v>0</v>
      </c>
      <c r="AS58" s="53">
        <f t="shared" si="77"/>
        <v>0</v>
      </c>
      <c r="AT58" s="53">
        <f t="shared" si="77"/>
        <v>0</v>
      </c>
      <c r="AU58" s="53">
        <f t="shared" si="77"/>
        <v>0</v>
      </c>
      <c r="AV58" s="53">
        <f t="shared" si="77"/>
        <v>0</v>
      </c>
      <c r="AW58" s="53">
        <f t="shared" si="77"/>
        <v>0</v>
      </c>
      <c r="AX58" s="53">
        <f t="shared" si="77"/>
        <v>0</v>
      </c>
      <c r="AY58" s="53">
        <f t="shared" si="77"/>
        <v>0</v>
      </c>
      <c r="AZ58" s="65">
        <f t="shared" si="77"/>
        <v>0</v>
      </c>
      <c r="BA58" s="59">
        <f t="shared" si="47"/>
        <v>400000</v>
      </c>
      <c r="BB58" s="28">
        <f t="shared" ref="BB58:BB341" si="78">D58-BA58</f>
        <v>0</v>
      </c>
      <c r="BC58" s="64"/>
      <c r="BD58" s="59">
        <f t="shared" si="49"/>
        <v>0</v>
      </c>
      <c r="BE58" s="59">
        <f t="shared" si="50"/>
        <v>0</v>
      </c>
      <c r="BF58" s="59">
        <f t="shared" si="51"/>
        <v>0</v>
      </c>
      <c r="BG58" s="59">
        <f t="shared" si="52"/>
        <v>0</v>
      </c>
      <c r="BH58" s="59">
        <f t="shared" si="53"/>
        <v>400000</v>
      </c>
      <c r="BI58" s="59">
        <f t="shared" si="54"/>
        <v>0</v>
      </c>
      <c r="BJ58" s="59">
        <f t="shared" si="55"/>
        <v>0</v>
      </c>
      <c r="BK58" s="59">
        <f t="shared" si="56"/>
        <v>0</v>
      </c>
      <c r="BL58" s="59">
        <f t="shared" si="57"/>
        <v>0</v>
      </c>
      <c r="BM58" s="59">
        <f t="shared" si="58"/>
        <v>0</v>
      </c>
      <c r="BN58" s="59">
        <f t="shared" si="59"/>
        <v>0</v>
      </c>
      <c r="BO58" s="59">
        <f t="shared" si="60"/>
        <v>0</v>
      </c>
      <c r="BP58" s="64"/>
      <c r="BQ58" s="59">
        <f t="shared" si="61"/>
        <v>0</v>
      </c>
      <c r="BR58" s="59">
        <f t="shared" si="62"/>
        <v>400000</v>
      </c>
      <c r="BS58" s="59">
        <f t="shared" si="63"/>
        <v>0</v>
      </c>
      <c r="BT58" s="59">
        <f t="shared" si="64"/>
        <v>0</v>
      </c>
    </row>
    <row r="59">
      <c r="A59" s="49"/>
      <c r="B59" s="52" t="s">
        <v>38</v>
      </c>
      <c r="C59" s="52" t="s">
        <v>67</v>
      </c>
      <c r="D59" s="53">
        <v>400000.0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>
        <f>D59</f>
        <v>400000</v>
      </c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5"/>
      <c r="BA59" s="59">
        <f t="shared" si="47"/>
        <v>400000</v>
      </c>
      <c r="BB59" s="28">
        <f t="shared" si="78"/>
        <v>0</v>
      </c>
      <c r="BC59" s="64"/>
      <c r="BD59" s="59">
        <f t="shared" si="49"/>
        <v>0</v>
      </c>
      <c r="BE59" s="59">
        <f t="shared" si="50"/>
        <v>0</v>
      </c>
      <c r="BF59" s="59">
        <f t="shared" si="51"/>
        <v>0</v>
      </c>
      <c r="BG59" s="59">
        <f t="shared" si="52"/>
        <v>0</v>
      </c>
      <c r="BH59" s="59">
        <f t="shared" si="53"/>
        <v>400000</v>
      </c>
      <c r="BI59" s="59">
        <f t="shared" si="54"/>
        <v>0</v>
      </c>
      <c r="BJ59" s="59">
        <f t="shared" si="55"/>
        <v>0</v>
      </c>
      <c r="BK59" s="59">
        <f t="shared" si="56"/>
        <v>0</v>
      </c>
      <c r="BL59" s="59">
        <f t="shared" si="57"/>
        <v>0</v>
      </c>
      <c r="BM59" s="59">
        <f t="shared" si="58"/>
        <v>0</v>
      </c>
      <c r="BN59" s="59">
        <f t="shared" si="59"/>
        <v>0</v>
      </c>
      <c r="BO59" s="59">
        <f t="shared" si="60"/>
        <v>0</v>
      </c>
      <c r="BP59" s="64"/>
      <c r="BQ59" s="59">
        <f t="shared" si="61"/>
        <v>0</v>
      </c>
      <c r="BR59" s="59">
        <f t="shared" si="62"/>
        <v>400000</v>
      </c>
      <c r="BS59" s="59">
        <f t="shared" si="63"/>
        <v>0</v>
      </c>
      <c r="BT59" s="59">
        <f t="shared" si="64"/>
        <v>0</v>
      </c>
    </row>
    <row r="60">
      <c r="A60" s="41" t="s">
        <v>68</v>
      </c>
      <c r="B60" s="42" t="s">
        <v>69</v>
      </c>
      <c r="C60" s="6"/>
      <c r="D60" s="43">
        <f t="shared" ref="D60:AZ60" si="79">sum(D61,D64,D67)</f>
        <v>35380000</v>
      </c>
      <c r="E60" s="43">
        <f t="shared" si="79"/>
        <v>0</v>
      </c>
      <c r="F60" s="43">
        <f t="shared" si="79"/>
        <v>0</v>
      </c>
      <c r="G60" s="43">
        <f t="shared" si="79"/>
        <v>0</v>
      </c>
      <c r="H60" s="43">
        <f t="shared" si="79"/>
        <v>0</v>
      </c>
      <c r="I60" s="43">
        <f t="shared" si="79"/>
        <v>0</v>
      </c>
      <c r="J60" s="43">
        <f t="shared" si="79"/>
        <v>0</v>
      </c>
      <c r="K60" s="43">
        <f t="shared" si="79"/>
        <v>0</v>
      </c>
      <c r="L60" s="43">
        <f t="shared" si="79"/>
        <v>0</v>
      </c>
      <c r="M60" s="43">
        <f t="shared" si="79"/>
        <v>0</v>
      </c>
      <c r="N60" s="43">
        <f t="shared" si="79"/>
        <v>0</v>
      </c>
      <c r="O60" s="43">
        <f t="shared" si="79"/>
        <v>0</v>
      </c>
      <c r="P60" s="43">
        <f t="shared" si="79"/>
        <v>0</v>
      </c>
      <c r="Q60" s="43">
        <f t="shared" si="79"/>
        <v>0</v>
      </c>
      <c r="R60" s="43">
        <f t="shared" si="79"/>
        <v>0</v>
      </c>
      <c r="S60" s="43">
        <f t="shared" si="79"/>
        <v>0</v>
      </c>
      <c r="T60" s="43">
        <f t="shared" si="79"/>
        <v>0</v>
      </c>
      <c r="U60" s="43">
        <f t="shared" si="79"/>
        <v>0</v>
      </c>
      <c r="V60" s="43">
        <f t="shared" si="79"/>
        <v>0</v>
      </c>
      <c r="W60" s="43">
        <f t="shared" si="79"/>
        <v>0</v>
      </c>
      <c r="X60" s="43">
        <f t="shared" si="79"/>
        <v>0</v>
      </c>
      <c r="Y60" s="43">
        <f t="shared" si="79"/>
        <v>0</v>
      </c>
      <c r="Z60" s="43">
        <f t="shared" si="79"/>
        <v>0</v>
      </c>
      <c r="AA60" s="43">
        <f t="shared" si="79"/>
        <v>0</v>
      </c>
      <c r="AB60" s="43">
        <f t="shared" si="79"/>
        <v>0</v>
      </c>
      <c r="AC60" s="43">
        <f t="shared" si="79"/>
        <v>0</v>
      </c>
      <c r="AD60" s="43">
        <f t="shared" si="79"/>
        <v>0</v>
      </c>
      <c r="AE60" s="43">
        <f t="shared" si="79"/>
        <v>0</v>
      </c>
      <c r="AF60" s="43">
        <f t="shared" si="79"/>
        <v>0</v>
      </c>
      <c r="AG60" s="43">
        <f t="shared" si="79"/>
        <v>0</v>
      </c>
      <c r="AH60" s="43">
        <f t="shared" si="79"/>
        <v>0</v>
      </c>
      <c r="AI60" s="43">
        <f t="shared" si="79"/>
        <v>0</v>
      </c>
      <c r="AJ60" s="43">
        <f t="shared" si="79"/>
        <v>33580000</v>
      </c>
      <c r="AK60" s="43">
        <f t="shared" si="79"/>
        <v>0</v>
      </c>
      <c r="AL60" s="43">
        <f t="shared" si="79"/>
        <v>0</v>
      </c>
      <c r="AM60" s="43">
        <f t="shared" si="79"/>
        <v>1800000</v>
      </c>
      <c r="AN60" s="43">
        <f t="shared" si="79"/>
        <v>0</v>
      </c>
      <c r="AO60" s="43">
        <f t="shared" si="79"/>
        <v>0</v>
      </c>
      <c r="AP60" s="43">
        <f t="shared" si="79"/>
        <v>0</v>
      </c>
      <c r="AQ60" s="43">
        <f t="shared" si="79"/>
        <v>0</v>
      </c>
      <c r="AR60" s="43">
        <f t="shared" si="79"/>
        <v>0</v>
      </c>
      <c r="AS60" s="43">
        <f t="shared" si="79"/>
        <v>0</v>
      </c>
      <c r="AT60" s="43">
        <f t="shared" si="79"/>
        <v>0</v>
      </c>
      <c r="AU60" s="43">
        <f t="shared" si="79"/>
        <v>0</v>
      </c>
      <c r="AV60" s="43">
        <f t="shared" si="79"/>
        <v>0</v>
      </c>
      <c r="AW60" s="43">
        <f t="shared" si="79"/>
        <v>0</v>
      </c>
      <c r="AX60" s="43">
        <f t="shared" si="79"/>
        <v>0</v>
      </c>
      <c r="AY60" s="43">
        <f t="shared" si="79"/>
        <v>0</v>
      </c>
      <c r="AZ60" s="58">
        <f t="shared" si="79"/>
        <v>0</v>
      </c>
      <c r="BA60" s="59">
        <f t="shared" si="47"/>
        <v>35380000</v>
      </c>
      <c r="BB60" s="28">
        <f t="shared" si="78"/>
        <v>0</v>
      </c>
      <c r="BC60" s="29"/>
      <c r="BD60" s="59">
        <f t="shared" si="49"/>
        <v>0</v>
      </c>
      <c r="BE60" s="59">
        <f t="shared" si="50"/>
        <v>0</v>
      </c>
      <c r="BF60" s="59">
        <f t="shared" si="51"/>
        <v>0</v>
      </c>
      <c r="BG60" s="59">
        <f t="shared" si="52"/>
        <v>0</v>
      </c>
      <c r="BH60" s="59">
        <f t="shared" si="53"/>
        <v>0</v>
      </c>
      <c r="BI60" s="59">
        <f t="shared" si="54"/>
        <v>0</v>
      </c>
      <c r="BJ60" s="59">
        <f t="shared" si="55"/>
        <v>0</v>
      </c>
      <c r="BK60" s="59">
        <f t="shared" si="56"/>
        <v>33580000</v>
      </c>
      <c r="BL60" s="59">
        <f t="shared" si="57"/>
        <v>1800000</v>
      </c>
      <c r="BM60" s="59">
        <f t="shared" si="58"/>
        <v>0</v>
      </c>
      <c r="BN60" s="59">
        <f t="shared" si="59"/>
        <v>0</v>
      </c>
      <c r="BO60" s="59">
        <f t="shared" si="60"/>
        <v>0</v>
      </c>
      <c r="BP60" s="29"/>
      <c r="BQ60" s="59">
        <f t="shared" si="61"/>
        <v>0</v>
      </c>
      <c r="BR60" s="59">
        <f t="shared" si="62"/>
        <v>0</v>
      </c>
      <c r="BS60" s="59">
        <f t="shared" si="63"/>
        <v>35380000</v>
      </c>
      <c r="BT60" s="59">
        <f t="shared" si="64"/>
        <v>0</v>
      </c>
    </row>
    <row r="61">
      <c r="A61" s="45">
        <v>521211.0</v>
      </c>
      <c r="B61" s="46" t="s">
        <v>48</v>
      </c>
      <c r="C61" s="6"/>
      <c r="D61" s="47">
        <f t="shared" ref="D61:AZ61" si="80">sum(D63)</f>
        <v>5600000</v>
      </c>
      <c r="E61" s="47">
        <f t="shared" si="80"/>
        <v>0</v>
      </c>
      <c r="F61" s="47">
        <f t="shared" si="80"/>
        <v>0</v>
      </c>
      <c r="G61" s="47">
        <f t="shared" si="80"/>
        <v>0</v>
      </c>
      <c r="H61" s="47">
        <f t="shared" si="80"/>
        <v>0</v>
      </c>
      <c r="I61" s="47">
        <f t="shared" si="80"/>
        <v>0</v>
      </c>
      <c r="J61" s="47">
        <f t="shared" si="80"/>
        <v>0</v>
      </c>
      <c r="K61" s="47">
        <f t="shared" si="80"/>
        <v>0</v>
      </c>
      <c r="L61" s="47">
        <f t="shared" si="80"/>
        <v>0</v>
      </c>
      <c r="M61" s="47">
        <f t="shared" si="80"/>
        <v>0</v>
      </c>
      <c r="N61" s="47">
        <f t="shared" si="80"/>
        <v>0</v>
      </c>
      <c r="O61" s="47">
        <f t="shared" si="80"/>
        <v>0</v>
      </c>
      <c r="P61" s="47">
        <f t="shared" si="80"/>
        <v>0</v>
      </c>
      <c r="Q61" s="47">
        <f t="shared" si="80"/>
        <v>0</v>
      </c>
      <c r="R61" s="47">
        <f t="shared" si="80"/>
        <v>0</v>
      </c>
      <c r="S61" s="47">
        <f t="shared" si="80"/>
        <v>0</v>
      </c>
      <c r="T61" s="47">
        <f t="shared" si="80"/>
        <v>0</v>
      </c>
      <c r="U61" s="47">
        <f t="shared" si="80"/>
        <v>0</v>
      </c>
      <c r="V61" s="47">
        <f t="shared" si="80"/>
        <v>0</v>
      </c>
      <c r="W61" s="47">
        <f t="shared" si="80"/>
        <v>0</v>
      </c>
      <c r="X61" s="47">
        <f t="shared" si="80"/>
        <v>0</v>
      </c>
      <c r="Y61" s="47">
        <f t="shared" si="80"/>
        <v>0</v>
      </c>
      <c r="Z61" s="47">
        <f t="shared" si="80"/>
        <v>0</v>
      </c>
      <c r="AA61" s="47">
        <f t="shared" si="80"/>
        <v>0</v>
      </c>
      <c r="AB61" s="47">
        <f t="shared" si="80"/>
        <v>0</v>
      </c>
      <c r="AC61" s="47">
        <f t="shared" si="80"/>
        <v>0</v>
      </c>
      <c r="AD61" s="47">
        <f t="shared" si="80"/>
        <v>0</v>
      </c>
      <c r="AE61" s="47">
        <f t="shared" si="80"/>
        <v>0</v>
      </c>
      <c r="AF61" s="47">
        <f t="shared" si="80"/>
        <v>0</v>
      </c>
      <c r="AG61" s="47">
        <f t="shared" si="80"/>
        <v>0</v>
      </c>
      <c r="AH61" s="47">
        <f t="shared" si="80"/>
        <v>0</v>
      </c>
      <c r="AI61" s="47">
        <f t="shared" si="80"/>
        <v>0</v>
      </c>
      <c r="AJ61" s="47">
        <f t="shared" si="80"/>
        <v>5600000</v>
      </c>
      <c r="AK61" s="47">
        <f t="shared" si="80"/>
        <v>0</v>
      </c>
      <c r="AL61" s="47">
        <f t="shared" si="80"/>
        <v>0</v>
      </c>
      <c r="AM61" s="47">
        <f t="shared" si="80"/>
        <v>0</v>
      </c>
      <c r="AN61" s="47">
        <f t="shared" si="80"/>
        <v>0</v>
      </c>
      <c r="AO61" s="47">
        <f t="shared" si="80"/>
        <v>0</v>
      </c>
      <c r="AP61" s="47">
        <f t="shared" si="80"/>
        <v>0</v>
      </c>
      <c r="AQ61" s="47">
        <f t="shared" si="80"/>
        <v>0</v>
      </c>
      <c r="AR61" s="47">
        <f t="shared" si="80"/>
        <v>0</v>
      </c>
      <c r="AS61" s="47">
        <f t="shared" si="80"/>
        <v>0</v>
      </c>
      <c r="AT61" s="47">
        <f t="shared" si="80"/>
        <v>0</v>
      </c>
      <c r="AU61" s="47">
        <f t="shared" si="80"/>
        <v>0</v>
      </c>
      <c r="AV61" s="47">
        <f t="shared" si="80"/>
        <v>0</v>
      </c>
      <c r="AW61" s="47">
        <f t="shared" si="80"/>
        <v>0</v>
      </c>
      <c r="AX61" s="47">
        <f t="shared" si="80"/>
        <v>0</v>
      </c>
      <c r="AY61" s="47">
        <f t="shared" si="80"/>
        <v>0</v>
      </c>
      <c r="AZ61" s="60">
        <f t="shared" si="80"/>
        <v>0</v>
      </c>
      <c r="BA61" s="59">
        <f t="shared" si="47"/>
        <v>5600000</v>
      </c>
      <c r="BB61" s="28">
        <f t="shared" si="78"/>
        <v>0</v>
      </c>
      <c r="BC61" s="61"/>
      <c r="BD61" s="59">
        <f t="shared" si="49"/>
        <v>0</v>
      </c>
      <c r="BE61" s="59">
        <f t="shared" si="50"/>
        <v>0</v>
      </c>
      <c r="BF61" s="59">
        <f t="shared" si="51"/>
        <v>0</v>
      </c>
      <c r="BG61" s="59">
        <f t="shared" si="52"/>
        <v>0</v>
      </c>
      <c r="BH61" s="59">
        <f t="shared" si="53"/>
        <v>0</v>
      </c>
      <c r="BI61" s="59">
        <f t="shared" si="54"/>
        <v>0</v>
      </c>
      <c r="BJ61" s="59">
        <f t="shared" si="55"/>
        <v>0</v>
      </c>
      <c r="BK61" s="59">
        <f t="shared" si="56"/>
        <v>5600000</v>
      </c>
      <c r="BL61" s="59">
        <f t="shared" si="57"/>
        <v>0</v>
      </c>
      <c r="BM61" s="59">
        <f t="shared" si="58"/>
        <v>0</v>
      </c>
      <c r="BN61" s="59">
        <f t="shared" si="59"/>
        <v>0</v>
      </c>
      <c r="BO61" s="59">
        <f t="shared" si="60"/>
        <v>0</v>
      </c>
      <c r="BP61" s="61"/>
      <c r="BQ61" s="59">
        <f t="shared" si="61"/>
        <v>0</v>
      </c>
      <c r="BR61" s="59">
        <f t="shared" si="62"/>
        <v>0</v>
      </c>
      <c r="BS61" s="59">
        <f t="shared" si="63"/>
        <v>5600000</v>
      </c>
      <c r="BT61" s="59">
        <f t="shared" si="64"/>
        <v>0</v>
      </c>
    </row>
    <row r="62">
      <c r="A62" s="49"/>
      <c r="B62" s="50" t="s">
        <v>37</v>
      </c>
      <c r="C62" s="6"/>
      <c r="D62" s="51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3"/>
      <c r="BA62" s="59">
        <f t="shared" si="47"/>
        <v>0</v>
      </c>
      <c r="BB62" s="28">
        <f t="shared" si="78"/>
        <v>0</v>
      </c>
      <c r="BC62" s="64"/>
      <c r="BD62" s="59">
        <f t="shared" si="49"/>
        <v>0</v>
      </c>
      <c r="BE62" s="59">
        <f t="shared" si="50"/>
        <v>0</v>
      </c>
      <c r="BF62" s="59">
        <f t="shared" si="51"/>
        <v>0</v>
      </c>
      <c r="BG62" s="59">
        <f t="shared" si="52"/>
        <v>0</v>
      </c>
      <c r="BH62" s="59">
        <f t="shared" si="53"/>
        <v>0</v>
      </c>
      <c r="BI62" s="59">
        <f t="shared" si="54"/>
        <v>0</v>
      </c>
      <c r="BJ62" s="59">
        <f t="shared" si="55"/>
        <v>0</v>
      </c>
      <c r="BK62" s="59">
        <f t="shared" si="56"/>
        <v>0</v>
      </c>
      <c r="BL62" s="59">
        <f t="shared" si="57"/>
        <v>0</v>
      </c>
      <c r="BM62" s="59">
        <f t="shared" si="58"/>
        <v>0</v>
      </c>
      <c r="BN62" s="59">
        <f t="shared" si="59"/>
        <v>0</v>
      </c>
      <c r="BO62" s="59">
        <f t="shared" si="60"/>
        <v>0</v>
      </c>
      <c r="BP62" s="64"/>
      <c r="BQ62" s="59">
        <f t="shared" si="61"/>
        <v>0</v>
      </c>
      <c r="BR62" s="59">
        <f t="shared" si="62"/>
        <v>0</v>
      </c>
      <c r="BS62" s="59">
        <f t="shared" si="63"/>
        <v>0</v>
      </c>
      <c r="BT62" s="59">
        <f t="shared" si="64"/>
        <v>0</v>
      </c>
    </row>
    <row r="63">
      <c r="A63" s="49"/>
      <c r="B63" s="52" t="s">
        <v>38</v>
      </c>
      <c r="C63" s="52" t="s">
        <v>70</v>
      </c>
      <c r="D63" s="53">
        <v>5600000.0</v>
      </c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>
        <f>D63</f>
        <v>5600000</v>
      </c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5"/>
      <c r="BA63" s="59">
        <f t="shared" si="47"/>
        <v>5600000</v>
      </c>
      <c r="BB63" s="28">
        <f t="shared" si="78"/>
        <v>0</v>
      </c>
      <c r="BC63" s="64"/>
      <c r="BD63" s="59">
        <f t="shared" si="49"/>
        <v>0</v>
      </c>
      <c r="BE63" s="59">
        <f t="shared" si="50"/>
        <v>0</v>
      </c>
      <c r="BF63" s="59">
        <f t="shared" si="51"/>
        <v>0</v>
      </c>
      <c r="BG63" s="59">
        <f t="shared" si="52"/>
        <v>0</v>
      </c>
      <c r="BH63" s="59">
        <f t="shared" si="53"/>
        <v>0</v>
      </c>
      <c r="BI63" s="59">
        <f t="shared" si="54"/>
        <v>0</v>
      </c>
      <c r="BJ63" s="59">
        <f t="shared" si="55"/>
        <v>0</v>
      </c>
      <c r="BK63" s="59">
        <f t="shared" si="56"/>
        <v>5600000</v>
      </c>
      <c r="BL63" s="59">
        <f t="shared" si="57"/>
        <v>0</v>
      </c>
      <c r="BM63" s="59">
        <f t="shared" si="58"/>
        <v>0</v>
      </c>
      <c r="BN63" s="59">
        <f t="shared" si="59"/>
        <v>0</v>
      </c>
      <c r="BO63" s="59">
        <f t="shared" si="60"/>
        <v>0</v>
      </c>
      <c r="BP63" s="64"/>
      <c r="BQ63" s="59">
        <f t="shared" si="61"/>
        <v>0</v>
      </c>
      <c r="BR63" s="59">
        <f t="shared" si="62"/>
        <v>0</v>
      </c>
      <c r="BS63" s="59">
        <f t="shared" si="63"/>
        <v>5600000</v>
      </c>
      <c r="BT63" s="59">
        <f t="shared" si="64"/>
        <v>0</v>
      </c>
    </row>
    <row r="64">
      <c r="A64" s="45">
        <v>522151.0</v>
      </c>
      <c r="B64" s="46" t="s">
        <v>51</v>
      </c>
      <c r="C64" s="6"/>
      <c r="D64" s="47">
        <f t="shared" ref="D64:AZ64" si="81">sum(D66)</f>
        <v>1800000</v>
      </c>
      <c r="E64" s="47">
        <f t="shared" si="81"/>
        <v>0</v>
      </c>
      <c r="F64" s="47">
        <f t="shared" si="81"/>
        <v>0</v>
      </c>
      <c r="G64" s="47">
        <f t="shared" si="81"/>
        <v>0</v>
      </c>
      <c r="H64" s="47">
        <f t="shared" si="81"/>
        <v>0</v>
      </c>
      <c r="I64" s="47">
        <f t="shared" si="81"/>
        <v>0</v>
      </c>
      <c r="J64" s="47">
        <f t="shared" si="81"/>
        <v>0</v>
      </c>
      <c r="K64" s="47">
        <f t="shared" si="81"/>
        <v>0</v>
      </c>
      <c r="L64" s="47">
        <f t="shared" si="81"/>
        <v>0</v>
      </c>
      <c r="M64" s="47">
        <f t="shared" si="81"/>
        <v>0</v>
      </c>
      <c r="N64" s="47">
        <f t="shared" si="81"/>
        <v>0</v>
      </c>
      <c r="O64" s="47">
        <f t="shared" si="81"/>
        <v>0</v>
      </c>
      <c r="P64" s="47">
        <f t="shared" si="81"/>
        <v>0</v>
      </c>
      <c r="Q64" s="47">
        <f t="shared" si="81"/>
        <v>0</v>
      </c>
      <c r="R64" s="47">
        <f t="shared" si="81"/>
        <v>0</v>
      </c>
      <c r="S64" s="47">
        <f t="shared" si="81"/>
        <v>0</v>
      </c>
      <c r="T64" s="47">
        <f t="shared" si="81"/>
        <v>0</v>
      </c>
      <c r="U64" s="47">
        <f t="shared" si="81"/>
        <v>0</v>
      </c>
      <c r="V64" s="47">
        <f t="shared" si="81"/>
        <v>0</v>
      </c>
      <c r="W64" s="47">
        <f t="shared" si="81"/>
        <v>0</v>
      </c>
      <c r="X64" s="47">
        <f t="shared" si="81"/>
        <v>0</v>
      </c>
      <c r="Y64" s="47">
        <f t="shared" si="81"/>
        <v>0</v>
      </c>
      <c r="Z64" s="47">
        <f t="shared" si="81"/>
        <v>0</v>
      </c>
      <c r="AA64" s="47">
        <f t="shared" si="81"/>
        <v>0</v>
      </c>
      <c r="AB64" s="47">
        <f t="shared" si="81"/>
        <v>0</v>
      </c>
      <c r="AC64" s="47">
        <f t="shared" si="81"/>
        <v>0</v>
      </c>
      <c r="AD64" s="47">
        <f t="shared" si="81"/>
        <v>0</v>
      </c>
      <c r="AE64" s="47">
        <f t="shared" si="81"/>
        <v>0</v>
      </c>
      <c r="AF64" s="47">
        <f t="shared" si="81"/>
        <v>0</v>
      </c>
      <c r="AG64" s="47">
        <f t="shared" si="81"/>
        <v>0</v>
      </c>
      <c r="AH64" s="47">
        <f t="shared" si="81"/>
        <v>0</v>
      </c>
      <c r="AI64" s="47">
        <f t="shared" si="81"/>
        <v>0</v>
      </c>
      <c r="AJ64" s="47">
        <f t="shared" si="81"/>
        <v>0</v>
      </c>
      <c r="AK64" s="47">
        <f t="shared" si="81"/>
        <v>0</v>
      </c>
      <c r="AL64" s="47">
        <f t="shared" si="81"/>
        <v>0</v>
      </c>
      <c r="AM64" s="47">
        <f t="shared" si="81"/>
        <v>1800000</v>
      </c>
      <c r="AN64" s="47">
        <f t="shared" si="81"/>
        <v>0</v>
      </c>
      <c r="AO64" s="47">
        <f t="shared" si="81"/>
        <v>0</v>
      </c>
      <c r="AP64" s="47">
        <f t="shared" si="81"/>
        <v>0</v>
      </c>
      <c r="AQ64" s="47">
        <f t="shared" si="81"/>
        <v>0</v>
      </c>
      <c r="AR64" s="47">
        <f t="shared" si="81"/>
        <v>0</v>
      </c>
      <c r="AS64" s="47">
        <f t="shared" si="81"/>
        <v>0</v>
      </c>
      <c r="AT64" s="47">
        <f t="shared" si="81"/>
        <v>0</v>
      </c>
      <c r="AU64" s="47">
        <f t="shared" si="81"/>
        <v>0</v>
      </c>
      <c r="AV64" s="47">
        <f t="shared" si="81"/>
        <v>0</v>
      </c>
      <c r="AW64" s="47">
        <f t="shared" si="81"/>
        <v>0</v>
      </c>
      <c r="AX64" s="47">
        <f t="shared" si="81"/>
        <v>0</v>
      </c>
      <c r="AY64" s="47">
        <f t="shared" si="81"/>
        <v>0</v>
      </c>
      <c r="AZ64" s="60">
        <f t="shared" si="81"/>
        <v>0</v>
      </c>
      <c r="BA64" s="59">
        <f t="shared" si="47"/>
        <v>1800000</v>
      </c>
      <c r="BB64" s="28">
        <f t="shared" si="78"/>
        <v>0</v>
      </c>
      <c r="BC64" s="61"/>
      <c r="BD64" s="59">
        <f t="shared" si="49"/>
        <v>0</v>
      </c>
      <c r="BE64" s="59">
        <f t="shared" si="50"/>
        <v>0</v>
      </c>
      <c r="BF64" s="59">
        <f t="shared" si="51"/>
        <v>0</v>
      </c>
      <c r="BG64" s="59">
        <f t="shared" si="52"/>
        <v>0</v>
      </c>
      <c r="BH64" s="59">
        <f t="shared" si="53"/>
        <v>0</v>
      </c>
      <c r="BI64" s="59">
        <f t="shared" si="54"/>
        <v>0</v>
      </c>
      <c r="BJ64" s="59">
        <f t="shared" si="55"/>
        <v>0</v>
      </c>
      <c r="BK64" s="59">
        <f t="shared" si="56"/>
        <v>0</v>
      </c>
      <c r="BL64" s="59">
        <f t="shared" si="57"/>
        <v>1800000</v>
      </c>
      <c r="BM64" s="59">
        <f t="shared" si="58"/>
        <v>0</v>
      </c>
      <c r="BN64" s="59">
        <f t="shared" si="59"/>
        <v>0</v>
      </c>
      <c r="BO64" s="59">
        <f t="shared" si="60"/>
        <v>0</v>
      </c>
      <c r="BP64" s="61"/>
      <c r="BQ64" s="59">
        <f t="shared" si="61"/>
        <v>0</v>
      </c>
      <c r="BR64" s="59">
        <f t="shared" si="62"/>
        <v>0</v>
      </c>
      <c r="BS64" s="59">
        <f t="shared" si="63"/>
        <v>1800000</v>
      </c>
      <c r="BT64" s="59">
        <f t="shared" si="64"/>
        <v>0</v>
      </c>
    </row>
    <row r="65">
      <c r="A65" s="49"/>
      <c r="B65" s="50" t="s">
        <v>37</v>
      </c>
      <c r="C65" s="6"/>
      <c r="D65" s="51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3"/>
      <c r="BA65" s="59">
        <f t="shared" si="47"/>
        <v>0</v>
      </c>
      <c r="BB65" s="28">
        <f t="shared" si="78"/>
        <v>0</v>
      </c>
      <c r="BC65" s="64"/>
      <c r="BD65" s="59">
        <f t="shared" si="49"/>
        <v>0</v>
      </c>
      <c r="BE65" s="59">
        <f t="shared" si="50"/>
        <v>0</v>
      </c>
      <c r="BF65" s="59">
        <f t="shared" si="51"/>
        <v>0</v>
      </c>
      <c r="BG65" s="59">
        <f t="shared" si="52"/>
        <v>0</v>
      </c>
      <c r="BH65" s="59">
        <f t="shared" si="53"/>
        <v>0</v>
      </c>
      <c r="BI65" s="59">
        <f t="shared" si="54"/>
        <v>0</v>
      </c>
      <c r="BJ65" s="59">
        <f t="shared" si="55"/>
        <v>0</v>
      </c>
      <c r="BK65" s="59">
        <f t="shared" si="56"/>
        <v>0</v>
      </c>
      <c r="BL65" s="59">
        <f t="shared" si="57"/>
        <v>0</v>
      </c>
      <c r="BM65" s="59">
        <f t="shared" si="58"/>
        <v>0</v>
      </c>
      <c r="BN65" s="59">
        <f t="shared" si="59"/>
        <v>0</v>
      </c>
      <c r="BO65" s="59">
        <f t="shared" si="60"/>
        <v>0</v>
      </c>
      <c r="BP65" s="64"/>
      <c r="BQ65" s="59">
        <f t="shared" si="61"/>
        <v>0</v>
      </c>
      <c r="BR65" s="59">
        <f t="shared" si="62"/>
        <v>0</v>
      </c>
      <c r="BS65" s="59">
        <f t="shared" si="63"/>
        <v>0</v>
      </c>
      <c r="BT65" s="59">
        <f t="shared" si="64"/>
        <v>0</v>
      </c>
    </row>
    <row r="66">
      <c r="A66" s="49"/>
      <c r="B66" s="52" t="s">
        <v>38</v>
      </c>
      <c r="C66" s="52" t="s">
        <v>71</v>
      </c>
      <c r="D66" s="53">
        <v>1800000.0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>
        <f>D66</f>
        <v>1800000</v>
      </c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5"/>
      <c r="BA66" s="59">
        <f t="shared" si="47"/>
        <v>1800000</v>
      </c>
      <c r="BB66" s="28">
        <f t="shared" si="78"/>
        <v>0</v>
      </c>
      <c r="BC66" s="64"/>
      <c r="BD66" s="59">
        <f t="shared" si="49"/>
        <v>0</v>
      </c>
      <c r="BE66" s="59">
        <f t="shared" si="50"/>
        <v>0</v>
      </c>
      <c r="BF66" s="59">
        <f t="shared" si="51"/>
        <v>0</v>
      </c>
      <c r="BG66" s="59">
        <f t="shared" si="52"/>
        <v>0</v>
      </c>
      <c r="BH66" s="59">
        <f t="shared" si="53"/>
        <v>0</v>
      </c>
      <c r="BI66" s="59">
        <f t="shared" si="54"/>
        <v>0</v>
      </c>
      <c r="BJ66" s="59">
        <f t="shared" si="55"/>
        <v>0</v>
      </c>
      <c r="BK66" s="59">
        <f t="shared" si="56"/>
        <v>0</v>
      </c>
      <c r="BL66" s="59">
        <f t="shared" si="57"/>
        <v>1800000</v>
      </c>
      <c r="BM66" s="59">
        <f t="shared" si="58"/>
        <v>0</v>
      </c>
      <c r="BN66" s="59">
        <f t="shared" si="59"/>
        <v>0</v>
      </c>
      <c r="BO66" s="59">
        <f t="shared" si="60"/>
        <v>0</v>
      </c>
      <c r="BP66" s="64"/>
      <c r="BQ66" s="59">
        <f t="shared" si="61"/>
        <v>0</v>
      </c>
      <c r="BR66" s="59">
        <f t="shared" si="62"/>
        <v>0</v>
      </c>
      <c r="BS66" s="59">
        <f t="shared" si="63"/>
        <v>1800000</v>
      </c>
      <c r="BT66" s="59">
        <f t="shared" si="64"/>
        <v>0</v>
      </c>
    </row>
    <row r="67">
      <c r="A67" s="45">
        <v>522191.0</v>
      </c>
      <c r="B67" s="46" t="s">
        <v>36</v>
      </c>
      <c r="C67" s="6"/>
      <c r="D67" s="47">
        <f t="shared" ref="D67:AZ67" si="82">sum(D69)</f>
        <v>27980000</v>
      </c>
      <c r="E67" s="47">
        <f t="shared" si="82"/>
        <v>0</v>
      </c>
      <c r="F67" s="47">
        <f t="shared" si="82"/>
        <v>0</v>
      </c>
      <c r="G67" s="47">
        <f t="shared" si="82"/>
        <v>0</v>
      </c>
      <c r="H67" s="47">
        <f t="shared" si="82"/>
        <v>0</v>
      </c>
      <c r="I67" s="47">
        <f t="shared" si="82"/>
        <v>0</v>
      </c>
      <c r="J67" s="47">
        <f t="shared" si="82"/>
        <v>0</v>
      </c>
      <c r="K67" s="47">
        <f t="shared" si="82"/>
        <v>0</v>
      </c>
      <c r="L67" s="47">
        <f t="shared" si="82"/>
        <v>0</v>
      </c>
      <c r="M67" s="47">
        <f t="shared" si="82"/>
        <v>0</v>
      </c>
      <c r="N67" s="47">
        <f t="shared" si="82"/>
        <v>0</v>
      </c>
      <c r="O67" s="47">
        <f t="shared" si="82"/>
        <v>0</v>
      </c>
      <c r="P67" s="47">
        <f t="shared" si="82"/>
        <v>0</v>
      </c>
      <c r="Q67" s="47">
        <f t="shared" si="82"/>
        <v>0</v>
      </c>
      <c r="R67" s="47">
        <f t="shared" si="82"/>
        <v>0</v>
      </c>
      <c r="S67" s="47">
        <f t="shared" si="82"/>
        <v>0</v>
      </c>
      <c r="T67" s="47">
        <f t="shared" si="82"/>
        <v>0</v>
      </c>
      <c r="U67" s="47">
        <f t="shared" si="82"/>
        <v>0</v>
      </c>
      <c r="V67" s="47">
        <f t="shared" si="82"/>
        <v>0</v>
      </c>
      <c r="W67" s="47">
        <f t="shared" si="82"/>
        <v>0</v>
      </c>
      <c r="X67" s="47">
        <f t="shared" si="82"/>
        <v>0</v>
      </c>
      <c r="Y67" s="47">
        <f t="shared" si="82"/>
        <v>0</v>
      </c>
      <c r="Z67" s="47">
        <f t="shared" si="82"/>
        <v>0</v>
      </c>
      <c r="AA67" s="47">
        <f t="shared" si="82"/>
        <v>0</v>
      </c>
      <c r="AB67" s="47">
        <f t="shared" si="82"/>
        <v>0</v>
      </c>
      <c r="AC67" s="47">
        <f t="shared" si="82"/>
        <v>0</v>
      </c>
      <c r="AD67" s="47">
        <f t="shared" si="82"/>
        <v>0</v>
      </c>
      <c r="AE67" s="47">
        <f t="shared" si="82"/>
        <v>0</v>
      </c>
      <c r="AF67" s="47">
        <f t="shared" si="82"/>
        <v>0</v>
      </c>
      <c r="AG67" s="47">
        <f t="shared" si="82"/>
        <v>0</v>
      </c>
      <c r="AH67" s="47">
        <f t="shared" si="82"/>
        <v>0</v>
      </c>
      <c r="AI67" s="47">
        <f t="shared" si="82"/>
        <v>0</v>
      </c>
      <c r="AJ67" s="47">
        <f t="shared" si="82"/>
        <v>27980000</v>
      </c>
      <c r="AK67" s="47">
        <f t="shared" si="82"/>
        <v>0</v>
      </c>
      <c r="AL67" s="47">
        <f t="shared" si="82"/>
        <v>0</v>
      </c>
      <c r="AM67" s="47">
        <f t="shared" si="82"/>
        <v>0</v>
      </c>
      <c r="AN67" s="47">
        <f t="shared" si="82"/>
        <v>0</v>
      </c>
      <c r="AO67" s="47">
        <f t="shared" si="82"/>
        <v>0</v>
      </c>
      <c r="AP67" s="47">
        <f t="shared" si="82"/>
        <v>0</v>
      </c>
      <c r="AQ67" s="47">
        <f t="shared" si="82"/>
        <v>0</v>
      </c>
      <c r="AR67" s="47">
        <f t="shared" si="82"/>
        <v>0</v>
      </c>
      <c r="AS67" s="47">
        <f t="shared" si="82"/>
        <v>0</v>
      </c>
      <c r="AT67" s="47">
        <f t="shared" si="82"/>
        <v>0</v>
      </c>
      <c r="AU67" s="47">
        <f t="shared" si="82"/>
        <v>0</v>
      </c>
      <c r="AV67" s="47">
        <f t="shared" si="82"/>
        <v>0</v>
      </c>
      <c r="AW67" s="47">
        <f t="shared" si="82"/>
        <v>0</v>
      </c>
      <c r="AX67" s="47">
        <f t="shared" si="82"/>
        <v>0</v>
      </c>
      <c r="AY67" s="47">
        <f t="shared" si="82"/>
        <v>0</v>
      </c>
      <c r="AZ67" s="60">
        <f t="shared" si="82"/>
        <v>0</v>
      </c>
      <c r="BA67" s="59">
        <f t="shared" si="47"/>
        <v>27980000</v>
      </c>
      <c r="BB67" s="28">
        <f t="shared" si="78"/>
        <v>0</v>
      </c>
      <c r="BC67" s="61"/>
      <c r="BD67" s="59">
        <f t="shared" si="49"/>
        <v>0</v>
      </c>
      <c r="BE67" s="59">
        <f t="shared" si="50"/>
        <v>0</v>
      </c>
      <c r="BF67" s="59">
        <f t="shared" si="51"/>
        <v>0</v>
      </c>
      <c r="BG67" s="59">
        <f t="shared" si="52"/>
        <v>0</v>
      </c>
      <c r="BH67" s="59">
        <f t="shared" si="53"/>
        <v>0</v>
      </c>
      <c r="BI67" s="59">
        <f t="shared" si="54"/>
        <v>0</v>
      </c>
      <c r="BJ67" s="59">
        <f t="shared" si="55"/>
        <v>0</v>
      </c>
      <c r="BK67" s="59">
        <f t="shared" si="56"/>
        <v>27980000</v>
      </c>
      <c r="BL67" s="59">
        <f t="shared" si="57"/>
        <v>0</v>
      </c>
      <c r="BM67" s="59">
        <f t="shared" si="58"/>
        <v>0</v>
      </c>
      <c r="BN67" s="59">
        <f t="shared" si="59"/>
        <v>0</v>
      </c>
      <c r="BO67" s="59">
        <f t="shared" si="60"/>
        <v>0</v>
      </c>
      <c r="BP67" s="61"/>
      <c r="BQ67" s="59">
        <f t="shared" si="61"/>
        <v>0</v>
      </c>
      <c r="BR67" s="59">
        <f t="shared" si="62"/>
        <v>0</v>
      </c>
      <c r="BS67" s="59">
        <f t="shared" si="63"/>
        <v>27980000</v>
      </c>
      <c r="BT67" s="59">
        <f t="shared" si="64"/>
        <v>0</v>
      </c>
    </row>
    <row r="68">
      <c r="A68" s="49"/>
      <c r="B68" s="50" t="s">
        <v>37</v>
      </c>
      <c r="C68" s="6"/>
      <c r="D68" s="51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3"/>
      <c r="BA68" s="59">
        <f t="shared" si="47"/>
        <v>0</v>
      </c>
      <c r="BB68" s="28">
        <f t="shared" si="78"/>
        <v>0</v>
      </c>
      <c r="BC68" s="64"/>
      <c r="BD68" s="59">
        <f t="shared" si="49"/>
        <v>0</v>
      </c>
      <c r="BE68" s="59">
        <f t="shared" si="50"/>
        <v>0</v>
      </c>
      <c r="BF68" s="59">
        <f t="shared" si="51"/>
        <v>0</v>
      </c>
      <c r="BG68" s="59">
        <f t="shared" si="52"/>
        <v>0</v>
      </c>
      <c r="BH68" s="59">
        <f t="shared" si="53"/>
        <v>0</v>
      </c>
      <c r="BI68" s="59">
        <f t="shared" si="54"/>
        <v>0</v>
      </c>
      <c r="BJ68" s="59">
        <f t="shared" si="55"/>
        <v>0</v>
      </c>
      <c r="BK68" s="59">
        <f t="shared" si="56"/>
        <v>0</v>
      </c>
      <c r="BL68" s="59">
        <f t="shared" si="57"/>
        <v>0</v>
      </c>
      <c r="BM68" s="59">
        <f t="shared" si="58"/>
        <v>0</v>
      </c>
      <c r="BN68" s="59">
        <f t="shared" si="59"/>
        <v>0</v>
      </c>
      <c r="BO68" s="59">
        <f t="shared" si="60"/>
        <v>0</v>
      </c>
      <c r="BP68" s="64"/>
      <c r="BQ68" s="59">
        <f t="shared" si="61"/>
        <v>0</v>
      </c>
      <c r="BR68" s="59">
        <f t="shared" si="62"/>
        <v>0</v>
      </c>
      <c r="BS68" s="59">
        <f t="shared" si="63"/>
        <v>0</v>
      </c>
      <c r="BT68" s="59">
        <f t="shared" si="64"/>
        <v>0</v>
      </c>
    </row>
    <row r="69">
      <c r="A69" s="49"/>
      <c r="B69" s="52" t="s">
        <v>38</v>
      </c>
      <c r="C69" s="52" t="s">
        <v>72</v>
      </c>
      <c r="D69" s="53">
        <v>2.798E7</v>
      </c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>
        <f>D69</f>
        <v>27980000</v>
      </c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5"/>
      <c r="BA69" s="59">
        <f t="shared" si="47"/>
        <v>27980000</v>
      </c>
      <c r="BB69" s="28">
        <f t="shared" si="78"/>
        <v>0</v>
      </c>
      <c r="BC69" s="64"/>
      <c r="BD69" s="59">
        <f t="shared" si="49"/>
        <v>0</v>
      </c>
      <c r="BE69" s="59">
        <f t="shared" si="50"/>
        <v>0</v>
      </c>
      <c r="BF69" s="59">
        <f t="shared" si="51"/>
        <v>0</v>
      </c>
      <c r="BG69" s="59">
        <f t="shared" si="52"/>
        <v>0</v>
      </c>
      <c r="BH69" s="59">
        <f t="shared" si="53"/>
        <v>0</v>
      </c>
      <c r="BI69" s="59">
        <f t="shared" si="54"/>
        <v>0</v>
      </c>
      <c r="BJ69" s="59">
        <f t="shared" si="55"/>
        <v>0</v>
      </c>
      <c r="BK69" s="59">
        <f t="shared" si="56"/>
        <v>27980000</v>
      </c>
      <c r="BL69" s="59">
        <f t="shared" si="57"/>
        <v>0</v>
      </c>
      <c r="BM69" s="59">
        <f t="shared" si="58"/>
        <v>0</v>
      </c>
      <c r="BN69" s="59">
        <f t="shared" si="59"/>
        <v>0</v>
      </c>
      <c r="BO69" s="59">
        <f t="shared" si="60"/>
        <v>0</v>
      </c>
      <c r="BP69" s="64"/>
      <c r="BQ69" s="59">
        <f t="shared" si="61"/>
        <v>0</v>
      </c>
      <c r="BR69" s="59">
        <f t="shared" si="62"/>
        <v>0</v>
      </c>
      <c r="BS69" s="59">
        <f t="shared" si="63"/>
        <v>27980000</v>
      </c>
      <c r="BT69" s="59">
        <f t="shared" si="64"/>
        <v>0</v>
      </c>
    </row>
    <row r="70">
      <c r="A70" s="37" t="s">
        <v>120</v>
      </c>
      <c r="B70" s="38" t="s">
        <v>121</v>
      </c>
      <c r="C70" s="6"/>
      <c r="D70" s="39">
        <f t="shared" ref="D70:AZ70" si="83">sum(D71)</f>
        <v>11444000</v>
      </c>
      <c r="E70" s="39">
        <f t="shared" si="83"/>
        <v>0</v>
      </c>
      <c r="F70" s="39">
        <f t="shared" si="83"/>
        <v>0</v>
      </c>
      <c r="G70" s="39">
        <f t="shared" si="83"/>
        <v>0</v>
      </c>
      <c r="H70" s="39">
        <f t="shared" si="83"/>
        <v>0</v>
      </c>
      <c r="I70" s="39">
        <f t="shared" si="83"/>
        <v>0</v>
      </c>
      <c r="J70" s="39">
        <f t="shared" si="83"/>
        <v>0</v>
      </c>
      <c r="K70" s="39">
        <f t="shared" si="83"/>
        <v>0</v>
      </c>
      <c r="L70" s="39">
        <f t="shared" si="83"/>
        <v>0</v>
      </c>
      <c r="M70" s="39">
        <f t="shared" si="83"/>
        <v>0</v>
      </c>
      <c r="N70" s="39">
        <f t="shared" si="83"/>
        <v>6850000</v>
      </c>
      <c r="O70" s="39">
        <f t="shared" si="83"/>
        <v>0</v>
      </c>
      <c r="P70" s="39">
        <f t="shared" si="83"/>
        <v>0</v>
      </c>
      <c r="Q70" s="39">
        <f t="shared" si="83"/>
        <v>0</v>
      </c>
      <c r="R70" s="39">
        <f t="shared" si="83"/>
        <v>0</v>
      </c>
      <c r="S70" s="39">
        <f t="shared" si="83"/>
        <v>0</v>
      </c>
      <c r="T70" s="39">
        <f t="shared" si="83"/>
        <v>0</v>
      </c>
      <c r="U70" s="39">
        <f t="shared" si="83"/>
        <v>0</v>
      </c>
      <c r="V70" s="39">
        <f t="shared" si="83"/>
        <v>0</v>
      </c>
      <c r="W70" s="39">
        <f t="shared" si="83"/>
        <v>0</v>
      </c>
      <c r="X70" s="39">
        <f t="shared" si="83"/>
        <v>0</v>
      </c>
      <c r="Y70" s="39">
        <f t="shared" si="83"/>
        <v>0</v>
      </c>
      <c r="Z70" s="39">
        <f t="shared" si="83"/>
        <v>0</v>
      </c>
      <c r="AA70" s="39">
        <f t="shared" si="83"/>
        <v>0</v>
      </c>
      <c r="AB70" s="39">
        <f t="shared" si="83"/>
        <v>0</v>
      </c>
      <c r="AC70" s="39">
        <f t="shared" si="83"/>
        <v>0</v>
      </c>
      <c r="AD70" s="39">
        <f t="shared" si="83"/>
        <v>0</v>
      </c>
      <c r="AE70" s="39">
        <f t="shared" si="83"/>
        <v>0</v>
      </c>
      <c r="AF70" s="39">
        <f t="shared" si="83"/>
        <v>2730000</v>
      </c>
      <c r="AG70" s="39">
        <f t="shared" si="83"/>
        <v>800000</v>
      </c>
      <c r="AH70" s="39">
        <f t="shared" si="83"/>
        <v>0</v>
      </c>
      <c r="AI70" s="39">
        <f t="shared" si="83"/>
        <v>0</v>
      </c>
      <c r="AJ70" s="39">
        <f t="shared" si="83"/>
        <v>0</v>
      </c>
      <c r="AK70" s="39">
        <f t="shared" si="83"/>
        <v>0</v>
      </c>
      <c r="AL70" s="39">
        <f t="shared" si="83"/>
        <v>0</v>
      </c>
      <c r="AM70" s="39">
        <f t="shared" si="83"/>
        <v>0</v>
      </c>
      <c r="AN70" s="39">
        <f t="shared" si="83"/>
        <v>0</v>
      </c>
      <c r="AO70" s="39">
        <f t="shared" si="83"/>
        <v>0</v>
      </c>
      <c r="AP70" s="39">
        <f t="shared" si="83"/>
        <v>0</v>
      </c>
      <c r="AQ70" s="39">
        <f t="shared" si="83"/>
        <v>0</v>
      </c>
      <c r="AR70" s="39">
        <f t="shared" si="83"/>
        <v>0</v>
      </c>
      <c r="AS70" s="39">
        <f t="shared" si="83"/>
        <v>0</v>
      </c>
      <c r="AT70" s="39">
        <f t="shared" si="83"/>
        <v>0</v>
      </c>
      <c r="AU70" s="39">
        <f t="shared" si="83"/>
        <v>0</v>
      </c>
      <c r="AV70" s="39">
        <f t="shared" si="83"/>
        <v>0</v>
      </c>
      <c r="AW70" s="39">
        <f t="shared" si="83"/>
        <v>0</v>
      </c>
      <c r="AX70" s="39">
        <f t="shared" si="83"/>
        <v>0</v>
      </c>
      <c r="AY70" s="39">
        <f t="shared" si="83"/>
        <v>0</v>
      </c>
      <c r="AZ70" s="39">
        <f t="shared" si="83"/>
        <v>1064000</v>
      </c>
      <c r="BA70" s="57">
        <f t="shared" si="47"/>
        <v>11444000</v>
      </c>
      <c r="BB70" s="28">
        <f t="shared" si="78"/>
        <v>0</v>
      </c>
      <c r="BC70" s="29"/>
      <c r="BD70" s="57">
        <f t="shared" si="49"/>
        <v>0</v>
      </c>
      <c r="BE70" s="57">
        <f t="shared" si="50"/>
        <v>0</v>
      </c>
      <c r="BF70" s="57">
        <f t="shared" si="51"/>
        <v>6850000</v>
      </c>
      <c r="BG70" s="57">
        <f t="shared" si="52"/>
        <v>0</v>
      </c>
      <c r="BH70" s="57">
        <f t="shared" si="53"/>
        <v>0</v>
      </c>
      <c r="BI70" s="57">
        <f t="shared" si="54"/>
        <v>0</v>
      </c>
      <c r="BJ70" s="57">
        <f t="shared" si="55"/>
        <v>2730000</v>
      </c>
      <c r="BK70" s="57">
        <f t="shared" si="56"/>
        <v>800000</v>
      </c>
      <c r="BL70" s="57">
        <f t="shared" si="57"/>
        <v>0</v>
      </c>
      <c r="BM70" s="57">
        <f t="shared" si="58"/>
        <v>0</v>
      </c>
      <c r="BN70" s="57">
        <f t="shared" si="59"/>
        <v>0</v>
      </c>
      <c r="BO70" s="57">
        <f t="shared" si="60"/>
        <v>1064000</v>
      </c>
      <c r="BP70" s="29"/>
      <c r="BQ70" s="57">
        <f t="shared" si="61"/>
        <v>6850000</v>
      </c>
      <c r="BR70" s="57">
        <f t="shared" si="62"/>
        <v>0</v>
      </c>
      <c r="BS70" s="57">
        <f t="shared" si="63"/>
        <v>3530000</v>
      </c>
      <c r="BT70" s="57">
        <f t="shared" si="64"/>
        <v>1064000</v>
      </c>
    </row>
    <row r="71">
      <c r="A71" s="41" t="s">
        <v>34</v>
      </c>
      <c r="B71" s="42" t="s">
        <v>75</v>
      </c>
      <c r="C71" s="6"/>
      <c r="D71" s="43">
        <f t="shared" ref="D71:AZ71" si="84">sum(D72)</f>
        <v>11444000</v>
      </c>
      <c r="E71" s="43">
        <f t="shared" si="84"/>
        <v>0</v>
      </c>
      <c r="F71" s="43">
        <f t="shared" si="84"/>
        <v>0</v>
      </c>
      <c r="G71" s="43">
        <f t="shared" si="84"/>
        <v>0</v>
      </c>
      <c r="H71" s="43">
        <f t="shared" si="84"/>
        <v>0</v>
      </c>
      <c r="I71" s="43">
        <f t="shared" si="84"/>
        <v>0</v>
      </c>
      <c r="J71" s="43">
        <f t="shared" si="84"/>
        <v>0</v>
      </c>
      <c r="K71" s="43">
        <f t="shared" si="84"/>
        <v>0</v>
      </c>
      <c r="L71" s="43">
        <f t="shared" si="84"/>
        <v>0</v>
      </c>
      <c r="M71" s="43">
        <f t="shared" si="84"/>
        <v>0</v>
      </c>
      <c r="N71" s="43">
        <f t="shared" si="84"/>
        <v>6850000</v>
      </c>
      <c r="O71" s="43">
        <f t="shared" si="84"/>
        <v>0</v>
      </c>
      <c r="P71" s="43">
        <f t="shared" si="84"/>
        <v>0</v>
      </c>
      <c r="Q71" s="43">
        <f t="shared" si="84"/>
        <v>0</v>
      </c>
      <c r="R71" s="43">
        <f t="shared" si="84"/>
        <v>0</v>
      </c>
      <c r="S71" s="43">
        <f t="shared" si="84"/>
        <v>0</v>
      </c>
      <c r="T71" s="43">
        <f t="shared" si="84"/>
        <v>0</v>
      </c>
      <c r="U71" s="43">
        <f t="shared" si="84"/>
        <v>0</v>
      </c>
      <c r="V71" s="43">
        <f t="shared" si="84"/>
        <v>0</v>
      </c>
      <c r="W71" s="43">
        <f t="shared" si="84"/>
        <v>0</v>
      </c>
      <c r="X71" s="43">
        <f t="shared" si="84"/>
        <v>0</v>
      </c>
      <c r="Y71" s="43">
        <f t="shared" si="84"/>
        <v>0</v>
      </c>
      <c r="Z71" s="43">
        <f t="shared" si="84"/>
        <v>0</v>
      </c>
      <c r="AA71" s="43">
        <f t="shared" si="84"/>
        <v>0</v>
      </c>
      <c r="AB71" s="43">
        <f t="shared" si="84"/>
        <v>0</v>
      </c>
      <c r="AC71" s="43">
        <f t="shared" si="84"/>
        <v>0</v>
      </c>
      <c r="AD71" s="43">
        <f t="shared" si="84"/>
        <v>0</v>
      </c>
      <c r="AE71" s="43">
        <f t="shared" si="84"/>
        <v>0</v>
      </c>
      <c r="AF71" s="43">
        <f t="shared" si="84"/>
        <v>2730000</v>
      </c>
      <c r="AG71" s="43">
        <f t="shared" si="84"/>
        <v>800000</v>
      </c>
      <c r="AH71" s="43">
        <f t="shared" si="84"/>
        <v>0</v>
      </c>
      <c r="AI71" s="43">
        <f t="shared" si="84"/>
        <v>0</v>
      </c>
      <c r="AJ71" s="43">
        <f t="shared" si="84"/>
        <v>0</v>
      </c>
      <c r="AK71" s="43">
        <f t="shared" si="84"/>
        <v>0</v>
      </c>
      <c r="AL71" s="43">
        <f t="shared" si="84"/>
        <v>0</v>
      </c>
      <c r="AM71" s="43">
        <f t="shared" si="84"/>
        <v>0</v>
      </c>
      <c r="AN71" s="43">
        <f t="shared" si="84"/>
        <v>0</v>
      </c>
      <c r="AO71" s="43">
        <f t="shared" si="84"/>
        <v>0</v>
      </c>
      <c r="AP71" s="43">
        <f t="shared" si="84"/>
        <v>0</v>
      </c>
      <c r="AQ71" s="43">
        <f t="shared" si="84"/>
        <v>0</v>
      </c>
      <c r="AR71" s="43">
        <f t="shared" si="84"/>
        <v>0</v>
      </c>
      <c r="AS71" s="43">
        <f t="shared" si="84"/>
        <v>0</v>
      </c>
      <c r="AT71" s="43">
        <f t="shared" si="84"/>
        <v>0</v>
      </c>
      <c r="AU71" s="43">
        <f t="shared" si="84"/>
        <v>0</v>
      </c>
      <c r="AV71" s="43">
        <f t="shared" si="84"/>
        <v>0</v>
      </c>
      <c r="AW71" s="43">
        <f t="shared" si="84"/>
        <v>0</v>
      </c>
      <c r="AX71" s="43">
        <f t="shared" si="84"/>
        <v>0</v>
      </c>
      <c r="AY71" s="43">
        <f t="shared" si="84"/>
        <v>0</v>
      </c>
      <c r="AZ71" s="58">
        <f t="shared" si="84"/>
        <v>1064000</v>
      </c>
      <c r="BA71" s="59">
        <f t="shared" si="47"/>
        <v>11444000</v>
      </c>
      <c r="BB71" s="28">
        <f t="shared" si="78"/>
        <v>0</v>
      </c>
      <c r="BC71" s="29"/>
      <c r="BD71" s="59">
        <f t="shared" si="49"/>
        <v>0</v>
      </c>
      <c r="BE71" s="59">
        <f t="shared" si="50"/>
        <v>0</v>
      </c>
      <c r="BF71" s="59">
        <f t="shared" si="51"/>
        <v>6850000</v>
      </c>
      <c r="BG71" s="59">
        <f t="shared" si="52"/>
        <v>0</v>
      </c>
      <c r="BH71" s="59">
        <f t="shared" si="53"/>
        <v>0</v>
      </c>
      <c r="BI71" s="59">
        <f t="shared" si="54"/>
        <v>0</v>
      </c>
      <c r="BJ71" s="59">
        <f t="shared" si="55"/>
        <v>2730000</v>
      </c>
      <c r="BK71" s="59">
        <f t="shared" si="56"/>
        <v>800000</v>
      </c>
      <c r="BL71" s="59">
        <f t="shared" si="57"/>
        <v>0</v>
      </c>
      <c r="BM71" s="59">
        <f t="shared" si="58"/>
        <v>0</v>
      </c>
      <c r="BN71" s="59">
        <f t="shared" si="59"/>
        <v>0</v>
      </c>
      <c r="BO71" s="59">
        <f t="shared" si="60"/>
        <v>1064000</v>
      </c>
      <c r="BP71" s="29"/>
      <c r="BQ71" s="59">
        <f t="shared" si="61"/>
        <v>6850000</v>
      </c>
      <c r="BR71" s="59">
        <f t="shared" si="62"/>
        <v>0</v>
      </c>
      <c r="BS71" s="59">
        <f t="shared" si="63"/>
        <v>3530000</v>
      </c>
      <c r="BT71" s="59">
        <f t="shared" si="64"/>
        <v>1064000</v>
      </c>
    </row>
    <row r="72">
      <c r="A72" s="45">
        <v>522191.0</v>
      </c>
      <c r="B72" s="46" t="s">
        <v>36</v>
      </c>
      <c r="C72" s="6"/>
      <c r="D72" s="47">
        <f t="shared" ref="D72:AZ72" si="85">sum(D74)</f>
        <v>11444000</v>
      </c>
      <c r="E72" s="47">
        <f t="shared" si="85"/>
        <v>0</v>
      </c>
      <c r="F72" s="47">
        <f t="shared" si="85"/>
        <v>0</v>
      </c>
      <c r="G72" s="47">
        <f t="shared" si="85"/>
        <v>0</v>
      </c>
      <c r="H72" s="47">
        <f t="shared" si="85"/>
        <v>0</v>
      </c>
      <c r="I72" s="47">
        <f t="shared" si="85"/>
        <v>0</v>
      </c>
      <c r="J72" s="47">
        <f t="shared" si="85"/>
        <v>0</v>
      </c>
      <c r="K72" s="47">
        <f t="shared" si="85"/>
        <v>0</v>
      </c>
      <c r="L72" s="47">
        <f t="shared" si="85"/>
        <v>0</v>
      </c>
      <c r="M72" s="47">
        <f t="shared" si="85"/>
        <v>0</v>
      </c>
      <c r="N72" s="47">
        <f t="shared" si="85"/>
        <v>6850000</v>
      </c>
      <c r="O72" s="47">
        <f t="shared" si="85"/>
        <v>0</v>
      </c>
      <c r="P72" s="47">
        <f t="shared" si="85"/>
        <v>0</v>
      </c>
      <c r="Q72" s="47">
        <f t="shared" si="85"/>
        <v>0</v>
      </c>
      <c r="R72" s="47">
        <f t="shared" si="85"/>
        <v>0</v>
      </c>
      <c r="S72" s="47">
        <f t="shared" si="85"/>
        <v>0</v>
      </c>
      <c r="T72" s="47">
        <f t="shared" si="85"/>
        <v>0</v>
      </c>
      <c r="U72" s="47">
        <f t="shared" si="85"/>
        <v>0</v>
      </c>
      <c r="V72" s="47">
        <f t="shared" si="85"/>
        <v>0</v>
      </c>
      <c r="W72" s="47">
        <f t="shared" si="85"/>
        <v>0</v>
      </c>
      <c r="X72" s="47">
        <f t="shared" si="85"/>
        <v>0</v>
      </c>
      <c r="Y72" s="47">
        <f t="shared" si="85"/>
        <v>0</v>
      </c>
      <c r="Z72" s="47">
        <f t="shared" si="85"/>
        <v>0</v>
      </c>
      <c r="AA72" s="47">
        <f t="shared" si="85"/>
        <v>0</v>
      </c>
      <c r="AB72" s="47">
        <f t="shared" si="85"/>
        <v>0</v>
      </c>
      <c r="AC72" s="47">
        <f t="shared" si="85"/>
        <v>0</v>
      </c>
      <c r="AD72" s="47">
        <f t="shared" si="85"/>
        <v>0</v>
      </c>
      <c r="AE72" s="47">
        <f t="shared" si="85"/>
        <v>0</v>
      </c>
      <c r="AF72" s="47">
        <f t="shared" si="85"/>
        <v>2730000</v>
      </c>
      <c r="AG72" s="47">
        <f t="shared" si="85"/>
        <v>800000</v>
      </c>
      <c r="AH72" s="47">
        <f t="shared" si="85"/>
        <v>0</v>
      </c>
      <c r="AI72" s="47">
        <f t="shared" si="85"/>
        <v>0</v>
      </c>
      <c r="AJ72" s="47">
        <f t="shared" si="85"/>
        <v>0</v>
      </c>
      <c r="AK72" s="47">
        <f t="shared" si="85"/>
        <v>0</v>
      </c>
      <c r="AL72" s="47">
        <f t="shared" si="85"/>
        <v>0</v>
      </c>
      <c r="AM72" s="47">
        <f t="shared" si="85"/>
        <v>0</v>
      </c>
      <c r="AN72" s="47">
        <f t="shared" si="85"/>
        <v>0</v>
      </c>
      <c r="AO72" s="47">
        <f t="shared" si="85"/>
        <v>0</v>
      </c>
      <c r="AP72" s="47">
        <f t="shared" si="85"/>
        <v>0</v>
      </c>
      <c r="AQ72" s="47">
        <f t="shared" si="85"/>
        <v>0</v>
      </c>
      <c r="AR72" s="47">
        <f t="shared" si="85"/>
        <v>0</v>
      </c>
      <c r="AS72" s="47">
        <f t="shared" si="85"/>
        <v>0</v>
      </c>
      <c r="AT72" s="47">
        <f t="shared" si="85"/>
        <v>0</v>
      </c>
      <c r="AU72" s="47">
        <f t="shared" si="85"/>
        <v>0</v>
      </c>
      <c r="AV72" s="47">
        <f t="shared" si="85"/>
        <v>0</v>
      </c>
      <c r="AW72" s="47">
        <f t="shared" si="85"/>
        <v>0</v>
      </c>
      <c r="AX72" s="47">
        <f t="shared" si="85"/>
        <v>0</v>
      </c>
      <c r="AY72" s="47">
        <f t="shared" si="85"/>
        <v>0</v>
      </c>
      <c r="AZ72" s="60">
        <f t="shared" si="85"/>
        <v>1064000</v>
      </c>
      <c r="BA72" s="59">
        <f t="shared" si="47"/>
        <v>11444000</v>
      </c>
      <c r="BB72" s="28">
        <f t="shared" si="78"/>
        <v>0</v>
      </c>
      <c r="BC72" s="61"/>
      <c r="BD72" s="59">
        <f t="shared" si="49"/>
        <v>0</v>
      </c>
      <c r="BE72" s="59">
        <f t="shared" si="50"/>
        <v>0</v>
      </c>
      <c r="BF72" s="59">
        <f t="shared" si="51"/>
        <v>6850000</v>
      </c>
      <c r="BG72" s="59">
        <f t="shared" si="52"/>
        <v>0</v>
      </c>
      <c r="BH72" s="59">
        <f t="shared" si="53"/>
        <v>0</v>
      </c>
      <c r="BI72" s="59">
        <f t="shared" si="54"/>
        <v>0</v>
      </c>
      <c r="BJ72" s="59">
        <f t="shared" si="55"/>
        <v>2730000</v>
      </c>
      <c r="BK72" s="59">
        <f t="shared" si="56"/>
        <v>800000</v>
      </c>
      <c r="BL72" s="59">
        <f t="shared" si="57"/>
        <v>0</v>
      </c>
      <c r="BM72" s="59">
        <f t="shared" si="58"/>
        <v>0</v>
      </c>
      <c r="BN72" s="59">
        <f t="shared" si="59"/>
        <v>0</v>
      </c>
      <c r="BO72" s="59">
        <f t="shared" si="60"/>
        <v>1064000</v>
      </c>
      <c r="BP72" s="61"/>
      <c r="BQ72" s="59">
        <f t="shared" si="61"/>
        <v>6850000</v>
      </c>
      <c r="BR72" s="59">
        <f t="shared" si="62"/>
        <v>0</v>
      </c>
      <c r="BS72" s="59">
        <f t="shared" si="63"/>
        <v>3530000</v>
      </c>
      <c r="BT72" s="59">
        <f t="shared" si="64"/>
        <v>1064000</v>
      </c>
    </row>
    <row r="73">
      <c r="A73" s="49"/>
      <c r="B73" s="50" t="s">
        <v>37</v>
      </c>
      <c r="C73" s="6"/>
      <c r="D73" s="51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3"/>
      <c r="BA73" s="59">
        <f t="shared" si="47"/>
        <v>0</v>
      </c>
      <c r="BB73" s="28">
        <f t="shared" si="78"/>
        <v>0</v>
      </c>
      <c r="BC73" s="64"/>
      <c r="BD73" s="59">
        <f t="shared" si="49"/>
        <v>0</v>
      </c>
      <c r="BE73" s="59">
        <f t="shared" si="50"/>
        <v>0</v>
      </c>
      <c r="BF73" s="59">
        <f t="shared" si="51"/>
        <v>0</v>
      </c>
      <c r="BG73" s="59">
        <f t="shared" si="52"/>
        <v>0</v>
      </c>
      <c r="BH73" s="59">
        <f t="shared" si="53"/>
        <v>0</v>
      </c>
      <c r="BI73" s="59">
        <f t="shared" si="54"/>
        <v>0</v>
      </c>
      <c r="BJ73" s="59">
        <f t="shared" si="55"/>
        <v>0</v>
      </c>
      <c r="BK73" s="59">
        <f t="shared" si="56"/>
        <v>0</v>
      </c>
      <c r="BL73" s="59">
        <f t="shared" si="57"/>
        <v>0</v>
      </c>
      <c r="BM73" s="59">
        <f t="shared" si="58"/>
        <v>0</v>
      </c>
      <c r="BN73" s="59">
        <f t="shared" si="59"/>
        <v>0</v>
      </c>
      <c r="BO73" s="59">
        <f t="shared" si="60"/>
        <v>0</v>
      </c>
      <c r="BP73" s="64"/>
      <c r="BQ73" s="59">
        <f t="shared" si="61"/>
        <v>0</v>
      </c>
      <c r="BR73" s="59">
        <f t="shared" si="62"/>
        <v>0</v>
      </c>
      <c r="BS73" s="59">
        <f t="shared" si="63"/>
        <v>0</v>
      </c>
      <c r="BT73" s="59">
        <f t="shared" si="64"/>
        <v>0</v>
      </c>
    </row>
    <row r="74">
      <c r="A74" s="49"/>
      <c r="B74" s="52" t="s">
        <v>54</v>
      </c>
      <c r="C74" s="52" t="s">
        <v>76</v>
      </c>
      <c r="D74" s="53">
        <f t="shared" ref="D74:AZ74" si="86">sum(D75:D77)</f>
        <v>11444000</v>
      </c>
      <c r="E74" s="53">
        <f t="shared" si="86"/>
        <v>0</v>
      </c>
      <c r="F74" s="53">
        <f t="shared" si="86"/>
        <v>0</v>
      </c>
      <c r="G74" s="53">
        <f t="shared" si="86"/>
        <v>0</v>
      </c>
      <c r="H74" s="53">
        <f t="shared" si="86"/>
        <v>0</v>
      </c>
      <c r="I74" s="53">
        <f t="shared" si="86"/>
        <v>0</v>
      </c>
      <c r="J74" s="53">
        <f t="shared" si="86"/>
        <v>0</v>
      </c>
      <c r="K74" s="53">
        <f t="shared" si="86"/>
        <v>0</v>
      </c>
      <c r="L74" s="53">
        <f t="shared" si="86"/>
        <v>0</v>
      </c>
      <c r="M74" s="53">
        <f t="shared" si="86"/>
        <v>0</v>
      </c>
      <c r="N74" s="53">
        <f t="shared" si="86"/>
        <v>6850000</v>
      </c>
      <c r="O74" s="53">
        <f t="shared" si="86"/>
        <v>0</v>
      </c>
      <c r="P74" s="53">
        <f t="shared" si="86"/>
        <v>0</v>
      </c>
      <c r="Q74" s="53">
        <f t="shared" si="86"/>
        <v>0</v>
      </c>
      <c r="R74" s="53">
        <f t="shared" si="86"/>
        <v>0</v>
      </c>
      <c r="S74" s="53">
        <f t="shared" si="86"/>
        <v>0</v>
      </c>
      <c r="T74" s="53">
        <f t="shared" si="86"/>
        <v>0</v>
      </c>
      <c r="U74" s="53">
        <f t="shared" si="86"/>
        <v>0</v>
      </c>
      <c r="V74" s="53">
        <f t="shared" si="86"/>
        <v>0</v>
      </c>
      <c r="W74" s="53">
        <f t="shared" si="86"/>
        <v>0</v>
      </c>
      <c r="X74" s="53">
        <f t="shared" si="86"/>
        <v>0</v>
      </c>
      <c r="Y74" s="53">
        <f t="shared" si="86"/>
        <v>0</v>
      </c>
      <c r="Z74" s="53">
        <f t="shared" si="86"/>
        <v>0</v>
      </c>
      <c r="AA74" s="53">
        <f t="shared" si="86"/>
        <v>0</v>
      </c>
      <c r="AB74" s="53">
        <f t="shared" si="86"/>
        <v>0</v>
      </c>
      <c r="AC74" s="53">
        <f t="shared" si="86"/>
        <v>0</v>
      </c>
      <c r="AD74" s="53">
        <f t="shared" si="86"/>
        <v>0</v>
      </c>
      <c r="AE74" s="53">
        <f t="shared" si="86"/>
        <v>0</v>
      </c>
      <c r="AF74" s="53">
        <f t="shared" si="86"/>
        <v>2730000</v>
      </c>
      <c r="AG74" s="53">
        <f t="shared" si="86"/>
        <v>800000</v>
      </c>
      <c r="AH74" s="53">
        <f t="shared" si="86"/>
        <v>0</v>
      </c>
      <c r="AI74" s="53">
        <f t="shared" si="86"/>
        <v>0</v>
      </c>
      <c r="AJ74" s="53">
        <f t="shared" si="86"/>
        <v>0</v>
      </c>
      <c r="AK74" s="53">
        <f t="shared" si="86"/>
        <v>0</v>
      </c>
      <c r="AL74" s="53">
        <f t="shared" si="86"/>
        <v>0</v>
      </c>
      <c r="AM74" s="53">
        <f t="shared" si="86"/>
        <v>0</v>
      </c>
      <c r="AN74" s="53">
        <f t="shared" si="86"/>
        <v>0</v>
      </c>
      <c r="AO74" s="53">
        <f t="shared" si="86"/>
        <v>0</v>
      </c>
      <c r="AP74" s="53">
        <f t="shared" si="86"/>
        <v>0</v>
      </c>
      <c r="AQ74" s="53">
        <f t="shared" si="86"/>
        <v>0</v>
      </c>
      <c r="AR74" s="53">
        <f t="shared" si="86"/>
        <v>0</v>
      </c>
      <c r="AS74" s="53">
        <f t="shared" si="86"/>
        <v>0</v>
      </c>
      <c r="AT74" s="53">
        <f t="shared" si="86"/>
        <v>0</v>
      </c>
      <c r="AU74" s="53">
        <f t="shared" si="86"/>
        <v>0</v>
      </c>
      <c r="AV74" s="53">
        <f t="shared" si="86"/>
        <v>0</v>
      </c>
      <c r="AW74" s="53">
        <f t="shared" si="86"/>
        <v>0</v>
      </c>
      <c r="AX74" s="53">
        <f t="shared" si="86"/>
        <v>0</v>
      </c>
      <c r="AY74" s="53">
        <f t="shared" si="86"/>
        <v>0</v>
      </c>
      <c r="AZ74" s="65">
        <f t="shared" si="86"/>
        <v>1064000</v>
      </c>
      <c r="BA74" s="59">
        <f t="shared" si="47"/>
        <v>11444000</v>
      </c>
      <c r="BB74" s="28">
        <f t="shared" si="78"/>
        <v>0</v>
      </c>
      <c r="BC74" s="64"/>
      <c r="BD74" s="59">
        <f t="shared" si="49"/>
        <v>0</v>
      </c>
      <c r="BE74" s="59">
        <f t="shared" si="50"/>
        <v>0</v>
      </c>
      <c r="BF74" s="59">
        <f t="shared" si="51"/>
        <v>6850000</v>
      </c>
      <c r="BG74" s="59">
        <f t="shared" si="52"/>
        <v>0</v>
      </c>
      <c r="BH74" s="59">
        <f t="shared" si="53"/>
        <v>0</v>
      </c>
      <c r="BI74" s="59">
        <f t="shared" si="54"/>
        <v>0</v>
      </c>
      <c r="BJ74" s="59">
        <f t="shared" si="55"/>
        <v>2730000</v>
      </c>
      <c r="BK74" s="59">
        <f t="shared" si="56"/>
        <v>800000</v>
      </c>
      <c r="BL74" s="59">
        <f t="shared" si="57"/>
        <v>0</v>
      </c>
      <c r="BM74" s="59">
        <f t="shared" si="58"/>
        <v>0</v>
      </c>
      <c r="BN74" s="59">
        <f t="shared" si="59"/>
        <v>0</v>
      </c>
      <c r="BO74" s="59">
        <f t="shared" si="60"/>
        <v>1064000</v>
      </c>
      <c r="BP74" s="64"/>
      <c r="BQ74" s="59">
        <f t="shared" si="61"/>
        <v>6850000</v>
      </c>
      <c r="BR74" s="59">
        <f t="shared" si="62"/>
        <v>0</v>
      </c>
      <c r="BS74" s="59">
        <f t="shared" si="63"/>
        <v>3530000</v>
      </c>
      <c r="BT74" s="59">
        <f t="shared" si="64"/>
        <v>1064000</v>
      </c>
    </row>
    <row r="75">
      <c r="A75" s="49"/>
      <c r="B75" s="52" t="s">
        <v>38</v>
      </c>
      <c r="C75" s="93" t="s">
        <v>311</v>
      </c>
      <c r="D75" s="77">
        <v>5388000.0</v>
      </c>
      <c r="E75" s="62"/>
      <c r="F75" s="62"/>
      <c r="G75" s="62"/>
      <c r="H75" s="62"/>
      <c r="I75" s="62"/>
      <c r="J75" s="62"/>
      <c r="K75" s="62"/>
      <c r="L75" s="62"/>
      <c r="M75" s="62"/>
      <c r="N75" s="53">
        <v>2400000.0</v>
      </c>
      <c r="O75" s="62"/>
      <c r="P75" s="62"/>
      <c r="Q75" s="62"/>
      <c r="R75" s="62"/>
      <c r="S75" s="62"/>
      <c r="T75" s="62"/>
      <c r="U75" s="62"/>
      <c r="V75" s="53"/>
      <c r="W75" s="62"/>
      <c r="X75" s="62"/>
      <c r="Y75" s="62"/>
      <c r="Z75" s="62"/>
      <c r="AA75" s="62"/>
      <c r="AB75" s="53"/>
      <c r="AC75" s="62"/>
      <c r="AD75" s="53"/>
      <c r="AE75" s="62"/>
      <c r="AF75" s="53">
        <v>1500000.0</v>
      </c>
      <c r="AG75" s="53">
        <v>800000.0</v>
      </c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5">
        <v>688000.0</v>
      </c>
      <c r="BA75" s="59">
        <f t="shared" si="47"/>
        <v>5388000</v>
      </c>
      <c r="BB75" s="28">
        <f t="shared" si="78"/>
        <v>0</v>
      </c>
      <c r="BC75" s="64"/>
      <c r="BD75" s="59">
        <f t="shared" si="49"/>
        <v>0</v>
      </c>
      <c r="BE75" s="59">
        <f t="shared" si="50"/>
        <v>0</v>
      </c>
      <c r="BF75" s="59">
        <f t="shared" si="51"/>
        <v>2400000</v>
      </c>
      <c r="BG75" s="59">
        <f t="shared" si="52"/>
        <v>0</v>
      </c>
      <c r="BH75" s="59">
        <f t="shared" si="53"/>
        <v>0</v>
      </c>
      <c r="BI75" s="59">
        <f t="shared" si="54"/>
        <v>0</v>
      </c>
      <c r="BJ75" s="59">
        <f t="shared" si="55"/>
        <v>1500000</v>
      </c>
      <c r="BK75" s="59">
        <f t="shared" si="56"/>
        <v>800000</v>
      </c>
      <c r="BL75" s="59">
        <f t="shared" si="57"/>
        <v>0</v>
      </c>
      <c r="BM75" s="59">
        <f t="shared" si="58"/>
        <v>0</v>
      </c>
      <c r="BN75" s="59">
        <f t="shared" si="59"/>
        <v>0</v>
      </c>
      <c r="BO75" s="59">
        <f t="shared" si="60"/>
        <v>688000</v>
      </c>
      <c r="BP75" s="64"/>
      <c r="BQ75" s="59">
        <f t="shared" si="61"/>
        <v>2400000</v>
      </c>
      <c r="BR75" s="59">
        <f t="shared" si="62"/>
        <v>0</v>
      </c>
      <c r="BS75" s="59">
        <f t="shared" si="63"/>
        <v>2300000</v>
      </c>
      <c r="BT75" s="59">
        <f t="shared" si="64"/>
        <v>688000</v>
      </c>
    </row>
    <row r="76">
      <c r="A76" s="49"/>
      <c r="B76" s="52" t="s">
        <v>38</v>
      </c>
      <c r="C76" s="52" t="s">
        <v>79</v>
      </c>
      <c r="D76" s="78">
        <v>1700000.0</v>
      </c>
      <c r="E76" s="62"/>
      <c r="F76" s="62"/>
      <c r="G76" s="62"/>
      <c r="H76" s="62"/>
      <c r="I76" s="62"/>
      <c r="J76" s="62"/>
      <c r="K76" s="62"/>
      <c r="L76" s="62"/>
      <c r="M76" s="62"/>
      <c r="N76" s="53">
        <v>900000.0</v>
      </c>
      <c r="O76" s="62"/>
      <c r="P76" s="62"/>
      <c r="Q76" s="62"/>
      <c r="R76" s="62"/>
      <c r="S76" s="62"/>
      <c r="T76" s="62"/>
      <c r="U76" s="62"/>
      <c r="V76" s="62"/>
      <c r="W76" s="53"/>
      <c r="X76" s="62"/>
      <c r="Y76" s="62"/>
      <c r="Z76" s="62"/>
      <c r="AA76" s="62"/>
      <c r="AB76" s="62"/>
      <c r="AC76" s="62"/>
      <c r="AD76" s="62"/>
      <c r="AE76" s="62"/>
      <c r="AF76" s="53">
        <v>430000.0</v>
      </c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53"/>
      <c r="AY76" s="53"/>
      <c r="AZ76" s="65">
        <v>370000.0</v>
      </c>
      <c r="BA76" s="59">
        <f t="shared" si="47"/>
        <v>1700000</v>
      </c>
      <c r="BB76" s="28">
        <f t="shared" si="78"/>
        <v>0</v>
      </c>
      <c r="BC76" s="64"/>
      <c r="BD76" s="59">
        <f t="shared" si="49"/>
        <v>0</v>
      </c>
      <c r="BE76" s="59">
        <f t="shared" si="50"/>
        <v>0</v>
      </c>
      <c r="BF76" s="59">
        <f t="shared" si="51"/>
        <v>900000</v>
      </c>
      <c r="BG76" s="59">
        <f t="shared" si="52"/>
        <v>0</v>
      </c>
      <c r="BH76" s="59">
        <f t="shared" si="53"/>
        <v>0</v>
      </c>
      <c r="BI76" s="59">
        <f t="shared" si="54"/>
        <v>0</v>
      </c>
      <c r="BJ76" s="59">
        <f t="shared" si="55"/>
        <v>430000</v>
      </c>
      <c r="BK76" s="59">
        <f t="shared" si="56"/>
        <v>0</v>
      </c>
      <c r="BL76" s="59">
        <f t="shared" si="57"/>
        <v>0</v>
      </c>
      <c r="BM76" s="59">
        <f t="shared" si="58"/>
        <v>0</v>
      </c>
      <c r="BN76" s="59">
        <f t="shared" si="59"/>
        <v>0</v>
      </c>
      <c r="BO76" s="59">
        <f t="shared" si="60"/>
        <v>370000</v>
      </c>
      <c r="BP76" s="64"/>
      <c r="BQ76" s="59">
        <f t="shared" si="61"/>
        <v>900000</v>
      </c>
      <c r="BR76" s="59">
        <f t="shared" si="62"/>
        <v>0</v>
      </c>
      <c r="BS76" s="59">
        <f t="shared" si="63"/>
        <v>430000</v>
      </c>
      <c r="BT76" s="59">
        <f t="shared" si="64"/>
        <v>370000</v>
      </c>
    </row>
    <row r="77">
      <c r="A77" s="49"/>
      <c r="B77" s="52" t="s">
        <v>38</v>
      </c>
      <c r="C77" s="52" t="s">
        <v>80</v>
      </c>
      <c r="D77" s="78">
        <v>4356000.0</v>
      </c>
      <c r="E77" s="62"/>
      <c r="F77" s="62"/>
      <c r="G77" s="62"/>
      <c r="H77" s="62"/>
      <c r="I77" s="62"/>
      <c r="J77" s="62"/>
      <c r="K77" s="62"/>
      <c r="L77" s="62"/>
      <c r="M77" s="62"/>
      <c r="N77" s="53">
        <v>3550000.0</v>
      </c>
      <c r="O77" s="62"/>
      <c r="P77" s="62"/>
      <c r="Q77" s="62"/>
      <c r="R77" s="62"/>
      <c r="S77" s="62"/>
      <c r="T77" s="62"/>
      <c r="U77" s="62"/>
      <c r="V77" s="53"/>
      <c r="W77" s="62"/>
      <c r="X77" s="62"/>
      <c r="Y77" s="62"/>
      <c r="Z77" s="62"/>
      <c r="AA77" s="62"/>
      <c r="AB77" s="62"/>
      <c r="AC77" s="62"/>
      <c r="AD77" s="62"/>
      <c r="AE77" s="62"/>
      <c r="AF77" s="53">
        <v>800000.0</v>
      </c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5">
        <v>6000.0</v>
      </c>
      <c r="BA77" s="59">
        <f t="shared" si="47"/>
        <v>4356000</v>
      </c>
      <c r="BB77" s="28">
        <f t="shared" si="78"/>
        <v>0</v>
      </c>
      <c r="BC77" s="64"/>
      <c r="BD77" s="59">
        <f t="shared" si="49"/>
        <v>0</v>
      </c>
      <c r="BE77" s="59">
        <f t="shared" si="50"/>
        <v>0</v>
      </c>
      <c r="BF77" s="59">
        <f t="shared" si="51"/>
        <v>3550000</v>
      </c>
      <c r="BG77" s="59">
        <f t="shared" si="52"/>
        <v>0</v>
      </c>
      <c r="BH77" s="59">
        <f t="shared" si="53"/>
        <v>0</v>
      </c>
      <c r="BI77" s="59">
        <f t="shared" si="54"/>
        <v>0</v>
      </c>
      <c r="BJ77" s="59">
        <f t="shared" si="55"/>
        <v>800000</v>
      </c>
      <c r="BK77" s="59">
        <f t="shared" si="56"/>
        <v>0</v>
      </c>
      <c r="BL77" s="59">
        <f t="shared" si="57"/>
        <v>0</v>
      </c>
      <c r="BM77" s="59">
        <f t="shared" si="58"/>
        <v>0</v>
      </c>
      <c r="BN77" s="59">
        <f t="shared" si="59"/>
        <v>0</v>
      </c>
      <c r="BO77" s="59">
        <f t="shared" si="60"/>
        <v>6000</v>
      </c>
      <c r="BP77" s="64"/>
      <c r="BQ77" s="59">
        <f t="shared" si="61"/>
        <v>3550000</v>
      </c>
      <c r="BR77" s="59">
        <f t="shared" si="62"/>
        <v>0</v>
      </c>
      <c r="BS77" s="59">
        <f t="shared" si="63"/>
        <v>800000</v>
      </c>
      <c r="BT77" s="59">
        <f t="shared" si="64"/>
        <v>6000</v>
      </c>
    </row>
    <row r="78">
      <c r="A78" s="27" t="s">
        <v>81</v>
      </c>
      <c r="B78" s="30" t="s">
        <v>82</v>
      </c>
      <c r="C78" s="6"/>
      <c r="D78" s="31">
        <f t="shared" ref="D78:AZ78" si="87">sum(D79)</f>
        <v>255000000</v>
      </c>
      <c r="E78" s="31">
        <f t="shared" si="87"/>
        <v>0</v>
      </c>
      <c r="F78" s="31">
        <f t="shared" si="87"/>
        <v>0</v>
      </c>
      <c r="G78" s="31">
        <f t="shared" si="87"/>
        <v>0</v>
      </c>
      <c r="H78" s="31">
        <f t="shared" si="87"/>
        <v>0</v>
      </c>
      <c r="I78" s="31">
        <f t="shared" si="87"/>
        <v>0</v>
      </c>
      <c r="J78" s="31">
        <f t="shared" si="87"/>
        <v>0</v>
      </c>
      <c r="K78" s="31">
        <f t="shared" si="87"/>
        <v>0</v>
      </c>
      <c r="L78" s="31">
        <f t="shared" si="87"/>
        <v>0</v>
      </c>
      <c r="M78" s="31">
        <f t="shared" si="87"/>
        <v>0</v>
      </c>
      <c r="N78" s="31">
        <f t="shared" si="87"/>
        <v>0</v>
      </c>
      <c r="O78" s="31">
        <f t="shared" si="87"/>
        <v>0</v>
      </c>
      <c r="P78" s="31">
        <f t="shared" si="87"/>
        <v>0</v>
      </c>
      <c r="Q78" s="31">
        <f t="shared" si="87"/>
        <v>0</v>
      </c>
      <c r="R78" s="31">
        <f t="shared" si="87"/>
        <v>12987000</v>
      </c>
      <c r="S78" s="31">
        <f t="shared" si="87"/>
        <v>0</v>
      </c>
      <c r="T78" s="31">
        <f t="shared" si="87"/>
        <v>23835000</v>
      </c>
      <c r="U78" s="31">
        <f t="shared" si="87"/>
        <v>0</v>
      </c>
      <c r="V78" s="31">
        <f t="shared" si="87"/>
        <v>9670000</v>
      </c>
      <c r="W78" s="31">
        <f t="shared" si="87"/>
        <v>0</v>
      </c>
      <c r="X78" s="31">
        <f t="shared" si="87"/>
        <v>11600000</v>
      </c>
      <c r="Y78" s="31">
        <f t="shared" si="87"/>
        <v>4284000</v>
      </c>
      <c r="Z78" s="31">
        <f t="shared" si="87"/>
        <v>0</v>
      </c>
      <c r="AA78" s="31">
        <f t="shared" si="87"/>
        <v>0</v>
      </c>
      <c r="AB78" s="31">
        <f t="shared" si="87"/>
        <v>24750000</v>
      </c>
      <c r="AC78" s="31">
        <f t="shared" si="87"/>
        <v>0</v>
      </c>
      <c r="AD78" s="31">
        <f t="shared" si="87"/>
        <v>0</v>
      </c>
      <c r="AE78" s="31">
        <f t="shared" si="87"/>
        <v>18250000</v>
      </c>
      <c r="AF78" s="31">
        <f t="shared" si="87"/>
        <v>93112000</v>
      </c>
      <c r="AG78" s="31">
        <f t="shared" si="87"/>
        <v>0</v>
      </c>
      <c r="AH78" s="31">
        <f t="shared" si="87"/>
        <v>17900000</v>
      </c>
      <c r="AI78" s="31">
        <f t="shared" si="87"/>
        <v>0</v>
      </c>
      <c r="AJ78" s="31">
        <f t="shared" si="87"/>
        <v>6500000</v>
      </c>
      <c r="AK78" s="31">
        <f t="shared" si="87"/>
        <v>0</v>
      </c>
      <c r="AL78" s="31">
        <f t="shared" si="87"/>
        <v>6000000</v>
      </c>
      <c r="AM78" s="31">
        <f t="shared" si="87"/>
        <v>0</v>
      </c>
      <c r="AN78" s="31">
        <f t="shared" si="87"/>
        <v>6500000</v>
      </c>
      <c r="AO78" s="31">
        <f t="shared" si="87"/>
        <v>0</v>
      </c>
      <c r="AP78" s="31">
        <f t="shared" si="87"/>
        <v>4918000</v>
      </c>
      <c r="AQ78" s="31">
        <f t="shared" si="87"/>
        <v>0</v>
      </c>
      <c r="AR78" s="31">
        <f t="shared" si="87"/>
        <v>6500000</v>
      </c>
      <c r="AS78" s="31">
        <f t="shared" si="87"/>
        <v>0</v>
      </c>
      <c r="AT78" s="31">
        <f t="shared" si="87"/>
        <v>0</v>
      </c>
      <c r="AU78" s="31">
        <f t="shared" si="87"/>
        <v>0</v>
      </c>
      <c r="AV78" s="31">
        <f t="shared" si="87"/>
        <v>8194000</v>
      </c>
      <c r="AW78" s="31">
        <f t="shared" si="87"/>
        <v>0</v>
      </c>
      <c r="AX78" s="31">
        <f t="shared" si="87"/>
        <v>0</v>
      </c>
      <c r="AY78" s="31">
        <f t="shared" si="87"/>
        <v>0</v>
      </c>
      <c r="AZ78" s="31">
        <f t="shared" si="87"/>
        <v>0</v>
      </c>
      <c r="BA78" s="55">
        <f t="shared" si="47"/>
        <v>255000000</v>
      </c>
      <c r="BB78" s="28">
        <f t="shared" si="78"/>
        <v>0</v>
      </c>
      <c r="BC78" s="29"/>
      <c r="BD78" s="55">
        <f t="shared" si="49"/>
        <v>0</v>
      </c>
      <c r="BE78" s="55">
        <f t="shared" si="50"/>
        <v>0</v>
      </c>
      <c r="BF78" s="55">
        <f t="shared" si="51"/>
        <v>0</v>
      </c>
      <c r="BG78" s="55">
        <f t="shared" si="52"/>
        <v>36822000</v>
      </c>
      <c r="BH78" s="55">
        <f t="shared" si="53"/>
        <v>21270000</v>
      </c>
      <c r="BI78" s="55">
        <f t="shared" si="54"/>
        <v>29034000</v>
      </c>
      <c r="BJ78" s="55">
        <f t="shared" si="55"/>
        <v>111362000</v>
      </c>
      <c r="BK78" s="55">
        <f t="shared" si="56"/>
        <v>24400000</v>
      </c>
      <c r="BL78" s="55">
        <f t="shared" si="57"/>
        <v>12500000</v>
      </c>
      <c r="BM78" s="55">
        <f t="shared" si="58"/>
        <v>11418000</v>
      </c>
      <c r="BN78" s="55">
        <f t="shared" si="59"/>
        <v>8194000</v>
      </c>
      <c r="BO78" s="55">
        <f t="shared" si="60"/>
        <v>0</v>
      </c>
      <c r="BP78" s="29"/>
      <c r="BQ78" s="55">
        <f t="shared" si="61"/>
        <v>0</v>
      </c>
      <c r="BR78" s="55">
        <f t="shared" si="62"/>
        <v>87126000</v>
      </c>
      <c r="BS78" s="55">
        <f t="shared" si="63"/>
        <v>148262000</v>
      </c>
      <c r="BT78" s="55">
        <f t="shared" si="64"/>
        <v>19612000</v>
      </c>
    </row>
    <row r="79">
      <c r="A79" s="33" t="s">
        <v>83</v>
      </c>
      <c r="B79" s="34" t="s">
        <v>84</v>
      </c>
      <c r="C79" s="6"/>
      <c r="D79" s="35">
        <f t="shared" ref="D79:AZ79" si="88">sum(D80)</f>
        <v>255000000</v>
      </c>
      <c r="E79" s="35">
        <f t="shared" si="88"/>
        <v>0</v>
      </c>
      <c r="F79" s="35">
        <f t="shared" si="88"/>
        <v>0</v>
      </c>
      <c r="G79" s="35">
        <f t="shared" si="88"/>
        <v>0</v>
      </c>
      <c r="H79" s="35">
        <f t="shared" si="88"/>
        <v>0</v>
      </c>
      <c r="I79" s="35">
        <f t="shared" si="88"/>
        <v>0</v>
      </c>
      <c r="J79" s="35">
        <f t="shared" si="88"/>
        <v>0</v>
      </c>
      <c r="K79" s="35">
        <f t="shared" si="88"/>
        <v>0</v>
      </c>
      <c r="L79" s="35">
        <f t="shared" si="88"/>
        <v>0</v>
      </c>
      <c r="M79" s="35">
        <f t="shared" si="88"/>
        <v>0</v>
      </c>
      <c r="N79" s="35">
        <f t="shared" si="88"/>
        <v>0</v>
      </c>
      <c r="O79" s="35">
        <f t="shared" si="88"/>
        <v>0</v>
      </c>
      <c r="P79" s="35">
        <f t="shared" si="88"/>
        <v>0</v>
      </c>
      <c r="Q79" s="35">
        <f t="shared" si="88"/>
        <v>0</v>
      </c>
      <c r="R79" s="35">
        <f t="shared" si="88"/>
        <v>12987000</v>
      </c>
      <c r="S79" s="35">
        <f t="shared" si="88"/>
        <v>0</v>
      </c>
      <c r="T79" s="35">
        <f t="shared" si="88"/>
        <v>23835000</v>
      </c>
      <c r="U79" s="35">
        <f t="shared" si="88"/>
        <v>0</v>
      </c>
      <c r="V79" s="35">
        <f t="shared" si="88"/>
        <v>9670000</v>
      </c>
      <c r="W79" s="35">
        <f t="shared" si="88"/>
        <v>0</v>
      </c>
      <c r="X79" s="35">
        <f t="shared" si="88"/>
        <v>11600000</v>
      </c>
      <c r="Y79" s="35">
        <f t="shared" si="88"/>
        <v>4284000</v>
      </c>
      <c r="Z79" s="35">
        <f t="shared" si="88"/>
        <v>0</v>
      </c>
      <c r="AA79" s="35">
        <f t="shared" si="88"/>
        <v>0</v>
      </c>
      <c r="AB79" s="35">
        <f t="shared" si="88"/>
        <v>24750000</v>
      </c>
      <c r="AC79" s="35">
        <f t="shared" si="88"/>
        <v>0</v>
      </c>
      <c r="AD79" s="35">
        <f t="shared" si="88"/>
        <v>0</v>
      </c>
      <c r="AE79" s="35">
        <f t="shared" si="88"/>
        <v>18250000</v>
      </c>
      <c r="AF79" s="35">
        <f t="shared" si="88"/>
        <v>93112000</v>
      </c>
      <c r="AG79" s="35">
        <f t="shared" si="88"/>
        <v>0</v>
      </c>
      <c r="AH79" s="35">
        <f t="shared" si="88"/>
        <v>17900000</v>
      </c>
      <c r="AI79" s="35">
        <f t="shared" si="88"/>
        <v>0</v>
      </c>
      <c r="AJ79" s="35">
        <f t="shared" si="88"/>
        <v>6500000</v>
      </c>
      <c r="AK79" s="35">
        <f t="shared" si="88"/>
        <v>0</v>
      </c>
      <c r="AL79" s="35">
        <f t="shared" si="88"/>
        <v>6000000</v>
      </c>
      <c r="AM79" s="35">
        <f t="shared" si="88"/>
        <v>0</v>
      </c>
      <c r="AN79" s="35">
        <f t="shared" si="88"/>
        <v>6500000</v>
      </c>
      <c r="AO79" s="35">
        <f t="shared" si="88"/>
        <v>0</v>
      </c>
      <c r="AP79" s="35">
        <f t="shared" si="88"/>
        <v>4918000</v>
      </c>
      <c r="AQ79" s="35">
        <f t="shared" si="88"/>
        <v>0</v>
      </c>
      <c r="AR79" s="35">
        <f t="shared" si="88"/>
        <v>6500000</v>
      </c>
      <c r="AS79" s="35">
        <f t="shared" si="88"/>
        <v>0</v>
      </c>
      <c r="AT79" s="35">
        <f t="shared" si="88"/>
        <v>0</v>
      </c>
      <c r="AU79" s="35">
        <f t="shared" si="88"/>
        <v>0</v>
      </c>
      <c r="AV79" s="35">
        <f t="shared" si="88"/>
        <v>8194000</v>
      </c>
      <c r="AW79" s="35">
        <f t="shared" si="88"/>
        <v>0</v>
      </c>
      <c r="AX79" s="35">
        <f t="shared" si="88"/>
        <v>0</v>
      </c>
      <c r="AY79" s="35">
        <f t="shared" si="88"/>
        <v>0</v>
      </c>
      <c r="AZ79" s="35">
        <f t="shared" si="88"/>
        <v>0</v>
      </c>
      <c r="BA79" s="56">
        <f t="shared" si="47"/>
        <v>255000000</v>
      </c>
      <c r="BB79" s="28">
        <f t="shared" si="78"/>
        <v>0</v>
      </c>
      <c r="BC79" s="29"/>
      <c r="BD79" s="56">
        <f t="shared" si="49"/>
        <v>0</v>
      </c>
      <c r="BE79" s="56">
        <f t="shared" si="50"/>
        <v>0</v>
      </c>
      <c r="BF79" s="56">
        <f t="shared" si="51"/>
        <v>0</v>
      </c>
      <c r="BG79" s="56">
        <f t="shared" si="52"/>
        <v>36822000</v>
      </c>
      <c r="BH79" s="56">
        <f t="shared" si="53"/>
        <v>21270000</v>
      </c>
      <c r="BI79" s="56">
        <f t="shared" si="54"/>
        <v>29034000</v>
      </c>
      <c r="BJ79" s="56">
        <f t="shared" si="55"/>
        <v>111362000</v>
      </c>
      <c r="BK79" s="56">
        <f t="shared" si="56"/>
        <v>24400000</v>
      </c>
      <c r="BL79" s="56">
        <f t="shared" si="57"/>
        <v>12500000</v>
      </c>
      <c r="BM79" s="56">
        <f t="shared" si="58"/>
        <v>11418000</v>
      </c>
      <c r="BN79" s="56">
        <f t="shared" si="59"/>
        <v>8194000</v>
      </c>
      <c r="BO79" s="56">
        <f t="shared" si="60"/>
        <v>0</v>
      </c>
      <c r="BP79" s="29"/>
      <c r="BQ79" s="56">
        <f t="shared" si="61"/>
        <v>0</v>
      </c>
      <c r="BR79" s="56">
        <f t="shared" si="62"/>
        <v>87126000</v>
      </c>
      <c r="BS79" s="56">
        <f t="shared" si="63"/>
        <v>148262000</v>
      </c>
      <c r="BT79" s="56">
        <f t="shared" si="64"/>
        <v>19612000</v>
      </c>
    </row>
    <row r="80">
      <c r="A80" s="37" t="s">
        <v>32</v>
      </c>
      <c r="B80" s="38" t="s">
        <v>85</v>
      </c>
      <c r="C80" s="6"/>
      <c r="D80" s="39">
        <f t="shared" ref="D80:AZ80" si="89">sum(D81,D85)</f>
        <v>255000000</v>
      </c>
      <c r="E80" s="39">
        <f t="shared" si="89"/>
        <v>0</v>
      </c>
      <c r="F80" s="39">
        <f t="shared" si="89"/>
        <v>0</v>
      </c>
      <c r="G80" s="39">
        <f t="shared" si="89"/>
        <v>0</v>
      </c>
      <c r="H80" s="39">
        <f t="shared" si="89"/>
        <v>0</v>
      </c>
      <c r="I80" s="39">
        <f t="shared" si="89"/>
        <v>0</v>
      </c>
      <c r="J80" s="39">
        <f t="shared" si="89"/>
        <v>0</v>
      </c>
      <c r="K80" s="39">
        <f t="shared" si="89"/>
        <v>0</v>
      </c>
      <c r="L80" s="39">
        <f t="shared" si="89"/>
        <v>0</v>
      </c>
      <c r="M80" s="39">
        <f t="shared" si="89"/>
        <v>0</v>
      </c>
      <c r="N80" s="39">
        <f t="shared" si="89"/>
        <v>0</v>
      </c>
      <c r="O80" s="39">
        <f t="shared" si="89"/>
        <v>0</v>
      </c>
      <c r="P80" s="39">
        <f t="shared" si="89"/>
        <v>0</v>
      </c>
      <c r="Q80" s="39">
        <f t="shared" si="89"/>
        <v>0</v>
      </c>
      <c r="R80" s="39">
        <f t="shared" si="89"/>
        <v>12987000</v>
      </c>
      <c r="S80" s="39">
        <f t="shared" si="89"/>
        <v>0</v>
      </c>
      <c r="T80" s="39">
        <f t="shared" si="89"/>
        <v>23835000</v>
      </c>
      <c r="U80" s="39">
        <f t="shared" si="89"/>
        <v>0</v>
      </c>
      <c r="V80" s="39">
        <f t="shared" si="89"/>
        <v>9670000</v>
      </c>
      <c r="W80" s="39">
        <f t="shared" si="89"/>
        <v>0</v>
      </c>
      <c r="X80" s="39">
        <f t="shared" si="89"/>
        <v>11600000</v>
      </c>
      <c r="Y80" s="39">
        <f t="shared" si="89"/>
        <v>4284000</v>
      </c>
      <c r="Z80" s="39">
        <f t="shared" si="89"/>
        <v>0</v>
      </c>
      <c r="AA80" s="39">
        <f t="shared" si="89"/>
        <v>0</v>
      </c>
      <c r="AB80" s="39">
        <f t="shared" si="89"/>
        <v>24750000</v>
      </c>
      <c r="AC80" s="39">
        <f t="shared" si="89"/>
        <v>0</v>
      </c>
      <c r="AD80" s="39">
        <f t="shared" si="89"/>
        <v>0</v>
      </c>
      <c r="AE80" s="39">
        <f t="shared" si="89"/>
        <v>18250000</v>
      </c>
      <c r="AF80" s="39">
        <f t="shared" si="89"/>
        <v>93112000</v>
      </c>
      <c r="AG80" s="39">
        <f t="shared" si="89"/>
        <v>0</v>
      </c>
      <c r="AH80" s="39">
        <f t="shared" si="89"/>
        <v>17900000</v>
      </c>
      <c r="AI80" s="39">
        <f t="shared" si="89"/>
        <v>0</v>
      </c>
      <c r="AJ80" s="39">
        <f t="shared" si="89"/>
        <v>6500000</v>
      </c>
      <c r="AK80" s="39">
        <f t="shared" si="89"/>
        <v>0</v>
      </c>
      <c r="AL80" s="39">
        <f t="shared" si="89"/>
        <v>6000000</v>
      </c>
      <c r="AM80" s="39">
        <f t="shared" si="89"/>
        <v>0</v>
      </c>
      <c r="AN80" s="39">
        <f t="shared" si="89"/>
        <v>6500000</v>
      </c>
      <c r="AO80" s="39">
        <f t="shared" si="89"/>
        <v>0</v>
      </c>
      <c r="AP80" s="39">
        <f t="shared" si="89"/>
        <v>4918000</v>
      </c>
      <c r="AQ80" s="39">
        <f t="shared" si="89"/>
        <v>0</v>
      </c>
      <c r="AR80" s="39">
        <f t="shared" si="89"/>
        <v>6500000</v>
      </c>
      <c r="AS80" s="39">
        <f t="shared" si="89"/>
        <v>0</v>
      </c>
      <c r="AT80" s="39">
        <f t="shared" si="89"/>
        <v>0</v>
      </c>
      <c r="AU80" s="39">
        <f t="shared" si="89"/>
        <v>0</v>
      </c>
      <c r="AV80" s="39">
        <f t="shared" si="89"/>
        <v>8194000</v>
      </c>
      <c r="AW80" s="39">
        <f t="shared" si="89"/>
        <v>0</v>
      </c>
      <c r="AX80" s="39">
        <f t="shared" si="89"/>
        <v>0</v>
      </c>
      <c r="AY80" s="39">
        <f t="shared" si="89"/>
        <v>0</v>
      </c>
      <c r="AZ80" s="39">
        <f t="shared" si="89"/>
        <v>0</v>
      </c>
      <c r="BA80" s="57">
        <f t="shared" si="47"/>
        <v>255000000</v>
      </c>
      <c r="BB80" s="28">
        <f t="shared" si="78"/>
        <v>0</v>
      </c>
      <c r="BC80" s="29"/>
      <c r="BD80" s="57">
        <f t="shared" si="49"/>
        <v>0</v>
      </c>
      <c r="BE80" s="57">
        <f t="shared" si="50"/>
        <v>0</v>
      </c>
      <c r="BF80" s="57">
        <f t="shared" si="51"/>
        <v>0</v>
      </c>
      <c r="BG80" s="57">
        <f t="shared" si="52"/>
        <v>36822000</v>
      </c>
      <c r="BH80" s="57">
        <f t="shared" si="53"/>
        <v>21270000</v>
      </c>
      <c r="BI80" s="57">
        <f t="shared" si="54"/>
        <v>29034000</v>
      </c>
      <c r="BJ80" s="57">
        <f t="shared" si="55"/>
        <v>111362000</v>
      </c>
      <c r="BK80" s="57">
        <f t="shared" si="56"/>
        <v>24400000</v>
      </c>
      <c r="BL80" s="57">
        <f t="shared" si="57"/>
        <v>12500000</v>
      </c>
      <c r="BM80" s="57">
        <f t="shared" si="58"/>
        <v>11418000</v>
      </c>
      <c r="BN80" s="57">
        <f t="shared" si="59"/>
        <v>8194000</v>
      </c>
      <c r="BO80" s="57">
        <f t="shared" si="60"/>
        <v>0</v>
      </c>
      <c r="BP80" s="29"/>
      <c r="BQ80" s="57">
        <f t="shared" si="61"/>
        <v>0</v>
      </c>
      <c r="BR80" s="57">
        <f t="shared" si="62"/>
        <v>87126000</v>
      </c>
      <c r="BS80" s="57">
        <f t="shared" si="63"/>
        <v>148262000</v>
      </c>
      <c r="BT80" s="57">
        <f t="shared" si="64"/>
        <v>19612000</v>
      </c>
    </row>
    <row r="81">
      <c r="A81" s="41" t="s">
        <v>86</v>
      </c>
      <c r="B81" s="42" t="s">
        <v>87</v>
      </c>
      <c r="C81" s="6"/>
      <c r="D81" s="43">
        <f t="shared" ref="D81:AZ81" si="90">sum(D82)</f>
        <v>60194000</v>
      </c>
      <c r="E81" s="43">
        <f t="shared" si="90"/>
        <v>0</v>
      </c>
      <c r="F81" s="43">
        <f t="shared" si="90"/>
        <v>0</v>
      </c>
      <c r="G81" s="43">
        <f t="shared" si="90"/>
        <v>0</v>
      </c>
      <c r="H81" s="43">
        <f t="shared" si="90"/>
        <v>0</v>
      </c>
      <c r="I81" s="43">
        <f t="shared" si="90"/>
        <v>0</v>
      </c>
      <c r="J81" s="43">
        <f t="shared" si="90"/>
        <v>0</v>
      </c>
      <c r="K81" s="43">
        <f t="shared" si="90"/>
        <v>0</v>
      </c>
      <c r="L81" s="43">
        <f t="shared" si="90"/>
        <v>0</v>
      </c>
      <c r="M81" s="43">
        <f t="shared" si="90"/>
        <v>0</v>
      </c>
      <c r="N81" s="43">
        <f t="shared" si="90"/>
        <v>0</v>
      </c>
      <c r="O81" s="43">
        <f t="shared" si="90"/>
        <v>0</v>
      </c>
      <c r="P81" s="43">
        <f t="shared" si="90"/>
        <v>0</v>
      </c>
      <c r="Q81" s="43">
        <f t="shared" si="90"/>
        <v>0</v>
      </c>
      <c r="R81" s="43">
        <f t="shared" si="90"/>
        <v>0</v>
      </c>
      <c r="S81" s="43">
        <f t="shared" si="90"/>
        <v>0</v>
      </c>
      <c r="T81" s="43">
        <f t="shared" si="90"/>
        <v>3330000</v>
      </c>
      <c r="U81" s="43">
        <f t="shared" si="90"/>
        <v>0</v>
      </c>
      <c r="V81" s="43">
        <f t="shared" si="90"/>
        <v>9670000</v>
      </c>
      <c r="W81" s="43">
        <f t="shared" si="90"/>
        <v>0</v>
      </c>
      <c r="X81" s="43">
        <f t="shared" si="90"/>
        <v>6500000</v>
      </c>
      <c r="Y81" s="43">
        <f t="shared" si="90"/>
        <v>0</v>
      </c>
      <c r="Z81" s="43">
        <f t="shared" si="90"/>
        <v>0</v>
      </c>
      <c r="AA81" s="43">
        <f t="shared" si="90"/>
        <v>0</v>
      </c>
      <c r="AB81" s="43">
        <f t="shared" si="90"/>
        <v>6500000</v>
      </c>
      <c r="AC81" s="43">
        <f t="shared" si="90"/>
        <v>0</v>
      </c>
      <c r="AD81" s="43">
        <f t="shared" si="90"/>
        <v>0</v>
      </c>
      <c r="AE81" s="43">
        <f t="shared" si="90"/>
        <v>0</v>
      </c>
      <c r="AF81" s="43">
        <f t="shared" si="90"/>
        <v>6500000</v>
      </c>
      <c r="AG81" s="43">
        <f t="shared" si="90"/>
        <v>0</v>
      </c>
      <c r="AH81" s="43">
        <f t="shared" si="90"/>
        <v>0</v>
      </c>
      <c r="AI81" s="43">
        <f t="shared" si="90"/>
        <v>0</v>
      </c>
      <c r="AJ81" s="43">
        <f t="shared" si="90"/>
        <v>6500000</v>
      </c>
      <c r="AK81" s="43">
        <f t="shared" si="90"/>
        <v>0</v>
      </c>
      <c r="AL81" s="43">
        <f t="shared" si="90"/>
        <v>0</v>
      </c>
      <c r="AM81" s="43">
        <f t="shared" si="90"/>
        <v>0</v>
      </c>
      <c r="AN81" s="43">
        <f t="shared" si="90"/>
        <v>6500000</v>
      </c>
      <c r="AO81" s="43">
        <f t="shared" si="90"/>
        <v>0</v>
      </c>
      <c r="AP81" s="43">
        <f t="shared" si="90"/>
        <v>0</v>
      </c>
      <c r="AQ81" s="43">
        <f t="shared" si="90"/>
        <v>0</v>
      </c>
      <c r="AR81" s="43">
        <f t="shared" si="90"/>
        <v>6500000</v>
      </c>
      <c r="AS81" s="43">
        <f t="shared" si="90"/>
        <v>0</v>
      </c>
      <c r="AT81" s="43">
        <f t="shared" si="90"/>
        <v>0</v>
      </c>
      <c r="AU81" s="43">
        <f t="shared" si="90"/>
        <v>0</v>
      </c>
      <c r="AV81" s="43">
        <f t="shared" si="90"/>
        <v>8194000</v>
      </c>
      <c r="AW81" s="43">
        <f t="shared" si="90"/>
        <v>0</v>
      </c>
      <c r="AX81" s="43">
        <f t="shared" si="90"/>
        <v>0</v>
      </c>
      <c r="AY81" s="43">
        <f t="shared" si="90"/>
        <v>0</v>
      </c>
      <c r="AZ81" s="58">
        <f t="shared" si="90"/>
        <v>0</v>
      </c>
      <c r="BA81" s="59">
        <f t="shared" si="47"/>
        <v>60194000</v>
      </c>
      <c r="BB81" s="28">
        <f t="shared" si="78"/>
        <v>0</v>
      </c>
      <c r="BC81" s="29"/>
      <c r="BD81" s="59">
        <f t="shared" si="49"/>
        <v>0</v>
      </c>
      <c r="BE81" s="59">
        <f t="shared" si="50"/>
        <v>0</v>
      </c>
      <c r="BF81" s="59">
        <f t="shared" si="51"/>
        <v>0</v>
      </c>
      <c r="BG81" s="59">
        <f t="shared" si="52"/>
        <v>3330000</v>
      </c>
      <c r="BH81" s="59">
        <f t="shared" si="53"/>
        <v>16170000</v>
      </c>
      <c r="BI81" s="59">
        <f t="shared" si="54"/>
        <v>6500000</v>
      </c>
      <c r="BJ81" s="59">
        <f t="shared" si="55"/>
        <v>6500000</v>
      </c>
      <c r="BK81" s="59">
        <f t="shared" si="56"/>
        <v>6500000</v>
      </c>
      <c r="BL81" s="59">
        <f t="shared" si="57"/>
        <v>6500000</v>
      </c>
      <c r="BM81" s="59">
        <f t="shared" si="58"/>
        <v>6500000</v>
      </c>
      <c r="BN81" s="59">
        <f t="shared" si="59"/>
        <v>8194000</v>
      </c>
      <c r="BO81" s="59">
        <f t="shared" si="60"/>
        <v>0</v>
      </c>
      <c r="BP81" s="29"/>
      <c r="BQ81" s="59">
        <f t="shared" si="61"/>
        <v>0</v>
      </c>
      <c r="BR81" s="59">
        <f t="shared" si="62"/>
        <v>26000000</v>
      </c>
      <c r="BS81" s="59">
        <f t="shared" si="63"/>
        <v>19500000</v>
      </c>
      <c r="BT81" s="59">
        <f t="shared" si="64"/>
        <v>14694000</v>
      </c>
    </row>
    <row r="82">
      <c r="A82" s="45">
        <v>523121.0</v>
      </c>
      <c r="B82" s="46" t="s">
        <v>88</v>
      </c>
      <c r="C82" s="6"/>
      <c r="D82" s="47">
        <f t="shared" ref="D82:AZ82" si="91">sum(D84)</f>
        <v>60194000</v>
      </c>
      <c r="E82" s="47">
        <f t="shared" si="91"/>
        <v>0</v>
      </c>
      <c r="F82" s="47">
        <f t="shared" si="91"/>
        <v>0</v>
      </c>
      <c r="G82" s="47">
        <f t="shared" si="91"/>
        <v>0</v>
      </c>
      <c r="H82" s="47">
        <f t="shared" si="91"/>
        <v>0</v>
      </c>
      <c r="I82" s="47">
        <f t="shared" si="91"/>
        <v>0</v>
      </c>
      <c r="J82" s="47">
        <f t="shared" si="91"/>
        <v>0</v>
      </c>
      <c r="K82" s="47">
        <f t="shared" si="91"/>
        <v>0</v>
      </c>
      <c r="L82" s="47">
        <f t="shared" si="91"/>
        <v>0</v>
      </c>
      <c r="M82" s="47">
        <f t="shared" si="91"/>
        <v>0</v>
      </c>
      <c r="N82" s="47">
        <f t="shared" si="91"/>
        <v>0</v>
      </c>
      <c r="O82" s="47">
        <f t="shared" si="91"/>
        <v>0</v>
      </c>
      <c r="P82" s="47">
        <f t="shared" si="91"/>
        <v>0</v>
      </c>
      <c r="Q82" s="47">
        <f t="shared" si="91"/>
        <v>0</v>
      </c>
      <c r="R82" s="47">
        <f t="shared" si="91"/>
        <v>0</v>
      </c>
      <c r="S82" s="47">
        <f t="shared" si="91"/>
        <v>0</v>
      </c>
      <c r="T82" s="47">
        <f t="shared" si="91"/>
        <v>3330000</v>
      </c>
      <c r="U82" s="47">
        <f t="shared" si="91"/>
        <v>0</v>
      </c>
      <c r="V82" s="47">
        <f t="shared" si="91"/>
        <v>9670000</v>
      </c>
      <c r="W82" s="47">
        <f t="shared" si="91"/>
        <v>0</v>
      </c>
      <c r="X82" s="47">
        <f t="shared" si="91"/>
        <v>6500000</v>
      </c>
      <c r="Y82" s="47">
        <f t="shared" si="91"/>
        <v>0</v>
      </c>
      <c r="Z82" s="47">
        <f t="shared" si="91"/>
        <v>0</v>
      </c>
      <c r="AA82" s="47">
        <f t="shared" si="91"/>
        <v>0</v>
      </c>
      <c r="AB82" s="47">
        <f t="shared" si="91"/>
        <v>6500000</v>
      </c>
      <c r="AC82" s="47">
        <f t="shared" si="91"/>
        <v>0</v>
      </c>
      <c r="AD82" s="47">
        <f t="shared" si="91"/>
        <v>0</v>
      </c>
      <c r="AE82" s="47">
        <f t="shared" si="91"/>
        <v>0</v>
      </c>
      <c r="AF82" s="47">
        <f t="shared" si="91"/>
        <v>6500000</v>
      </c>
      <c r="AG82" s="47">
        <f t="shared" si="91"/>
        <v>0</v>
      </c>
      <c r="AH82" s="47">
        <f t="shared" si="91"/>
        <v>0</v>
      </c>
      <c r="AI82" s="47">
        <f t="shared" si="91"/>
        <v>0</v>
      </c>
      <c r="AJ82" s="47">
        <f t="shared" si="91"/>
        <v>6500000</v>
      </c>
      <c r="AK82" s="47">
        <f t="shared" si="91"/>
        <v>0</v>
      </c>
      <c r="AL82" s="47">
        <f t="shared" si="91"/>
        <v>0</v>
      </c>
      <c r="AM82" s="47">
        <f t="shared" si="91"/>
        <v>0</v>
      </c>
      <c r="AN82" s="47">
        <f t="shared" si="91"/>
        <v>6500000</v>
      </c>
      <c r="AO82" s="47">
        <f t="shared" si="91"/>
        <v>0</v>
      </c>
      <c r="AP82" s="47">
        <f t="shared" si="91"/>
        <v>0</v>
      </c>
      <c r="AQ82" s="47">
        <f t="shared" si="91"/>
        <v>0</v>
      </c>
      <c r="AR82" s="47">
        <f t="shared" si="91"/>
        <v>6500000</v>
      </c>
      <c r="AS82" s="47">
        <f t="shared" si="91"/>
        <v>0</v>
      </c>
      <c r="AT82" s="47">
        <f t="shared" si="91"/>
        <v>0</v>
      </c>
      <c r="AU82" s="47">
        <f t="shared" si="91"/>
        <v>0</v>
      </c>
      <c r="AV82" s="47">
        <f t="shared" si="91"/>
        <v>8194000</v>
      </c>
      <c r="AW82" s="47">
        <f t="shared" si="91"/>
        <v>0</v>
      </c>
      <c r="AX82" s="47">
        <f t="shared" si="91"/>
        <v>0</v>
      </c>
      <c r="AY82" s="47">
        <f t="shared" si="91"/>
        <v>0</v>
      </c>
      <c r="AZ82" s="47">
        <f t="shared" si="91"/>
        <v>0</v>
      </c>
      <c r="BA82" s="59">
        <f t="shared" si="47"/>
        <v>60194000</v>
      </c>
      <c r="BB82" s="28">
        <f t="shared" si="78"/>
        <v>0</v>
      </c>
      <c r="BC82" s="61"/>
      <c r="BD82" s="59">
        <f t="shared" si="49"/>
        <v>0</v>
      </c>
      <c r="BE82" s="59">
        <f t="shared" si="50"/>
        <v>0</v>
      </c>
      <c r="BF82" s="59">
        <f t="shared" si="51"/>
        <v>0</v>
      </c>
      <c r="BG82" s="59">
        <f t="shared" si="52"/>
        <v>3330000</v>
      </c>
      <c r="BH82" s="59">
        <f t="shared" si="53"/>
        <v>16170000</v>
      </c>
      <c r="BI82" s="59">
        <f t="shared" si="54"/>
        <v>6500000</v>
      </c>
      <c r="BJ82" s="59">
        <f t="shared" si="55"/>
        <v>6500000</v>
      </c>
      <c r="BK82" s="59">
        <f t="shared" si="56"/>
        <v>6500000</v>
      </c>
      <c r="BL82" s="59">
        <f t="shared" si="57"/>
        <v>6500000</v>
      </c>
      <c r="BM82" s="59">
        <f t="shared" si="58"/>
        <v>6500000</v>
      </c>
      <c r="BN82" s="59">
        <f t="shared" si="59"/>
        <v>8194000</v>
      </c>
      <c r="BO82" s="59">
        <f t="shared" si="60"/>
        <v>0</v>
      </c>
      <c r="BP82" s="61"/>
      <c r="BQ82" s="59">
        <f t="shared" si="61"/>
        <v>0</v>
      </c>
      <c r="BR82" s="59">
        <f t="shared" si="62"/>
        <v>26000000</v>
      </c>
      <c r="BS82" s="59">
        <f t="shared" si="63"/>
        <v>19500000</v>
      </c>
      <c r="BT82" s="59">
        <f t="shared" si="64"/>
        <v>14694000</v>
      </c>
    </row>
    <row r="83">
      <c r="A83" s="49"/>
      <c r="B83" s="50" t="s">
        <v>37</v>
      </c>
      <c r="C83" s="6"/>
      <c r="D83" s="51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3"/>
      <c r="BA83" s="59">
        <f t="shared" si="47"/>
        <v>0</v>
      </c>
      <c r="BB83" s="28">
        <f t="shared" si="78"/>
        <v>0</v>
      </c>
      <c r="BC83" s="64"/>
      <c r="BD83" s="59">
        <f t="shared" si="49"/>
        <v>0</v>
      </c>
      <c r="BE83" s="59">
        <f t="shared" si="50"/>
        <v>0</v>
      </c>
      <c r="BF83" s="59">
        <f t="shared" si="51"/>
        <v>0</v>
      </c>
      <c r="BG83" s="59">
        <f t="shared" si="52"/>
        <v>0</v>
      </c>
      <c r="BH83" s="59">
        <f t="shared" si="53"/>
        <v>0</v>
      </c>
      <c r="BI83" s="59">
        <f t="shared" si="54"/>
        <v>0</v>
      </c>
      <c r="BJ83" s="59">
        <f t="shared" si="55"/>
        <v>0</v>
      </c>
      <c r="BK83" s="59">
        <f t="shared" si="56"/>
        <v>0</v>
      </c>
      <c r="BL83" s="59">
        <f t="shared" si="57"/>
        <v>0</v>
      </c>
      <c r="BM83" s="59">
        <f t="shared" si="58"/>
        <v>0</v>
      </c>
      <c r="BN83" s="59">
        <f t="shared" si="59"/>
        <v>0</v>
      </c>
      <c r="BO83" s="59">
        <f t="shared" si="60"/>
        <v>0</v>
      </c>
      <c r="BP83" s="64"/>
      <c r="BQ83" s="59">
        <f t="shared" si="61"/>
        <v>0</v>
      </c>
      <c r="BR83" s="59">
        <f t="shared" si="62"/>
        <v>0</v>
      </c>
      <c r="BS83" s="59">
        <f t="shared" si="63"/>
        <v>0</v>
      </c>
      <c r="BT83" s="59">
        <f t="shared" si="64"/>
        <v>0</v>
      </c>
    </row>
    <row r="84">
      <c r="A84" s="49"/>
      <c r="B84" s="52" t="s">
        <v>38</v>
      </c>
      <c r="C84" s="52" t="s">
        <v>89</v>
      </c>
      <c r="D84" s="53">
        <v>6.0194E7</v>
      </c>
      <c r="E84" s="53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7"/>
      <c r="Q84" s="67"/>
      <c r="R84" s="67"/>
      <c r="S84" s="67"/>
      <c r="T84" s="67">
        <v>3330000.0</v>
      </c>
      <c r="U84" s="101"/>
      <c r="V84" s="67">
        <v>9670000.0</v>
      </c>
      <c r="W84" s="67"/>
      <c r="X84" s="67">
        <v>6500000.0</v>
      </c>
      <c r="Y84" s="67"/>
      <c r="Z84" s="67"/>
      <c r="AA84" s="67"/>
      <c r="AB84" s="67">
        <v>6500000.0</v>
      </c>
      <c r="AC84" s="67"/>
      <c r="AD84" s="67"/>
      <c r="AE84" s="67"/>
      <c r="AF84" s="67">
        <v>6500000.0</v>
      </c>
      <c r="AG84" s="67"/>
      <c r="AH84" s="67"/>
      <c r="AI84" s="67"/>
      <c r="AJ84" s="67">
        <v>6500000.0</v>
      </c>
      <c r="AK84" s="67"/>
      <c r="AL84" s="67"/>
      <c r="AM84" s="67"/>
      <c r="AN84" s="67">
        <v>6500000.0</v>
      </c>
      <c r="AO84" s="67"/>
      <c r="AP84" s="67"/>
      <c r="AQ84" s="67"/>
      <c r="AR84" s="67">
        <v>6500000.0</v>
      </c>
      <c r="AS84" s="67"/>
      <c r="AT84" s="67"/>
      <c r="AU84" s="67"/>
      <c r="AV84" s="67">
        <v>8194000.0</v>
      </c>
      <c r="AW84" s="67"/>
      <c r="AX84" s="67"/>
      <c r="AY84" s="67"/>
      <c r="AZ84" s="68"/>
      <c r="BA84" s="59">
        <f t="shared" si="47"/>
        <v>60194000</v>
      </c>
      <c r="BB84" s="28">
        <f t="shared" si="78"/>
        <v>0</v>
      </c>
      <c r="BC84" s="64"/>
      <c r="BD84" s="59">
        <f t="shared" si="49"/>
        <v>0</v>
      </c>
      <c r="BE84" s="59">
        <f t="shared" si="50"/>
        <v>0</v>
      </c>
      <c r="BF84" s="59">
        <f t="shared" si="51"/>
        <v>0</v>
      </c>
      <c r="BG84" s="59">
        <f t="shared" si="52"/>
        <v>3330000</v>
      </c>
      <c r="BH84" s="59">
        <f t="shared" si="53"/>
        <v>16170000</v>
      </c>
      <c r="BI84" s="59">
        <f t="shared" si="54"/>
        <v>6500000</v>
      </c>
      <c r="BJ84" s="59">
        <f t="shared" si="55"/>
        <v>6500000</v>
      </c>
      <c r="BK84" s="59">
        <f t="shared" si="56"/>
        <v>6500000</v>
      </c>
      <c r="BL84" s="59">
        <f t="shared" si="57"/>
        <v>6500000</v>
      </c>
      <c r="BM84" s="59">
        <f t="shared" si="58"/>
        <v>6500000</v>
      </c>
      <c r="BN84" s="59">
        <f t="shared" si="59"/>
        <v>8194000</v>
      </c>
      <c r="BO84" s="59">
        <f t="shared" si="60"/>
        <v>0</v>
      </c>
      <c r="BP84" s="64"/>
      <c r="BQ84" s="59">
        <f t="shared" si="61"/>
        <v>0</v>
      </c>
      <c r="BR84" s="59">
        <f t="shared" si="62"/>
        <v>26000000</v>
      </c>
      <c r="BS84" s="59">
        <f t="shared" si="63"/>
        <v>19500000</v>
      </c>
      <c r="BT84" s="59">
        <f t="shared" si="64"/>
        <v>14694000</v>
      </c>
    </row>
    <row r="85">
      <c r="A85" s="41" t="s">
        <v>90</v>
      </c>
      <c r="B85" s="42" t="s">
        <v>91</v>
      </c>
      <c r="C85" s="6"/>
      <c r="D85" s="43">
        <f t="shared" ref="D85:AZ85" si="92">sum(D86)</f>
        <v>194806000</v>
      </c>
      <c r="E85" s="43">
        <f t="shared" si="92"/>
        <v>0</v>
      </c>
      <c r="F85" s="43">
        <f t="shared" si="92"/>
        <v>0</v>
      </c>
      <c r="G85" s="43">
        <f t="shared" si="92"/>
        <v>0</v>
      </c>
      <c r="H85" s="43">
        <f t="shared" si="92"/>
        <v>0</v>
      </c>
      <c r="I85" s="43">
        <f t="shared" si="92"/>
        <v>0</v>
      </c>
      <c r="J85" s="43">
        <f t="shared" si="92"/>
        <v>0</v>
      </c>
      <c r="K85" s="43">
        <f t="shared" si="92"/>
        <v>0</v>
      </c>
      <c r="L85" s="43">
        <f t="shared" si="92"/>
        <v>0</v>
      </c>
      <c r="M85" s="43">
        <f t="shared" si="92"/>
        <v>0</v>
      </c>
      <c r="N85" s="43">
        <f t="shared" si="92"/>
        <v>0</v>
      </c>
      <c r="O85" s="43">
        <f t="shared" si="92"/>
        <v>0</v>
      </c>
      <c r="P85" s="43">
        <f t="shared" si="92"/>
        <v>0</v>
      </c>
      <c r="Q85" s="43">
        <f t="shared" si="92"/>
        <v>0</v>
      </c>
      <c r="R85" s="43">
        <f t="shared" si="92"/>
        <v>12987000</v>
      </c>
      <c r="S85" s="43">
        <f t="shared" si="92"/>
        <v>0</v>
      </c>
      <c r="T85" s="43">
        <f t="shared" si="92"/>
        <v>20505000</v>
      </c>
      <c r="U85" s="43">
        <f t="shared" si="92"/>
        <v>0</v>
      </c>
      <c r="V85" s="43">
        <f t="shared" si="92"/>
        <v>0</v>
      </c>
      <c r="W85" s="43">
        <f t="shared" si="92"/>
        <v>0</v>
      </c>
      <c r="X85" s="43">
        <f t="shared" si="92"/>
        <v>5100000</v>
      </c>
      <c r="Y85" s="43">
        <f t="shared" si="92"/>
        <v>4284000</v>
      </c>
      <c r="Z85" s="43">
        <f t="shared" si="92"/>
        <v>0</v>
      </c>
      <c r="AA85" s="43">
        <f t="shared" si="92"/>
        <v>0</v>
      </c>
      <c r="AB85" s="43">
        <f t="shared" si="92"/>
        <v>18250000</v>
      </c>
      <c r="AC85" s="43">
        <f t="shared" si="92"/>
        <v>0</v>
      </c>
      <c r="AD85" s="43">
        <f t="shared" si="92"/>
        <v>0</v>
      </c>
      <c r="AE85" s="43">
        <f t="shared" si="92"/>
        <v>18250000</v>
      </c>
      <c r="AF85" s="43">
        <f t="shared" si="92"/>
        <v>86612000</v>
      </c>
      <c r="AG85" s="43">
        <f t="shared" si="92"/>
        <v>0</v>
      </c>
      <c r="AH85" s="43">
        <f t="shared" si="92"/>
        <v>17900000</v>
      </c>
      <c r="AI85" s="43">
        <f t="shared" si="92"/>
        <v>0</v>
      </c>
      <c r="AJ85" s="43">
        <f t="shared" si="92"/>
        <v>0</v>
      </c>
      <c r="AK85" s="43">
        <f t="shared" si="92"/>
        <v>0</v>
      </c>
      <c r="AL85" s="43">
        <f t="shared" si="92"/>
        <v>6000000</v>
      </c>
      <c r="AM85" s="43">
        <f t="shared" si="92"/>
        <v>0</v>
      </c>
      <c r="AN85" s="43">
        <f t="shared" si="92"/>
        <v>0</v>
      </c>
      <c r="AO85" s="43">
        <f t="shared" si="92"/>
        <v>0</v>
      </c>
      <c r="AP85" s="43">
        <f t="shared" si="92"/>
        <v>4918000</v>
      </c>
      <c r="AQ85" s="43">
        <f t="shared" si="92"/>
        <v>0</v>
      </c>
      <c r="AR85" s="43">
        <f t="shared" si="92"/>
        <v>0</v>
      </c>
      <c r="AS85" s="43">
        <f t="shared" si="92"/>
        <v>0</v>
      </c>
      <c r="AT85" s="43">
        <f t="shared" si="92"/>
        <v>0</v>
      </c>
      <c r="AU85" s="43">
        <f t="shared" si="92"/>
        <v>0</v>
      </c>
      <c r="AV85" s="43">
        <f t="shared" si="92"/>
        <v>0</v>
      </c>
      <c r="AW85" s="43">
        <f t="shared" si="92"/>
        <v>0</v>
      </c>
      <c r="AX85" s="43">
        <f t="shared" si="92"/>
        <v>0</v>
      </c>
      <c r="AY85" s="43">
        <f t="shared" si="92"/>
        <v>0</v>
      </c>
      <c r="AZ85" s="58">
        <f t="shared" si="92"/>
        <v>0</v>
      </c>
      <c r="BA85" s="59">
        <f t="shared" si="47"/>
        <v>194806000</v>
      </c>
      <c r="BB85" s="28">
        <f t="shared" si="78"/>
        <v>0</v>
      </c>
      <c r="BC85" s="29"/>
      <c r="BD85" s="59">
        <f t="shared" si="49"/>
        <v>0</v>
      </c>
      <c r="BE85" s="59">
        <f t="shared" si="50"/>
        <v>0</v>
      </c>
      <c r="BF85" s="59">
        <f t="shared" si="51"/>
        <v>0</v>
      </c>
      <c r="BG85" s="59">
        <f t="shared" si="52"/>
        <v>33492000</v>
      </c>
      <c r="BH85" s="59">
        <f t="shared" si="53"/>
        <v>5100000</v>
      </c>
      <c r="BI85" s="59">
        <f t="shared" si="54"/>
        <v>22534000</v>
      </c>
      <c r="BJ85" s="59">
        <f t="shared" si="55"/>
        <v>104862000</v>
      </c>
      <c r="BK85" s="59">
        <f t="shared" si="56"/>
        <v>17900000</v>
      </c>
      <c r="BL85" s="59">
        <f t="shared" si="57"/>
        <v>6000000</v>
      </c>
      <c r="BM85" s="59">
        <f t="shared" si="58"/>
        <v>4918000</v>
      </c>
      <c r="BN85" s="59">
        <f t="shared" si="59"/>
        <v>0</v>
      </c>
      <c r="BO85" s="59">
        <f t="shared" si="60"/>
        <v>0</v>
      </c>
      <c r="BP85" s="29"/>
      <c r="BQ85" s="59">
        <f t="shared" si="61"/>
        <v>0</v>
      </c>
      <c r="BR85" s="59">
        <f t="shared" si="62"/>
        <v>61126000</v>
      </c>
      <c r="BS85" s="59">
        <f t="shared" si="63"/>
        <v>128762000</v>
      </c>
      <c r="BT85" s="59">
        <f t="shared" si="64"/>
        <v>4918000</v>
      </c>
    </row>
    <row r="86">
      <c r="A86" s="45">
        <v>523121.0</v>
      </c>
      <c r="B86" s="46" t="s">
        <v>88</v>
      </c>
      <c r="C86" s="6"/>
      <c r="D86" s="47">
        <f t="shared" ref="D86:AZ86" si="93">sum(D88)</f>
        <v>194806000</v>
      </c>
      <c r="E86" s="47">
        <f t="shared" si="93"/>
        <v>0</v>
      </c>
      <c r="F86" s="47">
        <f t="shared" si="93"/>
        <v>0</v>
      </c>
      <c r="G86" s="47">
        <f t="shared" si="93"/>
        <v>0</v>
      </c>
      <c r="H86" s="47">
        <f t="shared" si="93"/>
        <v>0</v>
      </c>
      <c r="I86" s="47">
        <f t="shared" si="93"/>
        <v>0</v>
      </c>
      <c r="J86" s="47">
        <f t="shared" si="93"/>
        <v>0</v>
      </c>
      <c r="K86" s="47">
        <f t="shared" si="93"/>
        <v>0</v>
      </c>
      <c r="L86" s="47">
        <f t="shared" si="93"/>
        <v>0</v>
      </c>
      <c r="M86" s="47">
        <f t="shared" si="93"/>
        <v>0</v>
      </c>
      <c r="N86" s="47">
        <f t="shared" si="93"/>
        <v>0</v>
      </c>
      <c r="O86" s="47">
        <f t="shared" si="93"/>
        <v>0</v>
      </c>
      <c r="P86" s="47">
        <f t="shared" si="93"/>
        <v>0</v>
      </c>
      <c r="Q86" s="47">
        <f t="shared" si="93"/>
        <v>0</v>
      </c>
      <c r="R86" s="47">
        <f t="shared" si="93"/>
        <v>12987000</v>
      </c>
      <c r="S86" s="47">
        <f t="shared" si="93"/>
        <v>0</v>
      </c>
      <c r="T86" s="47">
        <f t="shared" si="93"/>
        <v>20505000</v>
      </c>
      <c r="U86" s="47">
        <f t="shared" si="93"/>
        <v>0</v>
      </c>
      <c r="V86" s="47">
        <f t="shared" si="93"/>
        <v>0</v>
      </c>
      <c r="W86" s="47">
        <f t="shared" si="93"/>
        <v>0</v>
      </c>
      <c r="X86" s="47">
        <f t="shared" si="93"/>
        <v>5100000</v>
      </c>
      <c r="Y86" s="47">
        <f t="shared" si="93"/>
        <v>4284000</v>
      </c>
      <c r="Z86" s="47">
        <f t="shared" si="93"/>
        <v>0</v>
      </c>
      <c r="AA86" s="47">
        <f t="shared" si="93"/>
        <v>0</v>
      </c>
      <c r="AB86" s="47">
        <f t="shared" si="93"/>
        <v>18250000</v>
      </c>
      <c r="AC86" s="47">
        <f t="shared" si="93"/>
        <v>0</v>
      </c>
      <c r="AD86" s="47">
        <f t="shared" si="93"/>
        <v>0</v>
      </c>
      <c r="AE86" s="47">
        <f t="shared" si="93"/>
        <v>18250000</v>
      </c>
      <c r="AF86" s="47">
        <f t="shared" si="93"/>
        <v>86612000</v>
      </c>
      <c r="AG86" s="47">
        <f t="shared" si="93"/>
        <v>0</v>
      </c>
      <c r="AH86" s="47">
        <f t="shared" si="93"/>
        <v>17900000</v>
      </c>
      <c r="AI86" s="47">
        <f t="shared" si="93"/>
        <v>0</v>
      </c>
      <c r="AJ86" s="47">
        <f t="shared" si="93"/>
        <v>0</v>
      </c>
      <c r="AK86" s="47">
        <f t="shared" si="93"/>
        <v>0</v>
      </c>
      <c r="AL86" s="47">
        <f t="shared" si="93"/>
        <v>6000000</v>
      </c>
      <c r="AM86" s="47">
        <f t="shared" si="93"/>
        <v>0</v>
      </c>
      <c r="AN86" s="47">
        <f t="shared" si="93"/>
        <v>0</v>
      </c>
      <c r="AO86" s="47">
        <f t="shared" si="93"/>
        <v>0</v>
      </c>
      <c r="AP86" s="47">
        <f t="shared" si="93"/>
        <v>4918000</v>
      </c>
      <c r="AQ86" s="47">
        <f t="shared" si="93"/>
        <v>0</v>
      </c>
      <c r="AR86" s="47">
        <f t="shared" si="93"/>
        <v>0</v>
      </c>
      <c r="AS86" s="47">
        <f t="shared" si="93"/>
        <v>0</v>
      </c>
      <c r="AT86" s="47">
        <f t="shared" si="93"/>
        <v>0</v>
      </c>
      <c r="AU86" s="47">
        <f t="shared" si="93"/>
        <v>0</v>
      </c>
      <c r="AV86" s="47">
        <f t="shared" si="93"/>
        <v>0</v>
      </c>
      <c r="AW86" s="47">
        <f t="shared" si="93"/>
        <v>0</v>
      </c>
      <c r="AX86" s="47">
        <f t="shared" si="93"/>
        <v>0</v>
      </c>
      <c r="AY86" s="47">
        <f t="shared" si="93"/>
        <v>0</v>
      </c>
      <c r="AZ86" s="60">
        <f t="shared" si="93"/>
        <v>0</v>
      </c>
      <c r="BA86" s="59">
        <f t="shared" si="47"/>
        <v>194806000</v>
      </c>
      <c r="BB86" s="28">
        <f t="shared" si="78"/>
        <v>0</v>
      </c>
      <c r="BC86" s="61"/>
      <c r="BD86" s="59">
        <f t="shared" si="49"/>
        <v>0</v>
      </c>
      <c r="BE86" s="59">
        <f t="shared" si="50"/>
        <v>0</v>
      </c>
      <c r="BF86" s="59">
        <f t="shared" si="51"/>
        <v>0</v>
      </c>
      <c r="BG86" s="59">
        <f t="shared" si="52"/>
        <v>33492000</v>
      </c>
      <c r="BH86" s="59">
        <f t="shared" si="53"/>
        <v>5100000</v>
      </c>
      <c r="BI86" s="59">
        <f t="shared" si="54"/>
        <v>22534000</v>
      </c>
      <c r="BJ86" s="59">
        <f t="shared" si="55"/>
        <v>104862000</v>
      </c>
      <c r="BK86" s="59">
        <f t="shared" si="56"/>
        <v>17900000</v>
      </c>
      <c r="BL86" s="59">
        <f t="shared" si="57"/>
        <v>6000000</v>
      </c>
      <c r="BM86" s="59">
        <f t="shared" si="58"/>
        <v>4918000</v>
      </c>
      <c r="BN86" s="59">
        <f t="shared" si="59"/>
        <v>0</v>
      </c>
      <c r="BO86" s="59">
        <f t="shared" si="60"/>
        <v>0</v>
      </c>
      <c r="BP86" s="61"/>
      <c r="BQ86" s="59">
        <f t="shared" si="61"/>
        <v>0</v>
      </c>
      <c r="BR86" s="59">
        <f t="shared" si="62"/>
        <v>61126000</v>
      </c>
      <c r="BS86" s="59">
        <f t="shared" si="63"/>
        <v>128762000</v>
      </c>
      <c r="BT86" s="59">
        <f t="shared" si="64"/>
        <v>4918000</v>
      </c>
    </row>
    <row r="87">
      <c r="A87" s="49"/>
      <c r="B87" s="50" t="s">
        <v>37</v>
      </c>
      <c r="C87" s="6"/>
      <c r="D87" s="51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3"/>
      <c r="BA87" s="59">
        <f t="shared" si="47"/>
        <v>0</v>
      </c>
      <c r="BB87" s="28">
        <f t="shared" si="78"/>
        <v>0</v>
      </c>
      <c r="BC87" s="64"/>
      <c r="BD87" s="59">
        <f t="shared" si="49"/>
        <v>0</v>
      </c>
      <c r="BE87" s="59">
        <f t="shared" si="50"/>
        <v>0</v>
      </c>
      <c r="BF87" s="59">
        <f t="shared" si="51"/>
        <v>0</v>
      </c>
      <c r="BG87" s="59">
        <f t="shared" si="52"/>
        <v>0</v>
      </c>
      <c r="BH87" s="59">
        <f t="shared" si="53"/>
        <v>0</v>
      </c>
      <c r="BI87" s="59">
        <f t="shared" si="54"/>
        <v>0</v>
      </c>
      <c r="BJ87" s="59">
        <f t="shared" si="55"/>
        <v>0</v>
      </c>
      <c r="BK87" s="59">
        <f t="shared" si="56"/>
        <v>0</v>
      </c>
      <c r="BL87" s="59">
        <f t="shared" si="57"/>
        <v>0</v>
      </c>
      <c r="BM87" s="59">
        <f t="shared" si="58"/>
        <v>0</v>
      </c>
      <c r="BN87" s="59">
        <f t="shared" si="59"/>
        <v>0</v>
      </c>
      <c r="BO87" s="59">
        <f t="shared" si="60"/>
        <v>0</v>
      </c>
      <c r="BP87" s="64"/>
      <c r="BQ87" s="59">
        <f t="shared" si="61"/>
        <v>0</v>
      </c>
      <c r="BR87" s="59">
        <f t="shared" si="62"/>
        <v>0</v>
      </c>
      <c r="BS87" s="59">
        <f t="shared" si="63"/>
        <v>0</v>
      </c>
      <c r="BT87" s="59">
        <f t="shared" si="64"/>
        <v>0</v>
      </c>
    </row>
    <row r="88">
      <c r="A88" s="49"/>
      <c r="B88" s="52" t="s">
        <v>38</v>
      </c>
      <c r="C88" s="52" t="s">
        <v>92</v>
      </c>
      <c r="D88" s="53">
        <v>1.94806E8</v>
      </c>
      <c r="E88" s="62"/>
      <c r="F88" s="62"/>
      <c r="G88" s="62"/>
      <c r="H88" s="62"/>
      <c r="I88" s="62"/>
      <c r="J88" s="62"/>
      <c r="K88" s="62"/>
      <c r="L88" s="62"/>
      <c r="M88" s="62"/>
      <c r="N88" s="67"/>
      <c r="O88" s="67"/>
      <c r="P88" s="67"/>
      <c r="Q88" s="67"/>
      <c r="R88" s="67">
        <v>1.2987E7</v>
      </c>
      <c r="S88" s="101"/>
      <c r="T88" s="67">
        <v>2.0505E7</v>
      </c>
      <c r="U88" s="101"/>
      <c r="V88" s="101"/>
      <c r="W88" s="101"/>
      <c r="X88" s="67">
        <v>5100000.0</v>
      </c>
      <c r="Y88" s="67">
        <v>4284000.0</v>
      </c>
      <c r="Z88" s="101"/>
      <c r="AA88" s="101"/>
      <c r="AB88" s="67">
        <v>1.825E7</v>
      </c>
      <c r="AC88" s="101"/>
      <c r="AD88" s="101"/>
      <c r="AE88" s="67">
        <v>1.825E7</v>
      </c>
      <c r="AF88" s="67">
        <v>8.6612E7</v>
      </c>
      <c r="AG88" s="101"/>
      <c r="AH88" s="67">
        <v>1.79E7</v>
      </c>
      <c r="AI88" s="101"/>
      <c r="AJ88" s="101"/>
      <c r="AK88" s="101"/>
      <c r="AL88" s="67">
        <v>6000000.0</v>
      </c>
      <c r="AM88" s="101"/>
      <c r="AN88" s="101"/>
      <c r="AO88" s="101"/>
      <c r="AP88" s="67">
        <v>4918000.0</v>
      </c>
      <c r="AQ88" s="67"/>
      <c r="AR88" s="67"/>
      <c r="AS88" s="67"/>
      <c r="AT88" s="67"/>
      <c r="AU88" s="67"/>
      <c r="AV88" s="67"/>
      <c r="AW88" s="67"/>
      <c r="AX88" s="67"/>
      <c r="AY88" s="67"/>
      <c r="AZ88" s="68"/>
      <c r="BA88" s="59">
        <f t="shared" si="47"/>
        <v>194806000</v>
      </c>
      <c r="BB88" s="28">
        <f t="shared" si="78"/>
        <v>0</v>
      </c>
      <c r="BC88" s="64"/>
      <c r="BD88" s="59">
        <f t="shared" si="49"/>
        <v>0</v>
      </c>
      <c r="BE88" s="59">
        <f t="shared" si="50"/>
        <v>0</v>
      </c>
      <c r="BF88" s="59">
        <f t="shared" si="51"/>
        <v>0</v>
      </c>
      <c r="BG88" s="59">
        <f t="shared" si="52"/>
        <v>33492000</v>
      </c>
      <c r="BH88" s="59">
        <f t="shared" si="53"/>
        <v>5100000</v>
      </c>
      <c r="BI88" s="59">
        <f t="shared" si="54"/>
        <v>22534000</v>
      </c>
      <c r="BJ88" s="59">
        <f t="shared" si="55"/>
        <v>104862000</v>
      </c>
      <c r="BK88" s="59">
        <f t="shared" si="56"/>
        <v>17900000</v>
      </c>
      <c r="BL88" s="59">
        <f t="shared" si="57"/>
        <v>6000000</v>
      </c>
      <c r="BM88" s="59">
        <f t="shared" si="58"/>
        <v>4918000</v>
      </c>
      <c r="BN88" s="59">
        <f t="shared" si="59"/>
        <v>0</v>
      </c>
      <c r="BO88" s="59">
        <f t="shared" si="60"/>
        <v>0</v>
      </c>
      <c r="BP88" s="64"/>
      <c r="BQ88" s="59">
        <f t="shared" si="61"/>
        <v>0</v>
      </c>
      <c r="BR88" s="59">
        <f t="shared" si="62"/>
        <v>61126000</v>
      </c>
      <c r="BS88" s="59">
        <f t="shared" si="63"/>
        <v>128762000</v>
      </c>
      <c r="BT88" s="59">
        <f t="shared" si="64"/>
        <v>4918000</v>
      </c>
    </row>
    <row r="89">
      <c r="A89" s="27" t="s">
        <v>93</v>
      </c>
      <c r="B89" s="30" t="s">
        <v>94</v>
      </c>
      <c r="C89" s="6"/>
      <c r="D89" s="31">
        <f t="shared" ref="D89:AZ89" si="94">sum(D90)</f>
        <v>125521000</v>
      </c>
      <c r="E89" s="31">
        <f t="shared" si="94"/>
        <v>0</v>
      </c>
      <c r="F89" s="31">
        <f t="shared" si="94"/>
        <v>0</v>
      </c>
      <c r="G89" s="31">
        <f t="shared" si="94"/>
        <v>0</v>
      </c>
      <c r="H89" s="31">
        <f t="shared" si="94"/>
        <v>0</v>
      </c>
      <c r="I89" s="31">
        <f t="shared" si="94"/>
        <v>0</v>
      </c>
      <c r="J89" s="31">
        <f t="shared" si="94"/>
        <v>0</v>
      </c>
      <c r="K89" s="31">
        <f t="shared" si="94"/>
        <v>0</v>
      </c>
      <c r="L89" s="31">
        <f t="shared" si="94"/>
        <v>0</v>
      </c>
      <c r="M89" s="31">
        <f t="shared" si="94"/>
        <v>0</v>
      </c>
      <c r="N89" s="31">
        <f t="shared" si="94"/>
        <v>0</v>
      </c>
      <c r="O89" s="31">
        <f t="shared" si="94"/>
        <v>0</v>
      </c>
      <c r="P89" s="31">
        <f t="shared" si="94"/>
        <v>0</v>
      </c>
      <c r="Q89" s="31">
        <f t="shared" si="94"/>
        <v>0</v>
      </c>
      <c r="R89" s="31">
        <f t="shared" si="94"/>
        <v>0</v>
      </c>
      <c r="S89" s="31">
        <f t="shared" si="94"/>
        <v>0</v>
      </c>
      <c r="T89" s="31">
        <f t="shared" si="94"/>
        <v>0</v>
      </c>
      <c r="U89" s="31">
        <f t="shared" si="94"/>
        <v>0</v>
      </c>
      <c r="V89" s="31">
        <f t="shared" si="94"/>
        <v>0</v>
      </c>
      <c r="W89" s="31">
        <f t="shared" si="94"/>
        <v>0</v>
      </c>
      <c r="X89" s="31">
        <f t="shared" si="94"/>
        <v>5736000</v>
      </c>
      <c r="Y89" s="31">
        <f t="shared" si="94"/>
        <v>0</v>
      </c>
      <c r="Z89" s="31">
        <f t="shared" si="94"/>
        <v>0</v>
      </c>
      <c r="AA89" s="31">
        <f t="shared" si="94"/>
        <v>0</v>
      </c>
      <c r="AB89" s="31">
        <f t="shared" si="94"/>
        <v>4097000</v>
      </c>
      <c r="AC89" s="31">
        <f t="shared" si="94"/>
        <v>0</v>
      </c>
      <c r="AD89" s="31">
        <f t="shared" si="94"/>
        <v>158000</v>
      </c>
      <c r="AE89" s="31">
        <f t="shared" si="94"/>
        <v>0</v>
      </c>
      <c r="AF89" s="31">
        <f t="shared" si="94"/>
        <v>9204000</v>
      </c>
      <c r="AG89" s="31">
        <f t="shared" si="94"/>
        <v>0</v>
      </c>
      <c r="AH89" s="31">
        <f t="shared" si="94"/>
        <v>0</v>
      </c>
      <c r="AI89" s="31">
        <f t="shared" si="94"/>
        <v>0</v>
      </c>
      <c r="AJ89" s="31">
        <f t="shared" si="94"/>
        <v>10767000</v>
      </c>
      <c r="AK89" s="31">
        <f t="shared" si="94"/>
        <v>0</v>
      </c>
      <c r="AL89" s="31">
        <f t="shared" si="94"/>
        <v>158000</v>
      </c>
      <c r="AM89" s="31">
        <f t="shared" si="94"/>
        <v>4097000</v>
      </c>
      <c r="AN89" s="31">
        <f t="shared" si="94"/>
        <v>11767000</v>
      </c>
      <c r="AO89" s="31">
        <f t="shared" si="94"/>
        <v>0</v>
      </c>
      <c r="AP89" s="31">
        <f t="shared" si="94"/>
        <v>158000</v>
      </c>
      <c r="AQ89" s="31">
        <f t="shared" si="94"/>
        <v>0</v>
      </c>
      <c r="AR89" s="31">
        <f t="shared" si="94"/>
        <v>11767000</v>
      </c>
      <c r="AS89" s="31">
        <f t="shared" si="94"/>
        <v>0</v>
      </c>
      <c r="AT89" s="31">
        <f t="shared" si="94"/>
        <v>11674000</v>
      </c>
      <c r="AU89" s="31">
        <f t="shared" si="94"/>
        <v>0</v>
      </c>
      <c r="AV89" s="31">
        <f t="shared" si="94"/>
        <v>251000</v>
      </c>
      <c r="AW89" s="31">
        <f t="shared" si="94"/>
        <v>53241000</v>
      </c>
      <c r="AX89" s="31">
        <f t="shared" si="94"/>
        <v>2444000</v>
      </c>
      <c r="AY89" s="31">
        <f t="shared" si="94"/>
        <v>2000</v>
      </c>
      <c r="AZ89" s="31">
        <f t="shared" si="94"/>
        <v>0</v>
      </c>
      <c r="BA89" s="55">
        <f t="shared" si="47"/>
        <v>125521000</v>
      </c>
      <c r="BB89" s="28">
        <f t="shared" si="78"/>
        <v>0</v>
      </c>
      <c r="BC89" s="29"/>
      <c r="BD89" s="55">
        <f t="shared" si="49"/>
        <v>0</v>
      </c>
      <c r="BE89" s="55">
        <f t="shared" si="50"/>
        <v>0</v>
      </c>
      <c r="BF89" s="55">
        <f t="shared" si="51"/>
        <v>0</v>
      </c>
      <c r="BG89" s="55">
        <f t="shared" si="52"/>
        <v>0</v>
      </c>
      <c r="BH89" s="55">
        <f t="shared" si="53"/>
        <v>5736000</v>
      </c>
      <c r="BI89" s="55">
        <f t="shared" si="54"/>
        <v>4097000</v>
      </c>
      <c r="BJ89" s="55">
        <f t="shared" si="55"/>
        <v>9362000</v>
      </c>
      <c r="BK89" s="55">
        <f t="shared" si="56"/>
        <v>10767000</v>
      </c>
      <c r="BL89" s="55">
        <f t="shared" si="57"/>
        <v>16022000</v>
      </c>
      <c r="BM89" s="55">
        <f t="shared" si="58"/>
        <v>11925000</v>
      </c>
      <c r="BN89" s="55">
        <f t="shared" si="59"/>
        <v>11925000</v>
      </c>
      <c r="BO89" s="55">
        <f t="shared" si="60"/>
        <v>55687000</v>
      </c>
      <c r="BP89" s="29"/>
      <c r="BQ89" s="55">
        <f t="shared" si="61"/>
        <v>0</v>
      </c>
      <c r="BR89" s="55">
        <f t="shared" si="62"/>
        <v>9833000</v>
      </c>
      <c r="BS89" s="55">
        <f t="shared" si="63"/>
        <v>36151000</v>
      </c>
      <c r="BT89" s="55">
        <f t="shared" si="64"/>
        <v>79537000</v>
      </c>
    </row>
    <row r="90">
      <c r="A90" s="33" t="s">
        <v>95</v>
      </c>
      <c r="B90" s="34" t="s">
        <v>96</v>
      </c>
      <c r="C90" s="6"/>
      <c r="D90" s="35">
        <f t="shared" ref="D90:AZ90" si="95">sum(D91)</f>
        <v>125521000</v>
      </c>
      <c r="E90" s="35">
        <f t="shared" si="95"/>
        <v>0</v>
      </c>
      <c r="F90" s="35">
        <f t="shared" si="95"/>
        <v>0</v>
      </c>
      <c r="G90" s="35">
        <f t="shared" si="95"/>
        <v>0</v>
      </c>
      <c r="H90" s="35">
        <f t="shared" si="95"/>
        <v>0</v>
      </c>
      <c r="I90" s="35">
        <f t="shared" si="95"/>
        <v>0</v>
      </c>
      <c r="J90" s="35">
        <f t="shared" si="95"/>
        <v>0</v>
      </c>
      <c r="K90" s="35">
        <f t="shared" si="95"/>
        <v>0</v>
      </c>
      <c r="L90" s="35">
        <f t="shared" si="95"/>
        <v>0</v>
      </c>
      <c r="M90" s="35">
        <f t="shared" si="95"/>
        <v>0</v>
      </c>
      <c r="N90" s="35">
        <f t="shared" si="95"/>
        <v>0</v>
      </c>
      <c r="O90" s="35">
        <f t="shared" si="95"/>
        <v>0</v>
      </c>
      <c r="P90" s="35">
        <f t="shared" si="95"/>
        <v>0</v>
      </c>
      <c r="Q90" s="35">
        <f t="shared" si="95"/>
        <v>0</v>
      </c>
      <c r="R90" s="35">
        <f t="shared" si="95"/>
        <v>0</v>
      </c>
      <c r="S90" s="35">
        <f t="shared" si="95"/>
        <v>0</v>
      </c>
      <c r="T90" s="35">
        <f t="shared" si="95"/>
        <v>0</v>
      </c>
      <c r="U90" s="35">
        <f t="shared" si="95"/>
        <v>0</v>
      </c>
      <c r="V90" s="35">
        <f t="shared" si="95"/>
        <v>0</v>
      </c>
      <c r="W90" s="35">
        <f t="shared" si="95"/>
        <v>0</v>
      </c>
      <c r="X90" s="35">
        <f t="shared" si="95"/>
        <v>5736000</v>
      </c>
      <c r="Y90" s="35">
        <f t="shared" si="95"/>
        <v>0</v>
      </c>
      <c r="Z90" s="35">
        <f t="shared" si="95"/>
        <v>0</v>
      </c>
      <c r="AA90" s="35">
        <f t="shared" si="95"/>
        <v>0</v>
      </c>
      <c r="AB90" s="35">
        <f t="shared" si="95"/>
        <v>4097000</v>
      </c>
      <c r="AC90" s="35">
        <f t="shared" si="95"/>
        <v>0</v>
      </c>
      <c r="AD90" s="35">
        <f t="shared" si="95"/>
        <v>158000</v>
      </c>
      <c r="AE90" s="35">
        <f t="shared" si="95"/>
        <v>0</v>
      </c>
      <c r="AF90" s="35">
        <f t="shared" si="95"/>
        <v>9204000</v>
      </c>
      <c r="AG90" s="35">
        <f t="shared" si="95"/>
        <v>0</v>
      </c>
      <c r="AH90" s="35">
        <f t="shared" si="95"/>
        <v>0</v>
      </c>
      <c r="AI90" s="35">
        <f t="shared" si="95"/>
        <v>0</v>
      </c>
      <c r="AJ90" s="35">
        <f t="shared" si="95"/>
        <v>10767000</v>
      </c>
      <c r="AK90" s="35">
        <f t="shared" si="95"/>
        <v>0</v>
      </c>
      <c r="AL90" s="35">
        <f t="shared" si="95"/>
        <v>158000</v>
      </c>
      <c r="AM90" s="35">
        <f t="shared" si="95"/>
        <v>4097000</v>
      </c>
      <c r="AN90" s="35">
        <f t="shared" si="95"/>
        <v>11767000</v>
      </c>
      <c r="AO90" s="35">
        <f t="shared" si="95"/>
        <v>0</v>
      </c>
      <c r="AP90" s="35">
        <f t="shared" si="95"/>
        <v>158000</v>
      </c>
      <c r="AQ90" s="35">
        <f t="shared" si="95"/>
        <v>0</v>
      </c>
      <c r="AR90" s="35">
        <f t="shared" si="95"/>
        <v>11767000</v>
      </c>
      <c r="AS90" s="35">
        <f t="shared" si="95"/>
        <v>0</v>
      </c>
      <c r="AT90" s="35">
        <f t="shared" si="95"/>
        <v>11674000</v>
      </c>
      <c r="AU90" s="35">
        <f t="shared" si="95"/>
        <v>0</v>
      </c>
      <c r="AV90" s="35">
        <f t="shared" si="95"/>
        <v>251000</v>
      </c>
      <c r="AW90" s="35">
        <f t="shared" si="95"/>
        <v>53241000</v>
      </c>
      <c r="AX90" s="35">
        <f t="shared" si="95"/>
        <v>2444000</v>
      </c>
      <c r="AY90" s="35">
        <f t="shared" si="95"/>
        <v>2000</v>
      </c>
      <c r="AZ90" s="35">
        <f t="shared" si="95"/>
        <v>0</v>
      </c>
      <c r="BA90" s="56">
        <f t="shared" si="47"/>
        <v>125521000</v>
      </c>
      <c r="BB90" s="28">
        <f t="shared" si="78"/>
        <v>0</v>
      </c>
      <c r="BC90" s="29"/>
      <c r="BD90" s="56">
        <f t="shared" si="49"/>
        <v>0</v>
      </c>
      <c r="BE90" s="56">
        <f t="shared" si="50"/>
        <v>0</v>
      </c>
      <c r="BF90" s="56">
        <f t="shared" si="51"/>
        <v>0</v>
      </c>
      <c r="BG90" s="56">
        <f t="shared" si="52"/>
        <v>0</v>
      </c>
      <c r="BH90" s="56">
        <f t="shared" si="53"/>
        <v>5736000</v>
      </c>
      <c r="BI90" s="56">
        <f t="shared" si="54"/>
        <v>4097000</v>
      </c>
      <c r="BJ90" s="56">
        <f t="shared" si="55"/>
        <v>9362000</v>
      </c>
      <c r="BK90" s="56">
        <f t="shared" si="56"/>
        <v>10767000</v>
      </c>
      <c r="BL90" s="56">
        <f t="shared" si="57"/>
        <v>16022000</v>
      </c>
      <c r="BM90" s="56">
        <f t="shared" si="58"/>
        <v>11925000</v>
      </c>
      <c r="BN90" s="56">
        <f t="shared" si="59"/>
        <v>11925000</v>
      </c>
      <c r="BO90" s="56">
        <f t="shared" si="60"/>
        <v>55687000</v>
      </c>
      <c r="BP90" s="29"/>
      <c r="BQ90" s="56">
        <f t="shared" si="61"/>
        <v>0</v>
      </c>
      <c r="BR90" s="56">
        <f t="shared" si="62"/>
        <v>9833000</v>
      </c>
      <c r="BS90" s="56">
        <f t="shared" si="63"/>
        <v>36151000</v>
      </c>
      <c r="BT90" s="56">
        <f t="shared" si="64"/>
        <v>79537000</v>
      </c>
    </row>
    <row r="91">
      <c r="A91" s="37" t="s">
        <v>32</v>
      </c>
      <c r="B91" s="38" t="s">
        <v>97</v>
      </c>
      <c r="C91" s="6"/>
      <c r="D91" s="39">
        <f t="shared" ref="D91:AZ91" si="96">sum(D92,D103)</f>
        <v>125521000</v>
      </c>
      <c r="E91" s="39">
        <f t="shared" si="96"/>
        <v>0</v>
      </c>
      <c r="F91" s="39">
        <f t="shared" si="96"/>
        <v>0</v>
      </c>
      <c r="G91" s="39">
        <f t="shared" si="96"/>
        <v>0</v>
      </c>
      <c r="H91" s="39">
        <f t="shared" si="96"/>
        <v>0</v>
      </c>
      <c r="I91" s="39">
        <f t="shared" si="96"/>
        <v>0</v>
      </c>
      <c r="J91" s="39">
        <f t="shared" si="96"/>
        <v>0</v>
      </c>
      <c r="K91" s="39">
        <f t="shared" si="96"/>
        <v>0</v>
      </c>
      <c r="L91" s="39">
        <f t="shared" si="96"/>
        <v>0</v>
      </c>
      <c r="M91" s="39">
        <f t="shared" si="96"/>
        <v>0</v>
      </c>
      <c r="N91" s="39">
        <f t="shared" si="96"/>
        <v>0</v>
      </c>
      <c r="O91" s="39">
        <f t="shared" si="96"/>
        <v>0</v>
      </c>
      <c r="P91" s="39">
        <f t="shared" si="96"/>
        <v>0</v>
      </c>
      <c r="Q91" s="39">
        <f t="shared" si="96"/>
        <v>0</v>
      </c>
      <c r="R91" s="39">
        <f t="shared" si="96"/>
        <v>0</v>
      </c>
      <c r="S91" s="39">
        <f t="shared" si="96"/>
        <v>0</v>
      </c>
      <c r="T91" s="39">
        <f t="shared" si="96"/>
        <v>0</v>
      </c>
      <c r="U91" s="39">
        <f t="shared" si="96"/>
        <v>0</v>
      </c>
      <c r="V91" s="39">
        <f t="shared" si="96"/>
        <v>0</v>
      </c>
      <c r="W91" s="39">
        <f t="shared" si="96"/>
        <v>0</v>
      </c>
      <c r="X91" s="39">
        <f t="shared" si="96"/>
        <v>5736000</v>
      </c>
      <c r="Y91" s="39">
        <f t="shared" si="96"/>
        <v>0</v>
      </c>
      <c r="Z91" s="39">
        <f t="shared" si="96"/>
        <v>0</v>
      </c>
      <c r="AA91" s="39">
        <f t="shared" si="96"/>
        <v>0</v>
      </c>
      <c r="AB91" s="39">
        <f t="shared" si="96"/>
        <v>4097000</v>
      </c>
      <c r="AC91" s="39">
        <f t="shared" si="96"/>
        <v>0</v>
      </c>
      <c r="AD91" s="39">
        <f t="shared" si="96"/>
        <v>158000</v>
      </c>
      <c r="AE91" s="39">
        <f t="shared" si="96"/>
        <v>0</v>
      </c>
      <c r="AF91" s="39">
        <f t="shared" si="96"/>
        <v>9204000</v>
      </c>
      <c r="AG91" s="39">
        <f t="shared" si="96"/>
        <v>0</v>
      </c>
      <c r="AH91" s="39">
        <f t="shared" si="96"/>
        <v>0</v>
      </c>
      <c r="AI91" s="39">
        <f t="shared" si="96"/>
        <v>0</v>
      </c>
      <c r="AJ91" s="39">
        <f t="shared" si="96"/>
        <v>10767000</v>
      </c>
      <c r="AK91" s="39">
        <f t="shared" si="96"/>
        <v>0</v>
      </c>
      <c r="AL91" s="39">
        <f t="shared" si="96"/>
        <v>158000</v>
      </c>
      <c r="AM91" s="39">
        <f t="shared" si="96"/>
        <v>4097000</v>
      </c>
      <c r="AN91" s="39">
        <f t="shared" si="96"/>
        <v>11767000</v>
      </c>
      <c r="AO91" s="39">
        <f t="shared" si="96"/>
        <v>0</v>
      </c>
      <c r="AP91" s="39">
        <f t="shared" si="96"/>
        <v>158000</v>
      </c>
      <c r="AQ91" s="39">
        <f t="shared" si="96"/>
        <v>0</v>
      </c>
      <c r="AR91" s="39">
        <f t="shared" si="96"/>
        <v>11767000</v>
      </c>
      <c r="AS91" s="39">
        <f t="shared" si="96"/>
        <v>0</v>
      </c>
      <c r="AT91" s="39">
        <f t="shared" si="96"/>
        <v>11674000</v>
      </c>
      <c r="AU91" s="39">
        <f t="shared" si="96"/>
        <v>0</v>
      </c>
      <c r="AV91" s="39">
        <f t="shared" si="96"/>
        <v>251000</v>
      </c>
      <c r="AW91" s="39">
        <f t="shared" si="96"/>
        <v>53241000</v>
      </c>
      <c r="AX91" s="39">
        <f t="shared" si="96"/>
        <v>2444000</v>
      </c>
      <c r="AY91" s="39">
        <f t="shared" si="96"/>
        <v>2000</v>
      </c>
      <c r="AZ91" s="39">
        <f t="shared" si="96"/>
        <v>0</v>
      </c>
      <c r="BA91" s="57">
        <f t="shared" si="47"/>
        <v>125521000</v>
      </c>
      <c r="BB91" s="28">
        <f t="shared" si="78"/>
        <v>0</v>
      </c>
      <c r="BC91" s="29"/>
      <c r="BD91" s="57">
        <f t="shared" si="49"/>
        <v>0</v>
      </c>
      <c r="BE91" s="57">
        <f t="shared" si="50"/>
        <v>0</v>
      </c>
      <c r="BF91" s="57">
        <f t="shared" si="51"/>
        <v>0</v>
      </c>
      <c r="BG91" s="57">
        <f t="shared" si="52"/>
        <v>0</v>
      </c>
      <c r="BH91" s="57">
        <f t="shared" si="53"/>
        <v>5736000</v>
      </c>
      <c r="BI91" s="57">
        <f t="shared" si="54"/>
        <v>4097000</v>
      </c>
      <c r="BJ91" s="57">
        <f t="shared" si="55"/>
        <v>9362000</v>
      </c>
      <c r="BK91" s="57">
        <f t="shared" si="56"/>
        <v>10767000</v>
      </c>
      <c r="BL91" s="57">
        <f t="shared" si="57"/>
        <v>16022000</v>
      </c>
      <c r="BM91" s="57">
        <f t="shared" si="58"/>
        <v>11925000</v>
      </c>
      <c r="BN91" s="57">
        <f t="shared" si="59"/>
        <v>11925000</v>
      </c>
      <c r="BO91" s="57">
        <f t="shared" si="60"/>
        <v>55687000</v>
      </c>
      <c r="BP91" s="29"/>
      <c r="BQ91" s="57">
        <f t="shared" si="61"/>
        <v>0</v>
      </c>
      <c r="BR91" s="57">
        <f t="shared" si="62"/>
        <v>9833000</v>
      </c>
      <c r="BS91" s="57">
        <f t="shared" si="63"/>
        <v>36151000</v>
      </c>
      <c r="BT91" s="57">
        <f t="shared" si="64"/>
        <v>79537000</v>
      </c>
    </row>
    <row r="92">
      <c r="A92" s="41" t="s">
        <v>98</v>
      </c>
      <c r="B92" s="42" t="s">
        <v>99</v>
      </c>
      <c r="C92" s="6"/>
      <c r="D92" s="43">
        <f t="shared" ref="D92:AZ92" si="97">sum(D93,D100)</f>
        <v>117327000</v>
      </c>
      <c r="E92" s="43">
        <f t="shared" si="97"/>
        <v>0</v>
      </c>
      <c r="F92" s="43">
        <f t="shared" si="97"/>
        <v>0</v>
      </c>
      <c r="G92" s="43">
        <f t="shared" si="97"/>
        <v>0</v>
      </c>
      <c r="H92" s="43">
        <f t="shared" si="97"/>
        <v>0</v>
      </c>
      <c r="I92" s="43">
        <f t="shared" si="97"/>
        <v>0</v>
      </c>
      <c r="J92" s="43">
        <f t="shared" si="97"/>
        <v>0</v>
      </c>
      <c r="K92" s="43">
        <f t="shared" si="97"/>
        <v>0</v>
      </c>
      <c r="L92" s="43">
        <f t="shared" si="97"/>
        <v>0</v>
      </c>
      <c r="M92" s="43">
        <f t="shared" si="97"/>
        <v>0</v>
      </c>
      <c r="N92" s="43">
        <f t="shared" si="97"/>
        <v>0</v>
      </c>
      <c r="O92" s="43">
        <f t="shared" si="97"/>
        <v>0</v>
      </c>
      <c r="P92" s="43">
        <f t="shared" si="97"/>
        <v>0</v>
      </c>
      <c r="Q92" s="43">
        <f t="shared" si="97"/>
        <v>0</v>
      </c>
      <c r="R92" s="43">
        <f t="shared" si="97"/>
        <v>0</v>
      </c>
      <c r="S92" s="43">
        <f t="shared" si="97"/>
        <v>0</v>
      </c>
      <c r="T92" s="43">
        <f t="shared" si="97"/>
        <v>0</v>
      </c>
      <c r="U92" s="43">
        <f t="shared" si="97"/>
        <v>0</v>
      </c>
      <c r="V92" s="43">
        <f t="shared" si="97"/>
        <v>0</v>
      </c>
      <c r="W92" s="43">
        <f t="shared" si="97"/>
        <v>0</v>
      </c>
      <c r="X92" s="43">
        <f t="shared" si="97"/>
        <v>5736000</v>
      </c>
      <c r="Y92" s="43">
        <f t="shared" si="97"/>
        <v>0</v>
      </c>
      <c r="Z92" s="43">
        <f t="shared" si="97"/>
        <v>0</v>
      </c>
      <c r="AA92" s="43">
        <f t="shared" si="97"/>
        <v>0</v>
      </c>
      <c r="AB92" s="43">
        <f t="shared" si="97"/>
        <v>0</v>
      </c>
      <c r="AC92" s="43">
        <f t="shared" si="97"/>
        <v>0</v>
      </c>
      <c r="AD92" s="43">
        <f t="shared" si="97"/>
        <v>158000</v>
      </c>
      <c r="AE92" s="43">
        <f t="shared" si="97"/>
        <v>0</v>
      </c>
      <c r="AF92" s="43">
        <f t="shared" si="97"/>
        <v>9204000</v>
      </c>
      <c r="AG92" s="43">
        <f t="shared" si="97"/>
        <v>0</v>
      </c>
      <c r="AH92" s="43">
        <f t="shared" si="97"/>
        <v>0</v>
      </c>
      <c r="AI92" s="43">
        <f t="shared" si="97"/>
        <v>0</v>
      </c>
      <c r="AJ92" s="43">
        <f t="shared" si="97"/>
        <v>10767000</v>
      </c>
      <c r="AK92" s="43">
        <f t="shared" si="97"/>
        <v>0</v>
      </c>
      <c r="AL92" s="43">
        <f t="shared" si="97"/>
        <v>158000</v>
      </c>
      <c r="AM92" s="43">
        <f t="shared" si="97"/>
        <v>0</v>
      </c>
      <c r="AN92" s="43">
        <f t="shared" si="97"/>
        <v>11767000</v>
      </c>
      <c r="AO92" s="43">
        <f t="shared" si="97"/>
        <v>0</v>
      </c>
      <c r="AP92" s="43">
        <f t="shared" si="97"/>
        <v>158000</v>
      </c>
      <c r="AQ92" s="43">
        <f t="shared" si="97"/>
        <v>0</v>
      </c>
      <c r="AR92" s="43">
        <f t="shared" si="97"/>
        <v>11767000</v>
      </c>
      <c r="AS92" s="43">
        <f t="shared" si="97"/>
        <v>0</v>
      </c>
      <c r="AT92" s="43">
        <f t="shared" si="97"/>
        <v>11674000</v>
      </c>
      <c r="AU92" s="43">
        <f t="shared" si="97"/>
        <v>0</v>
      </c>
      <c r="AV92" s="43">
        <f t="shared" si="97"/>
        <v>251000</v>
      </c>
      <c r="AW92" s="43">
        <f t="shared" si="97"/>
        <v>53241000</v>
      </c>
      <c r="AX92" s="43">
        <f t="shared" si="97"/>
        <v>2444000</v>
      </c>
      <c r="AY92" s="43">
        <f t="shared" si="97"/>
        <v>2000</v>
      </c>
      <c r="AZ92" s="58">
        <f t="shared" si="97"/>
        <v>0</v>
      </c>
      <c r="BA92" s="59">
        <f t="shared" si="47"/>
        <v>117327000</v>
      </c>
      <c r="BB92" s="28">
        <f t="shared" si="78"/>
        <v>0</v>
      </c>
      <c r="BC92" s="29"/>
      <c r="BD92" s="59">
        <f t="shared" si="49"/>
        <v>0</v>
      </c>
      <c r="BE92" s="59">
        <f t="shared" si="50"/>
        <v>0</v>
      </c>
      <c r="BF92" s="59">
        <f t="shared" si="51"/>
        <v>0</v>
      </c>
      <c r="BG92" s="59">
        <f t="shared" si="52"/>
        <v>0</v>
      </c>
      <c r="BH92" s="59">
        <f t="shared" si="53"/>
        <v>5736000</v>
      </c>
      <c r="BI92" s="59">
        <f t="shared" si="54"/>
        <v>0</v>
      </c>
      <c r="BJ92" s="59">
        <f t="shared" si="55"/>
        <v>9362000</v>
      </c>
      <c r="BK92" s="59">
        <f t="shared" si="56"/>
        <v>10767000</v>
      </c>
      <c r="BL92" s="59">
        <f t="shared" si="57"/>
        <v>11925000</v>
      </c>
      <c r="BM92" s="59">
        <f t="shared" si="58"/>
        <v>11925000</v>
      </c>
      <c r="BN92" s="59">
        <f t="shared" si="59"/>
        <v>11925000</v>
      </c>
      <c r="BO92" s="59">
        <f t="shared" si="60"/>
        <v>55687000</v>
      </c>
      <c r="BP92" s="29"/>
      <c r="BQ92" s="59">
        <f t="shared" si="61"/>
        <v>0</v>
      </c>
      <c r="BR92" s="59">
        <f t="shared" si="62"/>
        <v>5736000</v>
      </c>
      <c r="BS92" s="59">
        <f t="shared" si="63"/>
        <v>32054000</v>
      </c>
      <c r="BT92" s="59">
        <f t="shared" si="64"/>
        <v>79537000</v>
      </c>
    </row>
    <row r="93">
      <c r="A93" s="45">
        <v>524111.0</v>
      </c>
      <c r="B93" s="46" t="s">
        <v>41</v>
      </c>
      <c r="C93" s="6"/>
      <c r="D93" s="47">
        <f t="shared" ref="D93:AZ93" si="98">sum(D95:D99)</f>
        <v>115627000</v>
      </c>
      <c r="E93" s="47">
        <f t="shared" si="98"/>
        <v>0</v>
      </c>
      <c r="F93" s="47">
        <f t="shared" si="98"/>
        <v>0</v>
      </c>
      <c r="G93" s="47">
        <f t="shared" si="98"/>
        <v>0</v>
      </c>
      <c r="H93" s="47">
        <f t="shared" si="98"/>
        <v>0</v>
      </c>
      <c r="I93" s="47">
        <f t="shared" si="98"/>
        <v>0</v>
      </c>
      <c r="J93" s="47">
        <f t="shared" si="98"/>
        <v>0</v>
      </c>
      <c r="K93" s="47">
        <f t="shared" si="98"/>
        <v>0</v>
      </c>
      <c r="L93" s="47">
        <f t="shared" si="98"/>
        <v>0</v>
      </c>
      <c r="M93" s="47">
        <f t="shared" si="98"/>
        <v>0</v>
      </c>
      <c r="N93" s="47">
        <f t="shared" si="98"/>
        <v>0</v>
      </c>
      <c r="O93" s="47">
        <f t="shared" si="98"/>
        <v>0</v>
      </c>
      <c r="P93" s="47">
        <f t="shared" si="98"/>
        <v>0</v>
      </c>
      <c r="Q93" s="47">
        <f t="shared" si="98"/>
        <v>0</v>
      </c>
      <c r="R93" s="47">
        <f t="shared" si="98"/>
        <v>0</v>
      </c>
      <c r="S93" s="47">
        <f t="shared" si="98"/>
        <v>0</v>
      </c>
      <c r="T93" s="47">
        <f t="shared" si="98"/>
        <v>0</v>
      </c>
      <c r="U93" s="47">
        <f t="shared" si="98"/>
        <v>0</v>
      </c>
      <c r="V93" s="47">
        <f t="shared" si="98"/>
        <v>0</v>
      </c>
      <c r="W93" s="47">
        <f t="shared" si="98"/>
        <v>0</v>
      </c>
      <c r="X93" s="47">
        <f t="shared" si="98"/>
        <v>5736000</v>
      </c>
      <c r="Y93" s="47">
        <f t="shared" si="98"/>
        <v>0</v>
      </c>
      <c r="Z93" s="47">
        <f t="shared" si="98"/>
        <v>0</v>
      </c>
      <c r="AA93" s="47">
        <f t="shared" si="98"/>
        <v>0</v>
      </c>
      <c r="AB93" s="47">
        <f t="shared" si="98"/>
        <v>0</v>
      </c>
      <c r="AC93" s="47">
        <f t="shared" si="98"/>
        <v>0</v>
      </c>
      <c r="AD93" s="47">
        <f t="shared" si="98"/>
        <v>0</v>
      </c>
      <c r="AE93" s="47">
        <f t="shared" si="98"/>
        <v>0</v>
      </c>
      <c r="AF93" s="47">
        <f t="shared" si="98"/>
        <v>9204000</v>
      </c>
      <c r="AG93" s="47">
        <f t="shared" si="98"/>
        <v>0</v>
      </c>
      <c r="AH93" s="47">
        <f t="shared" si="98"/>
        <v>0</v>
      </c>
      <c r="AI93" s="47">
        <f t="shared" si="98"/>
        <v>0</v>
      </c>
      <c r="AJ93" s="47">
        <f t="shared" si="98"/>
        <v>10767000</v>
      </c>
      <c r="AK93" s="47">
        <f t="shared" si="98"/>
        <v>0</v>
      </c>
      <c r="AL93" s="47">
        <f t="shared" si="98"/>
        <v>0</v>
      </c>
      <c r="AM93" s="47">
        <f t="shared" si="98"/>
        <v>0</v>
      </c>
      <c r="AN93" s="47">
        <f t="shared" si="98"/>
        <v>11767000</v>
      </c>
      <c r="AO93" s="47">
        <f t="shared" si="98"/>
        <v>0</v>
      </c>
      <c r="AP93" s="47">
        <f t="shared" si="98"/>
        <v>0</v>
      </c>
      <c r="AQ93" s="47">
        <f t="shared" si="98"/>
        <v>0</v>
      </c>
      <c r="AR93" s="47">
        <f t="shared" si="98"/>
        <v>11767000</v>
      </c>
      <c r="AS93" s="47">
        <f t="shared" si="98"/>
        <v>0</v>
      </c>
      <c r="AT93" s="47">
        <f t="shared" si="98"/>
        <v>11516000</v>
      </c>
      <c r="AU93" s="47">
        <f t="shared" si="98"/>
        <v>0</v>
      </c>
      <c r="AV93" s="47">
        <f t="shared" si="98"/>
        <v>251000</v>
      </c>
      <c r="AW93" s="47">
        <f t="shared" si="98"/>
        <v>53241000</v>
      </c>
      <c r="AX93" s="47">
        <f t="shared" si="98"/>
        <v>1376000</v>
      </c>
      <c r="AY93" s="47">
        <f t="shared" si="98"/>
        <v>2000</v>
      </c>
      <c r="AZ93" s="60">
        <f t="shared" si="98"/>
        <v>0</v>
      </c>
      <c r="BA93" s="59">
        <f t="shared" si="47"/>
        <v>115627000</v>
      </c>
      <c r="BB93" s="28">
        <f t="shared" si="78"/>
        <v>0</v>
      </c>
      <c r="BC93" s="61"/>
      <c r="BD93" s="59">
        <f t="shared" si="49"/>
        <v>0</v>
      </c>
      <c r="BE93" s="59">
        <f t="shared" si="50"/>
        <v>0</v>
      </c>
      <c r="BF93" s="59">
        <f t="shared" si="51"/>
        <v>0</v>
      </c>
      <c r="BG93" s="59">
        <f t="shared" si="52"/>
        <v>0</v>
      </c>
      <c r="BH93" s="59">
        <f t="shared" si="53"/>
        <v>5736000</v>
      </c>
      <c r="BI93" s="59">
        <f t="shared" si="54"/>
        <v>0</v>
      </c>
      <c r="BJ93" s="59">
        <f t="shared" si="55"/>
        <v>9204000</v>
      </c>
      <c r="BK93" s="59">
        <f t="shared" si="56"/>
        <v>10767000</v>
      </c>
      <c r="BL93" s="59">
        <f t="shared" si="57"/>
        <v>11767000</v>
      </c>
      <c r="BM93" s="59">
        <f t="shared" si="58"/>
        <v>11767000</v>
      </c>
      <c r="BN93" s="59">
        <f t="shared" si="59"/>
        <v>11767000</v>
      </c>
      <c r="BO93" s="59">
        <f t="shared" si="60"/>
        <v>54619000</v>
      </c>
      <c r="BP93" s="61"/>
      <c r="BQ93" s="59">
        <f t="shared" si="61"/>
        <v>0</v>
      </c>
      <c r="BR93" s="59">
        <f t="shared" si="62"/>
        <v>5736000</v>
      </c>
      <c r="BS93" s="59">
        <f t="shared" si="63"/>
        <v>31738000</v>
      </c>
      <c r="BT93" s="59">
        <f t="shared" si="64"/>
        <v>78153000</v>
      </c>
    </row>
    <row r="94">
      <c r="A94" s="49"/>
      <c r="B94" s="50" t="s">
        <v>37</v>
      </c>
      <c r="C94" s="6"/>
      <c r="D94" s="51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3"/>
      <c r="BA94" s="59">
        <f t="shared" si="47"/>
        <v>0</v>
      </c>
      <c r="BB94" s="28">
        <f t="shared" si="78"/>
        <v>0</v>
      </c>
      <c r="BC94" s="64"/>
      <c r="BD94" s="59">
        <f t="shared" si="49"/>
        <v>0</v>
      </c>
      <c r="BE94" s="59">
        <f t="shared" si="50"/>
        <v>0</v>
      </c>
      <c r="BF94" s="59">
        <f t="shared" si="51"/>
        <v>0</v>
      </c>
      <c r="BG94" s="59">
        <f t="shared" si="52"/>
        <v>0</v>
      </c>
      <c r="BH94" s="59">
        <f t="shared" si="53"/>
        <v>0</v>
      </c>
      <c r="BI94" s="59">
        <f t="shared" si="54"/>
        <v>0</v>
      </c>
      <c r="BJ94" s="59">
        <f t="shared" si="55"/>
        <v>0</v>
      </c>
      <c r="BK94" s="59">
        <f t="shared" si="56"/>
        <v>0</v>
      </c>
      <c r="BL94" s="59">
        <f t="shared" si="57"/>
        <v>0</v>
      </c>
      <c r="BM94" s="59">
        <f t="shared" si="58"/>
        <v>0</v>
      </c>
      <c r="BN94" s="59">
        <f t="shared" si="59"/>
        <v>0</v>
      </c>
      <c r="BO94" s="59">
        <f t="shared" si="60"/>
        <v>0</v>
      </c>
      <c r="BP94" s="64"/>
      <c r="BQ94" s="59">
        <f t="shared" si="61"/>
        <v>0</v>
      </c>
      <c r="BR94" s="59">
        <f t="shared" si="62"/>
        <v>0</v>
      </c>
      <c r="BS94" s="59">
        <f t="shared" si="63"/>
        <v>0</v>
      </c>
      <c r="BT94" s="59">
        <f t="shared" si="64"/>
        <v>0</v>
      </c>
    </row>
    <row r="95">
      <c r="A95" s="49"/>
      <c r="B95" s="52" t="s">
        <v>38</v>
      </c>
      <c r="C95" s="52" t="s">
        <v>170</v>
      </c>
      <c r="D95" s="53">
        <v>4.32E7</v>
      </c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53">
        <v>2144000.0</v>
      </c>
      <c r="Y95" s="62"/>
      <c r="Z95" s="62"/>
      <c r="AA95" s="62"/>
      <c r="AB95" s="62"/>
      <c r="AC95" s="62"/>
      <c r="AD95" s="62"/>
      <c r="AE95" s="62"/>
      <c r="AF95" s="53">
        <v>3440000.0</v>
      </c>
      <c r="AG95" s="62"/>
      <c r="AH95" s="62"/>
      <c r="AI95" s="62"/>
      <c r="AJ95" s="53">
        <v>4024000.0</v>
      </c>
      <c r="AK95" s="62"/>
      <c r="AL95" s="62"/>
      <c r="AM95" s="62"/>
      <c r="AN95" s="53">
        <v>4024000.0</v>
      </c>
      <c r="AO95" s="62"/>
      <c r="AP95" s="62"/>
      <c r="AQ95" s="62"/>
      <c r="AR95" s="53">
        <v>4024000.0</v>
      </c>
      <c r="AS95" s="62"/>
      <c r="AT95" s="53">
        <v>4024000.0</v>
      </c>
      <c r="AU95" s="62"/>
      <c r="AV95" s="62"/>
      <c r="AW95" s="62">
        <v>2.152E7</v>
      </c>
      <c r="AX95" s="62"/>
      <c r="AY95" s="62"/>
      <c r="AZ95" s="65"/>
      <c r="BA95" s="59">
        <f t="shared" si="47"/>
        <v>43200000</v>
      </c>
      <c r="BB95" s="28">
        <f t="shared" si="78"/>
        <v>0</v>
      </c>
      <c r="BC95" s="64"/>
      <c r="BD95" s="59">
        <f t="shared" si="49"/>
        <v>0</v>
      </c>
      <c r="BE95" s="59">
        <f t="shared" si="50"/>
        <v>0</v>
      </c>
      <c r="BF95" s="59">
        <f t="shared" si="51"/>
        <v>0</v>
      </c>
      <c r="BG95" s="59">
        <f t="shared" si="52"/>
        <v>0</v>
      </c>
      <c r="BH95" s="59">
        <f t="shared" si="53"/>
        <v>2144000</v>
      </c>
      <c r="BI95" s="59">
        <f t="shared" si="54"/>
        <v>0</v>
      </c>
      <c r="BJ95" s="59">
        <f t="shared" si="55"/>
        <v>3440000</v>
      </c>
      <c r="BK95" s="59">
        <f t="shared" si="56"/>
        <v>4024000</v>
      </c>
      <c r="BL95" s="59">
        <f t="shared" si="57"/>
        <v>4024000</v>
      </c>
      <c r="BM95" s="59">
        <f t="shared" si="58"/>
        <v>4024000</v>
      </c>
      <c r="BN95" s="59">
        <f t="shared" si="59"/>
        <v>4024000</v>
      </c>
      <c r="BO95" s="59">
        <f t="shared" si="60"/>
        <v>21520000</v>
      </c>
      <c r="BP95" s="64"/>
      <c r="BQ95" s="59">
        <f t="shared" si="61"/>
        <v>0</v>
      </c>
      <c r="BR95" s="59">
        <f t="shared" si="62"/>
        <v>2144000</v>
      </c>
      <c r="BS95" s="59">
        <f t="shared" si="63"/>
        <v>11488000</v>
      </c>
      <c r="BT95" s="59">
        <f t="shared" si="64"/>
        <v>29568000</v>
      </c>
    </row>
    <row r="96">
      <c r="A96" s="49"/>
      <c r="B96" s="52" t="s">
        <v>38</v>
      </c>
      <c r="C96" s="52" t="s">
        <v>171</v>
      </c>
      <c r="D96" s="53">
        <v>3.96E7</v>
      </c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53">
        <v>1965000.0</v>
      </c>
      <c r="Y96" s="62"/>
      <c r="Z96" s="62"/>
      <c r="AA96" s="62"/>
      <c r="AB96" s="62"/>
      <c r="AC96" s="62"/>
      <c r="AD96" s="62"/>
      <c r="AE96" s="62"/>
      <c r="AF96" s="53">
        <v>3153000.0</v>
      </c>
      <c r="AG96" s="62"/>
      <c r="AH96" s="62"/>
      <c r="AI96" s="62"/>
      <c r="AJ96" s="53">
        <v>3689000.0</v>
      </c>
      <c r="AK96" s="62"/>
      <c r="AL96" s="62"/>
      <c r="AM96" s="62"/>
      <c r="AN96" s="53">
        <v>4689000.0</v>
      </c>
      <c r="AO96" s="62"/>
      <c r="AP96" s="62"/>
      <c r="AQ96" s="62"/>
      <c r="AR96" s="53">
        <v>4689000.0</v>
      </c>
      <c r="AS96" s="62"/>
      <c r="AT96" s="53">
        <v>4689000.0</v>
      </c>
      <c r="AU96" s="62"/>
      <c r="AV96" s="62"/>
      <c r="AW96" s="62">
        <v>1.6726E7</v>
      </c>
      <c r="AX96" s="62"/>
      <c r="AY96" s="62"/>
      <c r="AZ96" s="65"/>
      <c r="BA96" s="59">
        <f t="shared" si="47"/>
        <v>39600000</v>
      </c>
      <c r="BB96" s="28">
        <f t="shared" si="78"/>
        <v>0</v>
      </c>
      <c r="BC96" s="64"/>
      <c r="BD96" s="59">
        <f t="shared" si="49"/>
        <v>0</v>
      </c>
      <c r="BE96" s="59">
        <f t="shared" si="50"/>
        <v>0</v>
      </c>
      <c r="BF96" s="59">
        <f t="shared" si="51"/>
        <v>0</v>
      </c>
      <c r="BG96" s="59">
        <f t="shared" si="52"/>
        <v>0</v>
      </c>
      <c r="BH96" s="59">
        <f t="shared" si="53"/>
        <v>1965000</v>
      </c>
      <c r="BI96" s="59">
        <f t="shared" si="54"/>
        <v>0</v>
      </c>
      <c r="BJ96" s="59">
        <f t="shared" si="55"/>
        <v>3153000</v>
      </c>
      <c r="BK96" s="59">
        <f t="shared" si="56"/>
        <v>3689000</v>
      </c>
      <c r="BL96" s="59">
        <f t="shared" si="57"/>
        <v>4689000</v>
      </c>
      <c r="BM96" s="59">
        <f t="shared" si="58"/>
        <v>4689000</v>
      </c>
      <c r="BN96" s="59">
        <f t="shared" si="59"/>
        <v>4689000</v>
      </c>
      <c r="BO96" s="59">
        <f t="shared" si="60"/>
        <v>16726000</v>
      </c>
      <c r="BP96" s="64"/>
      <c r="BQ96" s="59">
        <f t="shared" si="61"/>
        <v>0</v>
      </c>
      <c r="BR96" s="59">
        <f t="shared" si="62"/>
        <v>1965000</v>
      </c>
      <c r="BS96" s="59">
        <f t="shared" si="63"/>
        <v>11531000</v>
      </c>
      <c r="BT96" s="59">
        <f t="shared" si="64"/>
        <v>26104000</v>
      </c>
    </row>
    <row r="97">
      <c r="A97" s="49"/>
      <c r="B97" s="52" t="s">
        <v>38</v>
      </c>
      <c r="C97" s="52" t="s">
        <v>172</v>
      </c>
      <c r="D97" s="53">
        <v>3.0096E7</v>
      </c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53">
        <v>1493000.0</v>
      </c>
      <c r="Y97" s="62"/>
      <c r="Z97" s="62"/>
      <c r="AA97" s="62"/>
      <c r="AB97" s="62"/>
      <c r="AC97" s="62"/>
      <c r="AD97" s="62"/>
      <c r="AE97" s="62"/>
      <c r="AF97" s="53">
        <v>2396000.0</v>
      </c>
      <c r="AG97" s="62"/>
      <c r="AH97" s="62"/>
      <c r="AI97" s="62"/>
      <c r="AJ97" s="53">
        <v>2803000.0</v>
      </c>
      <c r="AK97" s="62"/>
      <c r="AL97" s="62"/>
      <c r="AM97" s="62"/>
      <c r="AN97" s="53">
        <v>2803000.0</v>
      </c>
      <c r="AO97" s="62"/>
      <c r="AP97" s="62"/>
      <c r="AQ97" s="62"/>
      <c r="AR97" s="53">
        <v>2803000.0</v>
      </c>
      <c r="AS97" s="62"/>
      <c r="AT97" s="53">
        <v>2803000.0</v>
      </c>
      <c r="AU97" s="62"/>
      <c r="AV97" s="62"/>
      <c r="AW97" s="62">
        <v>1.4995E7</v>
      </c>
      <c r="AX97" s="62"/>
      <c r="AY97" s="62"/>
      <c r="AZ97" s="65"/>
      <c r="BA97" s="59">
        <f t="shared" si="47"/>
        <v>30096000</v>
      </c>
      <c r="BB97" s="28">
        <f t="shared" si="78"/>
        <v>0</v>
      </c>
      <c r="BC97" s="64"/>
      <c r="BD97" s="59">
        <f t="shared" si="49"/>
        <v>0</v>
      </c>
      <c r="BE97" s="59">
        <f t="shared" si="50"/>
        <v>0</v>
      </c>
      <c r="BF97" s="59">
        <f t="shared" si="51"/>
        <v>0</v>
      </c>
      <c r="BG97" s="59">
        <f t="shared" si="52"/>
        <v>0</v>
      </c>
      <c r="BH97" s="59">
        <f t="shared" si="53"/>
        <v>1493000</v>
      </c>
      <c r="BI97" s="59">
        <f t="shared" si="54"/>
        <v>0</v>
      </c>
      <c r="BJ97" s="59">
        <f t="shared" si="55"/>
        <v>2396000</v>
      </c>
      <c r="BK97" s="59">
        <f t="shared" si="56"/>
        <v>2803000</v>
      </c>
      <c r="BL97" s="59">
        <f t="shared" si="57"/>
        <v>2803000</v>
      </c>
      <c r="BM97" s="59">
        <f t="shared" si="58"/>
        <v>2803000</v>
      </c>
      <c r="BN97" s="59">
        <f t="shared" si="59"/>
        <v>2803000</v>
      </c>
      <c r="BO97" s="59">
        <f t="shared" si="60"/>
        <v>14995000</v>
      </c>
      <c r="BP97" s="64"/>
      <c r="BQ97" s="59">
        <f t="shared" si="61"/>
        <v>0</v>
      </c>
      <c r="BR97" s="59">
        <f t="shared" si="62"/>
        <v>1493000</v>
      </c>
      <c r="BS97" s="59">
        <f t="shared" si="63"/>
        <v>8002000</v>
      </c>
      <c r="BT97" s="59">
        <f t="shared" si="64"/>
        <v>20601000</v>
      </c>
    </row>
    <row r="98">
      <c r="A98" s="49"/>
      <c r="B98" s="52" t="s">
        <v>38</v>
      </c>
      <c r="C98" s="52" t="s">
        <v>105</v>
      </c>
      <c r="D98" s="53">
        <v>31000.0</v>
      </c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53">
        <v>31000.0</v>
      </c>
      <c r="AY98" s="62"/>
      <c r="AZ98" s="65"/>
      <c r="BA98" s="59">
        <f t="shared" si="47"/>
        <v>31000</v>
      </c>
      <c r="BB98" s="28">
        <f t="shared" si="78"/>
        <v>0</v>
      </c>
      <c r="BC98" s="64"/>
      <c r="BD98" s="59">
        <f t="shared" si="49"/>
        <v>0</v>
      </c>
      <c r="BE98" s="59">
        <f t="shared" si="50"/>
        <v>0</v>
      </c>
      <c r="BF98" s="59">
        <f t="shared" si="51"/>
        <v>0</v>
      </c>
      <c r="BG98" s="59">
        <f t="shared" si="52"/>
        <v>0</v>
      </c>
      <c r="BH98" s="59">
        <f t="shared" si="53"/>
        <v>0</v>
      </c>
      <c r="BI98" s="59">
        <f t="shared" si="54"/>
        <v>0</v>
      </c>
      <c r="BJ98" s="59">
        <f t="shared" si="55"/>
        <v>0</v>
      </c>
      <c r="BK98" s="59">
        <f t="shared" si="56"/>
        <v>0</v>
      </c>
      <c r="BL98" s="59">
        <f t="shared" si="57"/>
        <v>0</v>
      </c>
      <c r="BM98" s="59">
        <f t="shared" si="58"/>
        <v>0</v>
      </c>
      <c r="BN98" s="59">
        <f t="shared" si="59"/>
        <v>0</v>
      </c>
      <c r="BO98" s="59">
        <f t="shared" si="60"/>
        <v>31000</v>
      </c>
      <c r="BP98" s="64"/>
      <c r="BQ98" s="59">
        <f t="shared" si="61"/>
        <v>0</v>
      </c>
      <c r="BR98" s="59">
        <f t="shared" si="62"/>
        <v>0</v>
      </c>
      <c r="BS98" s="59">
        <f t="shared" si="63"/>
        <v>0</v>
      </c>
      <c r="BT98" s="59">
        <f t="shared" si="64"/>
        <v>31000</v>
      </c>
    </row>
    <row r="99">
      <c r="A99" s="49"/>
      <c r="B99" s="52" t="s">
        <v>38</v>
      </c>
      <c r="C99" s="52" t="s">
        <v>106</v>
      </c>
      <c r="D99" s="53">
        <v>2700000.0</v>
      </c>
      <c r="E99" s="62"/>
      <c r="F99" s="62"/>
      <c r="G99" s="62"/>
      <c r="H99" s="62"/>
      <c r="I99" s="62"/>
      <c r="J99" s="62"/>
      <c r="K99" s="62"/>
      <c r="L99" s="53"/>
      <c r="M99" s="62"/>
      <c r="N99" s="62"/>
      <c r="O99" s="62"/>
      <c r="P99" s="53"/>
      <c r="Q99" s="62"/>
      <c r="R99" s="62"/>
      <c r="S99" s="62"/>
      <c r="T99" s="53"/>
      <c r="U99" s="62"/>
      <c r="V99" s="62"/>
      <c r="W99" s="62"/>
      <c r="X99" s="53">
        <v>134000.0</v>
      </c>
      <c r="Y99" s="62"/>
      <c r="Z99" s="62"/>
      <c r="AA99" s="62"/>
      <c r="AB99" s="53"/>
      <c r="AC99" s="62"/>
      <c r="AD99" s="62"/>
      <c r="AE99" s="62"/>
      <c r="AF99" s="53">
        <v>215000.0</v>
      </c>
      <c r="AG99" s="62"/>
      <c r="AH99" s="62"/>
      <c r="AI99" s="62"/>
      <c r="AJ99" s="53">
        <v>251000.0</v>
      </c>
      <c r="AK99" s="62"/>
      <c r="AL99" s="62"/>
      <c r="AM99" s="62"/>
      <c r="AN99" s="53">
        <v>251000.0</v>
      </c>
      <c r="AO99" s="62"/>
      <c r="AP99" s="62"/>
      <c r="AQ99" s="62"/>
      <c r="AR99" s="53">
        <v>251000.0</v>
      </c>
      <c r="AS99" s="62"/>
      <c r="AT99" s="53"/>
      <c r="AU99" s="62"/>
      <c r="AV99" s="53">
        <v>251000.0</v>
      </c>
      <c r="AW99" s="62"/>
      <c r="AX99" s="53">
        <v>1345000.0</v>
      </c>
      <c r="AY99" s="53">
        <v>2000.0</v>
      </c>
      <c r="AZ99" s="65"/>
      <c r="BA99" s="59">
        <f t="shared" si="47"/>
        <v>2700000</v>
      </c>
      <c r="BB99" s="28">
        <f t="shared" si="78"/>
        <v>0</v>
      </c>
      <c r="BC99" s="64"/>
      <c r="BD99" s="59">
        <f t="shared" si="49"/>
        <v>0</v>
      </c>
      <c r="BE99" s="59">
        <f t="shared" si="50"/>
        <v>0</v>
      </c>
      <c r="BF99" s="59">
        <f t="shared" si="51"/>
        <v>0</v>
      </c>
      <c r="BG99" s="59">
        <f t="shared" si="52"/>
        <v>0</v>
      </c>
      <c r="BH99" s="59">
        <f t="shared" si="53"/>
        <v>134000</v>
      </c>
      <c r="BI99" s="59">
        <f t="shared" si="54"/>
        <v>0</v>
      </c>
      <c r="BJ99" s="59">
        <f t="shared" si="55"/>
        <v>215000</v>
      </c>
      <c r="BK99" s="59">
        <f t="shared" si="56"/>
        <v>251000</v>
      </c>
      <c r="BL99" s="59">
        <f t="shared" si="57"/>
        <v>251000</v>
      </c>
      <c r="BM99" s="59">
        <f t="shared" si="58"/>
        <v>251000</v>
      </c>
      <c r="BN99" s="59">
        <f t="shared" si="59"/>
        <v>251000</v>
      </c>
      <c r="BO99" s="59">
        <f t="shared" si="60"/>
        <v>1347000</v>
      </c>
      <c r="BP99" s="64"/>
      <c r="BQ99" s="59">
        <f t="shared" si="61"/>
        <v>0</v>
      </c>
      <c r="BR99" s="59">
        <f t="shared" si="62"/>
        <v>134000</v>
      </c>
      <c r="BS99" s="59">
        <f t="shared" si="63"/>
        <v>717000</v>
      </c>
      <c r="BT99" s="59">
        <f t="shared" si="64"/>
        <v>1849000</v>
      </c>
    </row>
    <row r="100">
      <c r="A100" s="45">
        <v>524113.0</v>
      </c>
      <c r="B100" s="46" t="s">
        <v>44</v>
      </c>
      <c r="C100" s="6"/>
      <c r="D100" s="47">
        <f t="shared" ref="D100:AZ100" si="99">sum(D102)</f>
        <v>1700000</v>
      </c>
      <c r="E100" s="47">
        <f t="shared" si="99"/>
        <v>0</v>
      </c>
      <c r="F100" s="47">
        <f t="shared" si="99"/>
        <v>0</v>
      </c>
      <c r="G100" s="47">
        <f t="shared" si="99"/>
        <v>0</v>
      </c>
      <c r="H100" s="47">
        <f t="shared" si="99"/>
        <v>0</v>
      </c>
      <c r="I100" s="47">
        <f t="shared" si="99"/>
        <v>0</v>
      </c>
      <c r="J100" s="47">
        <f t="shared" si="99"/>
        <v>0</v>
      </c>
      <c r="K100" s="47">
        <f t="shared" si="99"/>
        <v>0</v>
      </c>
      <c r="L100" s="47">
        <f t="shared" si="99"/>
        <v>0</v>
      </c>
      <c r="M100" s="47">
        <f t="shared" si="99"/>
        <v>0</v>
      </c>
      <c r="N100" s="47">
        <f t="shared" si="99"/>
        <v>0</v>
      </c>
      <c r="O100" s="47">
        <f t="shared" si="99"/>
        <v>0</v>
      </c>
      <c r="P100" s="47">
        <f t="shared" si="99"/>
        <v>0</v>
      </c>
      <c r="Q100" s="47">
        <f t="shared" si="99"/>
        <v>0</v>
      </c>
      <c r="R100" s="47">
        <f t="shared" si="99"/>
        <v>0</v>
      </c>
      <c r="S100" s="47">
        <f t="shared" si="99"/>
        <v>0</v>
      </c>
      <c r="T100" s="47">
        <f t="shared" si="99"/>
        <v>0</v>
      </c>
      <c r="U100" s="47">
        <f t="shared" si="99"/>
        <v>0</v>
      </c>
      <c r="V100" s="47">
        <f t="shared" si="99"/>
        <v>0</v>
      </c>
      <c r="W100" s="47">
        <f t="shared" si="99"/>
        <v>0</v>
      </c>
      <c r="X100" s="47">
        <f t="shared" si="99"/>
        <v>0</v>
      </c>
      <c r="Y100" s="47">
        <f t="shared" si="99"/>
        <v>0</v>
      </c>
      <c r="Z100" s="47">
        <f t="shared" si="99"/>
        <v>0</v>
      </c>
      <c r="AA100" s="47">
        <f t="shared" si="99"/>
        <v>0</v>
      </c>
      <c r="AB100" s="47">
        <f t="shared" si="99"/>
        <v>0</v>
      </c>
      <c r="AC100" s="47">
        <f t="shared" si="99"/>
        <v>0</v>
      </c>
      <c r="AD100" s="47">
        <f t="shared" si="99"/>
        <v>158000</v>
      </c>
      <c r="AE100" s="47">
        <f t="shared" si="99"/>
        <v>0</v>
      </c>
      <c r="AF100" s="47">
        <f t="shared" si="99"/>
        <v>0</v>
      </c>
      <c r="AG100" s="47">
        <f t="shared" si="99"/>
        <v>0</v>
      </c>
      <c r="AH100" s="47">
        <f t="shared" si="99"/>
        <v>0</v>
      </c>
      <c r="AI100" s="47">
        <f t="shared" si="99"/>
        <v>0</v>
      </c>
      <c r="AJ100" s="47">
        <f t="shared" si="99"/>
        <v>0</v>
      </c>
      <c r="AK100" s="47">
        <f t="shared" si="99"/>
        <v>0</v>
      </c>
      <c r="AL100" s="47">
        <f t="shared" si="99"/>
        <v>158000</v>
      </c>
      <c r="AM100" s="47">
        <f t="shared" si="99"/>
        <v>0</v>
      </c>
      <c r="AN100" s="47">
        <f t="shared" si="99"/>
        <v>0</v>
      </c>
      <c r="AO100" s="47">
        <f t="shared" si="99"/>
        <v>0</v>
      </c>
      <c r="AP100" s="47">
        <f t="shared" si="99"/>
        <v>158000</v>
      </c>
      <c r="AQ100" s="47">
        <f t="shared" si="99"/>
        <v>0</v>
      </c>
      <c r="AR100" s="47">
        <f t="shared" si="99"/>
        <v>0</v>
      </c>
      <c r="AS100" s="47">
        <f t="shared" si="99"/>
        <v>0</v>
      </c>
      <c r="AT100" s="47">
        <f t="shared" si="99"/>
        <v>158000</v>
      </c>
      <c r="AU100" s="47">
        <f t="shared" si="99"/>
        <v>0</v>
      </c>
      <c r="AV100" s="47">
        <f t="shared" si="99"/>
        <v>0</v>
      </c>
      <c r="AW100" s="47">
        <f t="shared" si="99"/>
        <v>0</v>
      </c>
      <c r="AX100" s="47">
        <f t="shared" si="99"/>
        <v>1068000</v>
      </c>
      <c r="AY100" s="47">
        <f t="shared" si="99"/>
        <v>0</v>
      </c>
      <c r="AZ100" s="60">
        <f t="shared" si="99"/>
        <v>0</v>
      </c>
      <c r="BA100" s="59">
        <f t="shared" si="47"/>
        <v>1700000</v>
      </c>
      <c r="BB100" s="28">
        <f t="shared" si="78"/>
        <v>0</v>
      </c>
      <c r="BC100" s="61"/>
      <c r="BD100" s="59">
        <f t="shared" si="49"/>
        <v>0</v>
      </c>
      <c r="BE100" s="59">
        <f t="shared" si="50"/>
        <v>0</v>
      </c>
      <c r="BF100" s="59">
        <f t="shared" si="51"/>
        <v>0</v>
      </c>
      <c r="BG100" s="59">
        <f t="shared" si="52"/>
        <v>0</v>
      </c>
      <c r="BH100" s="59">
        <f t="shared" si="53"/>
        <v>0</v>
      </c>
      <c r="BI100" s="59">
        <f t="shared" si="54"/>
        <v>0</v>
      </c>
      <c r="BJ100" s="59">
        <f t="shared" si="55"/>
        <v>158000</v>
      </c>
      <c r="BK100" s="59">
        <f t="shared" si="56"/>
        <v>0</v>
      </c>
      <c r="BL100" s="59">
        <f t="shared" si="57"/>
        <v>158000</v>
      </c>
      <c r="BM100" s="59">
        <f t="shared" si="58"/>
        <v>158000</v>
      </c>
      <c r="BN100" s="59">
        <f t="shared" si="59"/>
        <v>158000</v>
      </c>
      <c r="BO100" s="59">
        <f t="shared" si="60"/>
        <v>1068000</v>
      </c>
      <c r="BP100" s="61"/>
      <c r="BQ100" s="59">
        <f t="shared" si="61"/>
        <v>0</v>
      </c>
      <c r="BR100" s="59">
        <f t="shared" si="62"/>
        <v>0</v>
      </c>
      <c r="BS100" s="59">
        <f t="shared" si="63"/>
        <v>316000</v>
      </c>
      <c r="BT100" s="59">
        <f t="shared" si="64"/>
        <v>1384000</v>
      </c>
    </row>
    <row r="101">
      <c r="A101" s="49"/>
      <c r="B101" s="50" t="s">
        <v>37</v>
      </c>
      <c r="C101" s="6"/>
      <c r="D101" s="51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3"/>
      <c r="BA101" s="59">
        <f t="shared" si="47"/>
        <v>0</v>
      </c>
      <c r="BB101" s="28">
        <f t="shared" si="78"/>
        <v>0</v>
      </c>
      <c r="BC101" s="64"/>
      <c r="BD101" s="59">
        <f t="shared" si="49"/>
        <v>0</v>
      </c>
      <c r="BE101" s="59">
        <f t="shared" si="50"/>
        <v>0</v>
      </c>
      <c r="BF101" s="59">
        <f t="shared" si="51"/>
        <v>0</v>
      </c>
      <c r="BG101" s="59">
        <f t="shared" si="52"/>
        <v>0</v>
      </c>
      <c r="BH101" s="59">
        <f t="shared" si="53"/>
        <v>0</v>
      </c>
      <c r="BI101" s="59">
        <f t="shared" si="54"/>
        <v>0</v>
      </c>
      <c r="BJ101" s="59">
        <f t="shared" si="55"/>
        <v>0</v>
      </c>
      <c r="BK101" s="59">
        <f t="shared" si="56"/>
        <v>0</v>
      </c>
      <c r="BL101" s="59">
        <f t="shared" si="57"/>
        <v>0</v>
      </c>
      <c r="BM101" s="59">
        <f t="shared" si="58"/>
        <v>0</v>
      </c>
      <c r="BN101" s="59">
        <f t="shared" si="59"/>
        <v>0</v>
      </c>
      <c r="BO101" s="59">
        <f t="shared" si="60"/>
        <v>0</v>
      </c>
      <c r="BP101" s="64"/>
      <c r="BQ101" s="59">
        <f t="shared" si="61"/>
        <v>0</v>
      </c>
      <c r="BR101" s="59">
        <f t="shared" si="62"/>
        <v>0</v>
      </c>
      <c r="BS101" s="59">
        <f t="shared" si="63"/>
        <v>0</v>
      </c>
      <c r="BT101" s="59">
        <f t="shared" si="64"/>
        <v>0</v>
      </c>
    </row>
    <row r="102">
      <c r="A102" s="49"/>
      <c r="B102" s="52" t="s">
        <v>38</v>
      </c>
      <c r="C102" s="52" t="s">
        <v>177</v>
      </c>
      <c r="D102" s="53">
        <v>1700000.0</v>
      </c>
      <c r="E102" s="62"/>
      <c r="F102" s="62"/>
      <c r="G102" s="62"/>
      <c r="H102" s="62"/>
      <c r="I102" s="62"/>
      <c r="J102" s="62"/>
      <c r="K102" s="53"/>
      <c r="L102" s="62"/>
      <c r="M102" s="62"/>
      <c r="N102" s="53"/>
      <c r="O102" s="62"/>
      <c r="P102" s="62"/>
      <c r="Q102" s="62"/>
      <c r="R102" s="53"/>
      <c r="S102" s="62"/>
      <c r="T102" s="62"/>
      <c r="U102" s="62"/>
      <c r="V102" s="53"/>
      <c r="W102" s="62"/>
      <c r="X102" s="62"/>
      <c r="Y102" s="62"/>
      <c r="Z102" s="53"/>
      <c r="AA102" s="62"/>
      <c r="AB102" s="53"/>
      <c r="AC102" s="62"/>
      <c r="AD102" s="53">
        <v>158000.0</v>
      </c>
      <c r="AE102" s="62"/>
      <c r="AF102" s="53"/>
      <c r="AG102" s="62"/>
      <c r="AH102" s="53"/>
      <c r="AI102" s="62"/>
      <c r="AJ102" s="53"/>
      <c r="AK102" s="62"/>
      <c r="AL102" s="53">
        <v>158000.0</v>
      </c>
      <c r="AM102" s="62"/>
      <c r="AN102" s="62"/>
      <c r="AO102" s="62"/>
      <c r="AP102" s="53">
        <v>158000.0</v>
      </c>
      <c r="AQ102" s="62"/>
      <c r="AR102" s="62"/>
      <c r="AS102" s="62"/>
      <c r="AT102" s="53">
        <v>158000.0</v>
      </c>
      <c r="AU102" s="62"/>
      <c r="AV102" s="53"/>
      <c r="AW102" s="62"/>
      <c r="AX102" s="53">
        <v>1068000.0</v>
      </c>
      <c r="AY102" s="62"/>
      <c r="AZ102" s="65"/>
      <c r="BA102" s="59">
        <f t="shared" si="47"/>
        <v>1700000</v>
      </c>
      <c r="BB102" s="28">
        <f t="shared" si="78"/>
        <v>0</v>
      </c>
      <c r="BC102" s="64"/>
      <c r="BD102" s="59">
        <f t="shared" si="49"/>
        <v>0</v>
      </c>
      <c r="BE102" s="59">
        <f t="shared" si="50"/>
        <v>0</v>
      </c>
      <c r="BF102" s="59">
        <f t="shared" si="51"/>
        <v>0</v>
      </c>
      <c r="BG102" s="59">
        <f t="shared" si="52"/>
        <v>0</v>
      </c>
      <c r="BH102" s="59">
        <f t="shared" si="53"/>
        <v>0</v>
      </c>
      <c r="BI102" s="59">
        <f t="shared" si="54"/>
        <v>0</v>
      </c>
      <c r="BJ102" s="59">
        <f t="shared" si="55"/>
        <v>158000</v>
      </c>
      <c r="BK102" s="59">
        <f t="shared" si="56"/>
        <v>0</v>
      </c>
      <c r="BL102" s="59">
        <f t="shared" si="57"/>
        <v>158000</v>
      </c>
      <c r="BM102" s="59">
        <f t="shared" si="58"/>
        <v>158000</v>
      </c>
      <c r="BN102" s="59">
        <f t="shared" si="59"/>
        <v>158000</v>
      </c>
      <c r="BO102" s="59">
        <f t="shared" si="60"/>
        <v>1068000</v>
      </c>
      <c r="BP102" s="64"/>
      <c r="BQ102" s="59">
        <f t="shared" si="61"/>
        <v>0</v>
      </c>
      <c r="BR102" s="59">
        <f t="shared" si="62"/>
        <v>0</v>
      </c>
      <c r="BS102" s="59">
        <f t="shared" si="63"/>
        <v>316000</v>
      </c>
      <c r="BT102" s="59">
        <f t="shared" si="64"/>
        <v>1384000</v>
      </c>
    </row>
    <row r="103">
      <c r="A103" s="41" t="s">
        <v>86</v>
      </c>
      <c r="B103" s="42" t="s">
        <v>108</v>
      </c>
      <c r="C103" s="6"/>
      <c r="D103" s="43">
        <f t="shared" ref="D103:AZ103" si="100">sum(D104,D107)</f>
        <v>8194000</v>
      </c>
      <c r="E103" s="43">
        <f t="shared" si="100"/>
        <v>0</v>
      </c>
      <c r="F103" s="43">
        <f t="shared" si="100"/>
        <v>0</v>
      </c>
      <c r="G103" s="43">
        <f t="shared" si="100"/>
        <v>0</v>
      </c>
      <c r="H103" s="43">
        <f t="shared" si="100"/>
        <v>0</v>
      </c>
      <c r="I103" s="43">
        <f t="shared" si="100"/>
        <v>0</v>
      </c>
      <c r="J103" s="43">
        <f t="shared" si="100"/>
        <v>0</v>
      </c>
      <c r="K103" s="43">
        <f t="shared" si="100"/>
        <v>0</v>
      </c>
      <c r="L103" s="43">
        <f t="shared" si="100"/>
        <v>0</v>
      </c>
      <c r="M103" s="43">
        <f t="shared" si="100"/>
        <v>0</v>
      </c>
      <c r="N103" s="43">
        <f t="shared" si="100"/>
        <v>0</v>
      </c>
      <c r="O103" s="43">
        <f t="shared" si="100"/>
        <v>0</v>
      </c>
      <c r="P103" s="43">
        <f t="shared" si="100"/>
        <v>0</v>
      </c>
      <c r="Q103" s="43">
        <f t="shared" si="100"/>
        <v>0</v>
      </c>
      <c r="R103" s="43">
        <f t="shared" si="100"/>
        <v>0</v>
      </c>
      <c r="S103" s="43">
        <f t="shared" si="100"/>
        <v>0</v>
      </c>
      <c r="T103" s="43">
        <f t="shared" si="100"/>
        <v>0</v>
      </c>
      <c r="U103" s="43">
        <f t="shared" si="100"/>
        <v>0</v>
      </c>
      <c r="V103" s="43">
        <f t="shared" si="100"/>
        <v>0</v>
      </c>
      <c r="W103" s="43">
        <f t="shared" si="100"/>
        <v>0</v>
      </c>
      <c r="X103" s="43">
        <f t="shared" si="100"/>
        <v>0</v>
      </c>
      <c r="Y103" s="43">
        <f t="shared" si="100"/>
        <v>0</v>
      </c>
      <c r="Z103" s="43">
        <f t="shared" si="100"/>
        <v>0</v>
      </c>
      <c r="AA103" s="43">
        <f t="shared" si="100"/>
        <v>0</v>
      </c>
      <c r="AB103" s="43">
        <f t="shared" si="100"/>
        <v>4097000</v>
      </c>
      <c r="AC103" s="43">
        <f t="shared" si="100"/>
        <v>0</v>
      </c>
      <c r="AD103" s="43">
        <f t="shared" si="100"/>
        <v>0</v>
      </c>
      <c r="AE103" s="43">
        <f t="shared" si="100"/>
        <v>0</v>
      </c>
      <c r="AF103" s="43">
        <f t="shared" si="100"/>
        <v>0</v>
      </c>
      <c r="AG103" s="43">
        <f t="shared" si="100"/>
        <v>0</v>
      </c>
      <c r="AH103" s="43">
        <f t="shared" si="100"/>
        <v>0</v>
      </c>
      <c r="AI103" s="43">
        <f t="shared" si="100"/>
        <v>0</v>
      </c>
      <c r="AJ103" s="43">
        <f t="shared" si="100"/>
        <v>0</v>
      </c>
      <c r="AK103" s="43">
        <f t="shared" si="100"/>
        <v>0</v>
      </c>
      <c r="AL103" s="43">
        <f t="shared" si="100"/>
        <v>0</v>
      </c>
      <c r="AM103" s="43">
        <f t="shared" si="100"/>
        <v>4097000</v>
      </c>
      <c r="AN103" s="43">
        <f t="shared" si="100"/>
        <v>0</v>
      </c>
      <c r="AO103" s="43">
        <f t="shared" si="100"/>
        <v>0</v>
      </c>
      <c r="AP103" s="43">
        <f t="shared" si="100"/>
        <v>0</v>
      </c>
      <c r="AQ103" s="43">
        <f t="shared" si="100"/>
        <v>0</v>
      </c>
      <c r="AR103" s="43">
        <f t="shared" si="100"/>
        <v>0</v>
      </c>
      <c r="AS103" s="43">
        <f t="shared" si="100"/>
        <v>0</v>
      </c>
      <c r="AT103" s="43">
        <f t="shared" si="100"/>
        <v>0</v>
      </c>
      <c r="AU103" s="43">
        <f t="shared" si="100"/>
        <v>0</v>
      </c>
      <c r="AV103" s="43">
        <f t="shared" si="100"/>
        <v>0</v>
      </c>
      <c r="AW103" s="43">
        <f t="shared" si="100"/>
        <v>0</v>
      </c>
      <c r="AX103" s="43">
        <f t="shared" si="100"/>
        <v>0</v>
      </c>
      <c r="AY103" s="43">
        <f t="shared" si="100"/>
        <v>0</v>
      </c>
      <c r="AZ103" s="58">
        <f t="shared" si="100"/>
        <v>0</v>
      </c>
      <c r="BA103" s="59">
        <f t="shared" si="47"/>
        <v>8194000</v>
      </c>
      <c r="BB103" s="28">
        <f t="shared" si="78"/>
        <v>0</v>
      </c>
      <c r="BC103" s="29"/>
      <c r="BD103" s="59">
        <f t="shared" si="49"/>
        <v>0</v>
      </c>
      <c r="BE103" s="59">
        <f t="shared" si="50"/>
        <v>0</v>
      </c>
      <c r="BF103" s="59">
        <f t="shared" si="51"/>
        <v>0</v>
      </c>
      <c r="BG103" s="59">
        <f t="shared" si="52"/>
        <v>0</v>
      </c>
      <c r="BH103" s="59">
        <f t="shared" si="53"/>
        <v>0</v>
      </c>
      <c r="BI103" s="59">
        <f t="shared" si="54"/>
        <v>4097000</v>
      </c>
      <c r="BJ103" s="59">
        <f t="shared" si="55"/>
        <v>0</v>
      </c>
      <c r="BK103" s="59">
        <f t="shared" si="56"/>
        <v>0</v>
      </c>
      <c r="BL103" s="59">
        <f t="shared" si="57"/>
        <v>4097000</v>
      </c>
      <c r="BM103" s="59">
        <f t="shared" si="58"/>
        <v>0</v>
      </c>
      <c r="BN103" s="59">
        <f t="shared" si="59"/>
        <v>0</v>
      </c>
      <c r="BO103" s="59">
        <f t="shared" si="60"/>
        <v>0</v>
      </c>
      <c r="BP103" s="29"/>
      <c r="BQ103" s="59">
        <f t="shared" si="61"/>
        <v>0</v>
      </c>
      <c r="BR103" s="59">
        <f t="shared" si="62"/>
        <v>4097000</v>
      </c>
      <c r="BS103" s="59">
        <f t="shared" si="63"/>
        <v>4097000</v>
      </c>
      <c r="BT103" s="59">
        <f t="shared" si="64"/>
        <v>0</v>
      </c>
    </row>
    <row r="104">
      <c r="A104" s="45">
        <v>522151.0</v>
      </c>
      <c r="B104" s="46" t="s">
        <v>51</v>
      </c>
      <c r="C104" s="6"/>
      <c r="D104" s="47">
        <f t="shared" ref="D104:AZ104" si="101">sum(D106)</f>
        <v>3060000</v>
      </c>
      <c r="E104" s="47">
        <f t="shared" si="101"/>
        <v>0</v>
      </c>
      <c r="F104" s="47">
        <f t="shared" si="101"/>
        <v>0</v>
      </c>
      <c r="G104" s="47">
        <f t="shared" si="101"/>
        <v>0</v>
      </c>
      <c r="H104" s="47">
        <f t="shared" si="101"/>
        <v>0</v>
      </c>
      <c r="I104" s="47">
        <f t="shared" si="101"/>
        <v>0</v>
      </c>
      <c r="J104" s="47">
        <f t="shared" si="101"/>
        <v>0</v>
      </c>
      <c r="K104" s="47">
        <f t="shared" si="101"/>
        <v>0</v>
      </c>
      <c r="L104" s="47">
        <f t="shared" si="101"/>
        <v>0</v>
      </c>
      <c r="M104" s="47">
        <f t="shared" si="101"/>
        <v>0</v>
      </c>
      <c r="N104" s="47">
        <f t="shared" si="101"/>
        <v>0</v>
      </c>
      <c r="O104" s="47">
        <f t="shared" si="101"/>
        <v>0</v>
      </c>
      <c r="P104" s="47">
        <f t="shared" si="101"/>
        <v>0</v>
      </c>
      <c r="Q104" s="47">
        <f t="shared" si="101"/>
        <v>0</v>
      </c>
      <c r="R104" s="47">
        <f t="shared" si="101"/>
        <v>0</v>
      </c>
      <c r="S104" s="47">
        <f t="shared" si="101"/>
        <v>0</v>
      </c>
      <c r="T104" s="47">
        <f t="shared" si="101"/>
        <v>0</v>
      </c>
      <c r="U104" s="47">
        <f t="shared" si="101"/>
        <v>0</v>
      </c>
      <c r="V104" s="47">
        <f t="shared" si="101"/>
        <v>0</v>
      </c>
      <c r="W104" s="47">
        <f t="shared" si="101"/>
        <v>0</v>
      </c>
      <c r="X104" s="47">
        <f t="shared" si="101"/>
        <v>0</v>
      </c>
      <c r="Y104" s="47">
        <f t="shared" si="101"/>
        <v>0</v>
      </c>
      <c r="Z104" s="47">
        <f t="shared" si="101"/>
        <v>0</v>
      </c>
      <c r="AA104" s="47">
        <f t="shared" si="101"/>
        <v>0</v>
      </c>
      <c r="AB104" s="47">
        <f t="shared" si="101"/>
        <v>1530000</v>
      </c>
      <c r="AC104" s="47">
        <f t="shared" si="101"/>
        <v>0</v>
      </c>
      <c r="AD104" s="47">
        <f t="shared" si="101"/>
        <v>0</v>
      </c>
      <c r="AE104" s="47">
        <f t="shared" si="101"/>
        <v>0</v>
      </c>
      <c r="AF104" s="47">
        <f t="shared" si="101"/>
        <v>0</v>
      </c>
      <c r="AG104" s="47">
        <f t="shared" si="101"/>
        <v>0</v>
      </c>
      <c r="AH104" s="47">
        <f t="shared" si="101"/>
        <v>0</v>
      </c>
      <c r="AI104" s="47">
        <f t="shared" si="101"/>
        <v>0</v>
      </c>
      <c r="AJ104" s="47">
        <f t="shared" si="101"/>
        <v>0</v>
      </c>
      <c r="AK104" s="47">
        <f t="shared" si="101"/>
        <v>0</v>
      </c>
      <c r="AL104" s="47">
        <f t="shared" si="101"/>
        <v>0</v>
      </c>
      <c r="AM104" s="47">
        <f t="shared" si="101"/>
        <v>1530000</v>
      </c>
      <c r="AN104" s="47">
        <f t="shared" si="101"/>
        <v>0</v>
      </c>
      <c r="AO104" s="47">
        <f t="shared" si="101"/>
        <v>0</v>
      </c>
      <c r="AP104" s="47">
        <f t="shared" si="101"/>
        <v>0</v>
      </c>
      <c r="AQ104" s="47">
        <f t="shared" si="101"/>
        <v>0</v>
      </c>
      <c r="AR104" s="47">
        <f t="shared" si="101"/>
        <v>0</v>
      </c>
      <c r="AS104" s="47">
        <f t="shared" si="101"/>
        <v>0</v>
      </c>
      <c r="AT104" s="47">
        <f t="shared" si="101"/>
        <v>0</v>
      </c>
      <c r="AU104" s="47">
        <f t="shared" si="101"/>
        <v>0</v>
      </c>
      <c r="AV104" s="47">
        <f t="shared" si="101"/>
        <v>0</v>
      </c>
      <c r="AW104" s="47">
        <f t="shared" si="101"/>
        <v>0</v>
      </c>
      <c r="AX104" s="47">
        <f t="shared" si="101"/>
        <v>0</v>
      </c>
      <c r="AY104" s="47">
        <f t="shared" si="101"/>
        <v>0</v>
      </c>
      <c r="AZ104" s="60">
        <f t="shared" si="101"/>
        <v>0</v>
      </c>
      <c r="BA104" s="59">
        <f t="shared" si="47"/>
        <v>3060000</v>
      </c>
      <c r="BB104" s="28">
        <f t="shared" si="78"/>
        <v>0</v>
      </c>
      <c r="BC104" s="61"/>
      <c r="BD104" s="59">
        <f t="shared" si="49"/>
        <v>0</v>
      </c>
      <c r="BE104" s="59">
        <f t="shared" si="50"/>
        <v>0</v>
      </c>
      <c r="BF104" s="59">
        <f t="shared" si="51"/>
        <v>0</v>
      </c>
      <c r="BG104" s="59">
        <f t="shared" si="52"/>
        <v>0</v>
      </c>
      <c r="BH104" s="59">
        <f t="shared" si="53"/>
        <v>0</v>
      </c>
      <c r="BI104" s="59">
        <f t="shared" si="54"/>
        <v>1530000</v>
      </c>
      <c r="BJ104" s="59">
        <f t="shared" si="55"/>
        <v>0</v>
      </c>
      <c r="BK104" s="59">
        <f t="shared" si="56"/>
        <v>0</v>
      </c>
      <c r="BL104" s="59">
        <f t="shared" si="57"/>
        <v>1530000</v>
      </c>
      <c r="BM104" s="59">
        <f t="shared" si="58"/>
        <v>0</v>
      </c>
      <c r="BN104" s="59">
        <f t="shared" si="59"/>
        <v>0</v>
      </c>
      <c r="BO104" s="59">
        <f t="shared" si="60"/>
        <v>0</v>
      </c>
      <c r="BP104" s="61"/>
      <c r="BQ104" s="59">
        <f t="shared" si="61"/>
        <v>0</v>
      </c>
      <c r="BR104" s="59">
        <f t="shared" si="62"/>
        <v>1530000</v>
      </c>
      <c r="BS104" s="59">
        <f t="shared" si="63"/>
        <v>1530000</v>
      </c>
      <c r="BT104" s="59">
        <f t="shared" si="64"/>
        <v>0</v>
      </c>
    </row>
    <row r="105">
      <c r="A105" s="49"/>
      <c r="B105" s="50" t="s">
        <v>37</v>
      </c>
      <c r="C105" s="6"/>
      <c r="D105" s="51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3"/>
      <c r="BA105" s="59">
        <f t="shared" si="47"/>
        <v>0</v>
      </c>
      <c r="BB105" s="28">
        <f t="shared" si="78"/>
        <v>0</v>
      </c>
      <c r="BC105" s="64"/>
      <c r="BD105" s="59">
        <f t="shared" si="49"/>
        <v>0</v>
      </c>
      <c r="BE105" s="59">
        <f t="shared" si="50"/>
        <v>0</v>
      </c>
      <c r="BF105" s="59">
        <f t="shared" si="51"/>
        <v>0</v>
      </c>
      <c r="BG105" s="59">
        <f t="shared" si="52"/>
        <v>0</v>
      </c>
      <c r="BH105" s="59">
        <f t="shared" si="53"/>
        <v>0</v>
      </c>
      <c r="BI105" s="59">
        <f t="shared" si="54"/>
        <v>0</v>
      </c>
      <c r="BJ105" s="59">
        <f t="shared" si="55"/>
        <v>0</v>
      </c>
      <c r="BK105" s="59">
        <f t="shared" si="56"/>
        <v>0</v>
      </c>
      <c r="BL105" s="59">
        <f t="shared" si="57"/>
        <v>0</v>
      </c>
      <c r="BM105" s="59">
        <f t="shared" si="58"/>
        <v>0</v>
      </c>
      <c r="BN105" s="59">
        <f t="shared" si="59"/>
        <v>0</v>
      </c>
      <c r="BO105" s="59">
        <f t="shared" si="60"/>
        <v>0</v>
      </c>
      <c r="BP105" s="64"/>
      <c r="BQ105" s="59">
        <f t="shared" si="61"/>
        <v>0</v>
      </c>
      <c r="BR105" s="59">
        <f t="shared" si="62"/>
        <v>0</v>
      </c>
      <c r="BS105" s="59">
        <f t="shared" si="63"/>
        <v>0</v>
      </c>
      <c r="BT105" s="59">
        <f t="shared" si="64"/>
        <v>0</v>
      </c>
    </row>
    <row r="106">
      <c r="A106" s="49"/>
      <c r="B106" s="52" t="s">
        <v>38</v>
      </c>
      <c r="C106" s="52" t="s">
        <v>109</v>
      </c>
      <c r="D106" s="53">
        <v>3060000.0</v>
      </c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>
        <f>D106/2</f>
        <v>1530000</v>
      </c>
      <c r="AC106" s="62"/>
      <c r="AD106" s="62"/>
      <c r="AE106" s="62"/>
      <c r="AF106" s="62"/>
      <c r="AG106" s="53"/>
      <c r="AH106" s="62"/>
      <c r="AI106" s="62"/>
      <c r="AJ106" s="62"/>
      <c r="AK106" s="62"/>
      <c r="AL106" s="62"/>
      <c r="AM106" s="62">
        <f>D106/2</f>
        <v>1530000</v>
      </c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5"/>
      <c r="BA106" s="59">
        <f t="shared" si="47"/>
        <v>3060000</v>
      </c>
      <c r="BB106" s="28">
        <f t="shared" si="78"/>
        <v>0</v>
      </c>
      <c r="BC106" s="64"/>
      <c r="BD106" s="59">
        <f t="shared" si="49"/>
        <v>0</v>
      </c>
      <c r="BE106" s="59">
        <f t="shared" si="50"/>
        <v>0</v>
      </c>
      <c r="BF106" s="59">
        <f t="shared" si="51"/>
        <v>0</v>
      </c>
      <c r="BG106" s="59">
        <f t="shared" si="52"/>
        <v>0</v>
      </c>
      <c r="BH106" s="59">
        <f t="shared" si="53"/>
        <v>0</v>
      </c>
      <c r="BI106" s="59">
        <f t="shared" si="54"/>
        <v>1530000</v>
      </c>
      <c r="BJ106" s="59">
        <f t="shared" si="55"/>
        <v>0</v>
      </c>
      <c r="BK106" s="59">
        <f t="shared" si="56"/>
        <v>0</v>
      </c>
      <c r="BL106" s="59">
        <f t="shared" si="57"/>
        <v>1530000</v>
      </c>
      <c r="BM106" s="59">
        <f t="shared" si="58"/>
        <v>0</v>
      </c>
      <c r="BN106" s="59">
        <f t="shared" si="59"/>
        <v>0</v>
      </c>
      <c r="BO106" s="59">
        <f t="shared" si="60"/>
        <v>0</v>
      </c>
      <c r="BP106" s="64"/>
      <c r="BQ106" s="59">
        <f t="shared" si="61"/>
        <v>0</v>
      </c>
      <c r="BR106" s="59">
        <f t="shared" si="62"/>
        <v>1530000</v>
      </c>
      <c r="BS106" s="59">
        <f t="shared" si="63"/>
        <v>1530000</v>
      </c>
      <c r="BT106" s="59">
        <f t="shared" si="64"/>
        <v>0</v>
      </c>
    </row>
    <row r="107">
      <c r="A107" s="45">
        <v>522191.0</v>
      </c>
      <c r="B107" s="46" t="s">
        <v>36</v>
      </c>
      <c r="C107" s="6"/>
      <c r="D107" s="47">
        <f t="shared" ref="D107:AZ107" si="102">sum(D109)</f>
        <v>5134000</v>
      </c>
      <c r="E107" s="47">
        <f t="shared" si="102"/>
        <v>0</v>
      </c>
      <c r="F107" s="47">
        <f t="shared" si="102"/>
        <v>0</v>
      </c>
      <c r="G107" s="47">
        <f t="shared" si="102"/>
        <v>0</v>
      </c>
      <c r="H107" s="47">
        <f t="shared" si="102"/>
        <v>0</v>
      </c>
      <c r="I107" s="47">
        <f t="shared" si="102"/>
        <v>0</v>
      </c>
      <c r="J107" s="47">
        <f t="shared" si="102"/>
        <v>0</v>
      </c>
      <c r="K107" s="47">
        <f t="shared" si="102"/>
        <v>0</v>
      </c>
      <c r="L107" s="47">
        <f t="shared" si="102"/>
        <v>0</v>
      </c>
      <c r="M107" s="47">
        <f t="shared" si="102"/>
        <v>0</v>
      </c>
      <c r="N107" s="47">
        <f t="shared" si="102"/>
        <v>0</v>
      </c>
      <c r="O107" s="47">
        <f t="shared" si="102"/>
        <v>0</v>
      </c>
      <c r="P107" s="47">
        <f t="shared" si="102"/>
        <v>0</v>
      </c>
      <c r="Q107" s="47">
        <f t="shared" si="102"/>
        <v>0</v>
      </c>
      <c r="R107" s="47">
        <f t="shared" si="102"/>
        <v>0</v>
      </c>
      <c r="S107" s="47">
        <f t="shared" si="102"/>
        <v>0</v>
      </c>
      <c r="T107" s="47">
        <f t="shared" si="102"/>
        <v>0</v>
      </c>
      <c r="U107" s="47">
        <f t="shared" si="102"/>
        <v>0</v>
      </c>
      <c r="V107" s="47">
        <f t="shared" si="102"/>
        <v>0</v>
      </c>
      <c r="W107" s="47">
        <f t="shared" si="102"/>
        <v>0</v>
      </c>
      <c r="X107" s="47">
        <f t="shared" si="102"/>
        <v>0</v>
      </c>
      <c r="Y107" s="47">
        <f t="shared" si="102"/>
        <v>0</v>
      </c>
      <c r="Z107" s="47">
        <f t="shared" si="102"/>
        <v>0</v>
      </c>
      <c r="AA107" s="47">
        <f t="shared" si="102"/>
        <v>0</v>
      </c>
      <c r="AB107" s="47">
        <f t="shared" si="102"/>
        <v>2567000</v>
      </c>
      <c r="AC107" s="47">
        <f t="shared" si="102"/>
        <v>0</v>
      </c>
      <c r="AD107" s="47">
        <f t="shared" si="102"/>
        <v>0</v>
      </c>
      <c r="AE107" s="47">
        <f t="shared" si="102"/>
        <v>0</v>
      </c>
      <c r="AF107" s="47">
        <f t="shared" si="102"/>
        <v>0</v>
      </c>
      <c r="AG107" s="47">
        <f t="shared" si="102"/>
        <v>0</v>
      </c>
      <c r="AH107" s="47">
        <f t="shared" si="102"/>
        <v>0</v>
      </c>
      <c r="AI107" s="47">
        <f t="shared" si="102"/>
        <v>0</v>
      </c>
      <c r="AJ107" s="47">
        <f t="shared" si="102"/>
        <v>0</v>
      </c>
      <c r="AK107" s="47">
        <f t="shared" si="102"/>
        <v>0</v>
      </c>
      <c r="AL107" s="47">
        <f t="shared" si="102"/>
        <v>0</v>
      </c>
      <c r="AM107" s="47">
        <f t="shared" si="102"/>
        <v>2567000</v>
      </c>
      <c r="AN107" s="47">
        <f t="shared" si="102"/>
        <v>0</v>
      </c>
      <c r="AO107" s="47">
        <f t="shared" si="102"/>
        <v>0</v>
      </c>
      <c r="AP107" s="47">
        <f t="shared" si="102"/>
        <v>0</v>
      </c>
      <c r="AQ107" s="47">
        <f t="shared" si="102"/>
        <v>0</v>
      </c>
      <c r="AR107" s="47">
        <f t="shared" si="102"/>
        <v>0</v>
      </c>
      <c r="AS107" s="47">
        <f t="shared" si="102"/>
        <v>0</v>
      </c>
      <c r="AT107" s="47">
        <f t="shared" si="102"/>
        <v>0</v>
      </c>
      <c r="AU107" s="47">
        <f t="shared" si="102"/>
        <v>0</v>
      </c>
      <c r="AV107" s="47">
        <f t="shared" si="102"/>
        <v>0</v>
      </c>
      <c r="AW107" s="47">
        <f t="shared" si="102"/>
        <v>0</v>
      </c>
      <c r="AX107" s="47">
        <f t="shared" si="102"/>
        <v>0</v>
      </c>
      <c r="AY107" s="47">
        <f t="shared" si="102"/>
        <v>0</v>
      </c>
      <c r="AZ107" s="60">
        <f t="shared" si="102"/>
        <v>0</v>
      </c>
      <c r="BA107" s="59">
        <f t="shared" si="47"/>
        <v>5134000</v>
      </c>
      <c r="BB107" s="28">
        <f t="shared" si="78"/>
        <v>0</v>
      </c>
      <c r="BC107" s="61"/>
      <c r="BD107" s="59">
        <f t="shared" si="49"/>
        <v>0</v>
      </c>
      <c r="BE107" s="59">
        <f t="shared" si="50"/>
        <v>0</v>
      </c>
      <c r="BF107" s="59">
        <f t="shared" si="51"/>
        <v>0</v>
      </c>
      <c r="BG107" s="59">
        <f t="shared" si="52"/>
        <v>0</v>
      </c>
      <c r="BH107" s="59">
        <f t="shared" si="53"/>
        <v>0</v>
      </c>
      <c r="BI107" s="59">
        <f t="shared" si="54"/>
        <v>2567000</v>
      </c>
      <c r="BJ107" s="59">
        <f t="shared" si="55"/>
        <v>0</v>
      </c>
      <c r="BK107" s="59">
        <f t="shared" si="56"/>
        <v>0</v>
      </c>
      <c r="BL107" s="59">
        <f t="shared" si="57"/>
        <v>2567000</v>
      </c>
      <c r="BM107" s="59">
        <f t="shared" si="58"/>
        <v>0</v>
      </c>
      <c r="BN107" s="59">
        <f t="shared" si="59"/>
        <v>0</v>
      </c>
      <c r="BO107" s="59">
        <f t="shared" si="60"/>
        <v>0</v>
      </c>
      <c r="BP107" s="61"/>
      <c r="BQ107" s="59">
        <f t="shared" si="61"/>
        <v>0</v>
      </c>
      <c r="BR107" s="59">
        <f t="shared" si="62"/>
        <v>2567000</v>
      </c>
      <c r="BS107" s="59">
        <f t="shared" si="63"/>
        <v>2567000</v>
      </c>
      <c r="BT107" s="59">
        <f t="shared" si="64"/>
        <v>0</v>
      </c>
    </row>
    <row r="108">
      <c r="A108" s="49"/>
      <c r="B108" s="50" t="s">
        <v>37</v>
      </c>
      <c r="C108" s="6"/>
      <c r="D108" s="51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3"/>
      <c r="BA108" s="59">
        <f t="shared" si="47"/>
        <v>0</v>
      </c>
      <c r="BB108" s="28">
        <f t="shared" si="78"/>
        <v>0</v>
      </c>
      <c r="BC108" s="64"/>
      <c r="BD108" s="59">
        <f t="shared" si="49"/>
        <v>0</v>
      </c>
      <c r="BE108" s="59">
        <f t="shared" si="50"/>
        <v>0</v>
      </c>
      <c r="BF108" s="59">
        <f t="shared" si="51"/>
        <v>0</v>
      </c>
      <c r="BG108" s="59">
        <f t="shared" si="52"/>
        <v>0</v>
      </c>
      <c r="BH108" s="59">
        <f t="shared" si="53"/>
        <v>0</v>
      </c>
      <c r="BI108" s="59">
        <f t="shared" si="54"/>
        <v>0</v>
      </c>
      <c r="BJ108" s="59">
        <f t="shared" si="55"/>
        <v>0</v>
      </c>
      <c r="BK108" s="59">
        <f t="shared" si="56"/>
        <v>0</v>
      </c>
      <c r="BL108" s="59">
        <f t="shared" si="57"/>
        <v>0</v>
      </c>
      <c r="BM108" s="59">
        <f t="shared" si="58"/>
        <v>0</v>
      </c>
      <c r="BN108" s="59">
        <f t="shared" si="59"/>
        <v>0</v>
      </c>
      <c r="BO108" s="59">
        <f t="shared" si="60"/>
        <v>0</v>
      </c>
      <c r="BP108" s="64"/>
      <c r="BQ108" s="59">
        <f t="shared" si="61"/>
        <v>0</v>
      </c>
      <c r="BR108" s="59">
        <f t="shared" si="62"/>
        <v>0</v>
      </c>
      <c r="BS108" s="59">
        <f t="shared" si="63"/>
        <v>0</v>
      </c>
      <c r="BT108" s="59">
        <f t="shared" si="64"/>
        <v>0</v>
      </c>
    </row>
    <row r="109">
      <c r="A109" s="49"/>
      <c r="B109" s="52" t="s">
        <v>38</v>
      </c>
      <c r="C109" s="52" t="s">
        <v>111</v>
      </c>
      <c r="D109" s="53">
        <v>5134000.0</v>
      </c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>
        <f>D109/2</f>
        <v>2567000</v>
      </c>
      <c r="AC109" s="62"/>
      <c r="AD109" s="62"/>
      <c r="AE109" s="62"/>
      <c r="AF109" s="62"/>
      <c r="AG109" s="53"/>
      <c r="AH109" s="62"/>
      <c r="AI109" s="62"/>
      <c r="AJ109" s="62"/>
      <c r="AK109" s="62"/>
      <c r="AL109" s="62"/>
      <c r="AM109" s="62">
        <f>D109/2</f>
        <v>2567000</v>
      </c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5"/>
      <c r="BA109" s="59">
        <f t="shared" si="47"/>
        <v>5134000</v>
      </c>
      <c r="BB109" s="28">
        <f t="shared" si="78"/>
        <v>0</v>
      </c>
      <c r="BC109" s="64"/>
      <c r="BD109" s="59">
        <f t="shared" si="49"/>
        <v>0</v>
      </c>
      <c r="BE109" s="59">
        <f t="shared" si="50"/>
        <v>0</v>
      </c>
      <c r="BF109" s="59">
        <f t="shared" si="51"/>
        <v>0</v>
      </c>
      <c r="BG109" s="59">
        <f t="shared" si="52"/>
        <v>0</v>
      </c>
      <c r="BH109" s="59">
        <f t="shared" si="53"/>
        <v>0</v>
      </c>
      <c r="BI109" s="59">
        <f t="shared" si="54"/>
        <v>2567000</v>
      </c>
      <c r="BJ109" s="59">
        <f t="shared" si="55"/>
        <v>0</v>
      </c>
      <c r="BK109" s="59">
        <f t="shared" si="56"/>
        <v>0</v>
      </c>
      <c r="BL109" s="59">
        <f t="shared" si="57"/>
        <v>2567000</v>
      </c>
      <c r="BM109" s="59">
        <f t="shared" si="58"/>
        <v>0</v>
      </c>
      <c r="BN109" s="59">
        <f t="shared" si="59"/>
        <v>0</v>
      </c>
      <c r="BO109" s="59">
        <f t="shared" si="60"/>
        <v>0</v>
      </c>
      <c r="BP109" s="64"/>
      <c r="BQ109" s="59">
        <f t="shared" si="61"/>
        <v>0</v>
      </c>
      <c r="BR109" s="59">
        <f t="shared" si="62"/>
        <v>2567000</v>
      </c>
      <c r="BS109" s="59">
        <f t="shared" si="63"/>
        <v>2567000</v>
      </c>
      <c r="BT109" s="59">
        <f t="shared" si="64"/>
        <v>0</v>
      </c>
    </row>
    <row r="110">
      <c r="A110" s="27" t="s">
        <v>112</v>
      </c>
      <c r="B110" s="30" t="s">
        <v>113</v>
      </c>
      <c r="C110" s="6"/>
      <c r="D110" s="31">
        <f t="shared" ref="D110:AZ110" si="103">sum(D111)</f>
        <v>510000000</v>
      </c>
      <c r="E110" s="31">
        <f t="shared" si="103"/>
        <v>0</v>
      </c>
      <c r="F110" s="31">
        <f t="shared" si="103"/>
        <v>0</v>
      </c>
      <c r="G110" s="31">
        <f t="shared" si="103"/>
        <v>0</v>
      </c>
      <c r="H110" s="31">
        <f t="shared" si="103"/>
        <v>0</v>
      </c>
      <c r="I110" s="31">
        <f t="shared" si="103"/>
        <v>30000000</v>
      </c>
      <c r="J110" s="31">
        <f t="shared" si="103"/>
        <v>0</v>
      </c>
      <c r="K110" s="31">
        <f t="shared" si="103"/>
        <v>0</v>
      </c>
      <c r="L110" s="31">
        <f t="shared" si="103"/>
        <v>0</v>
      </c>
      <c r="M110" s="31">
        <f t="shared" si="103"/>
        <v>0</v>
      </c>
      <c r="N110" s="31">
        <f t="shared" si="103"/>
        <v>0</v>
      </c>
      <c r="O110" s="31">
        <f t="shared" si="103"/>
        <v>110000000</v>
      </c>
      <c r="P110" s="31">
        <f t="shared" si="103"/>
        <v>0</v>
      </c>
      <c r="Q110" s="31">
        <f t="shared" si="103"/>
        <v>0</v>
      </c>
      <c r="R110" s="31">
        <f t="shared" si="103"/>
        <v>0</v>
      </c>
      <c r="S110" s="31">
        <f t="shared" si="103"/>
        <v>0</v>
      </c>
      <c r="T110" s="31">
        <f t="shared" si="103"/>
        <v>100000000</v>
      </c>
      <c r="U110" s="31">
        <f t="shared" si="103"/>
        <v>0</v>
      </c>
      <c r="V110" s="31">
        <f t="shared" si="103"/>
        <v>0</v>
      </c>
      <c r="W110" s="31">
        <f t="shared" si="103"/>
        <v>0</v>
      </c>
      <c r="X110" s="31">
        <f t="shared" si="103"/>
        <v>0</v>
      </c>
      <c r="Y110" s="31">
        <f t="shared" si="103"/>
        <v>0</v>
      </c>
      <c r="Z110" s="31">
        <f t="shared" si="103"/>
        <v>0</v>
      </c>
      <c r="AA110" s="31">
        <f t="shared" si="103"/>
        <v>0</v>
      </c>
      <c r="AB110" s="31">
        <f t="shared" si="103"/>
        <v>0</v>
      </c>
      <c r="AC110" s="31">
        <f t="shared" si="103"/>
        <v>0</v>
      </c>
      <c r="AD110" s="31">
        <f t="shared" si="103"/>
        <v>0</v>
      </c>
      <c r="AE110" s="31">
        <f t="shared" si="103"/>
        <v>0</v>
      </c>
      <c r="AF110" s="31">
        <f t="shared" si="103"/>
        <v>0</v>
      </c>
      <c r="AG110" s="31">
        <f t="shared" si="103"/>
        <v>0</v>
      </c>
      <c r="AH110" s="31">
        <f t="shared" si="103"/>
        <v>0</v>
      </c>
      <c r="AI110" s="31">
        <f t="shared" si="103"/>
        <v>100000000</v>
      </c>
      <c r="AJ110" s="31">
        <f t="shared" si="103"/>
        <v>0</v>
      </c>
      <c r="AK110" s="31">
        <f t="shared" si="103"/>
        <v>0</v>
      </c>
      <c r="AL110" s="31">
        <f t="shared" si="103"/>
        <v>0</v>
      </c>
      <c r="AM110" s="31">
        <f t="shared" si="103"/>
        <v>0</v>
      </c>
      <c r="AN110" s="31">
        <f t="shared" si="103"/>
        <v>70000000</v>
      </c>
      <c r="AO110" s="31">
        <f t="shared" si="103"/>
        <v>0</v>
      </c>
      <c r="AP110" s="31">
        <f t="shared" si="103"/>
        <v>0</v>
      </c>
      <c r="AQ110" s="31">
        <f t="shared" si="103"/>
        <v>0</v>
      </c>
      <c r="AR110" s="31">
        <f t="shared" si="103"/>
        <v>0</v>
      </c>
      <c r="AS110" s="31">
        <f t="shared" si="103"/>
        <v>0</v>
      </c>
      <c r="AT110" s="31">
        <f t="shared" si="103"/>
        <v>100000000</v>
      </c>
      <c r="AU110" s="31">
        <f t="shared" si="103"/>
        <v>0</v>
      </c>
      <c r="AV110" s="31">
        <f t="shared" si="103"/>
        <v>0</v>
      </c>
      <c r="AW110" s="31">
        <f t="shared" si="103"/>
        <v>0</v>
      </c>
      <c r="AX110" s="31">
        <f t="shared" si="103"/>
        <v>0</v>
      </c>
      <c r="AY110" s="31">
        <f t="shared" si="103"/>
        <v>0</v>
      </c>
      <c r="AZ110" s="69">
        <f t="shared" si="103"/>
        <v>0</v>
      </c>
      <c r="BA110" s="55">
        <f t="shared" si="47"/>
        <v>510000000</v>
      </c>
      <c r="BB110" s="28">
        <f t="shared" si="78"/>
        <v>0</v>
      </c>
      <c r="BC110" s="29"/>
      <c r="BD110" s="55">
        <f t="shared" si="49"/>
        <v>0</v>
      </c>
      <c r="BE110" s="55">
        <f t="shared" si="50"/>
        <v>30000000</v>
      </c>
      <c r="BF110" s="55">
        <f t="shared" si="51"/>
        <v>110000000</v>
      </c>
      <c r="BG110" s="55">
        <f t="shared" si="52"/>
        <v>100000000</v>
      </c>
      <c r="BH110" s="55">
        <f t="shared" si="53"/>
        <v>0</v>
      </c>
      <c r="BI110" s="55">
        <f t="shared" si="54"/>
        <v>0</v>
      </c>
      <c r="BJ110" s="55">
        <f t="shared" si="55"/>
        <v>0</v>
      </c>
      <c r="BK110" s="55">
        <f t="shared" si="56"/>
        <v>100000000</v>
      </c>
      <c r="BL110" s="55">
        <f t="shared" si="57"/>
        <v>70000000</v>
      </c>
      <c r="BM110" s="55">
        <f t="shared" si="58"/>
        <v>0</v>
      </c>
      <c r="BN110" s="55">
        <f t="shared" si="59"/>
        <v>100000000</v>
      </c>
      <c r="BO110" s="55">
        <f t="shared" si="60"/>
        <v>0</v>
      </c>
      <c r="BP110" s="29"/>
      <c r="BQ110" s="55">
        <f t="shared" si="61"/>
        <v>140000000</v>
      </c>
      <c r="BR110" s="55">
        <f t="shared" si="62"/>
        <v>100000000</v>
      </c>
      <c r="BS110" s="55">
        <f t="shared" si="63"/>
        <v>170000000</v>
      </c>
      <c r="BT110" s="55">
        <f t="shared" si="64"/>
        <v>100000000</v>
      </c>
    </row>
    <row r="111">
      <c r="A111" s="33" t="s">
        <v>114</v>
      </c>
      <c r="B111" s="34" t="s">
        <v>115</v>
      </c>
      <c r="C111" s="6"/>
      <c r="D111" s="35">
        <f t="shared" ref="D111:AZ111" si="104">sum(D112)</f>
        <v>510000000</v>
      </c>
      <c r="E111" s="35">
        <f t="shared" si="104"/>
        <v>0</v>
      </c>
      <c r="F111" s="35">
        <f t="shared" si="104"/>
        <v>0</v>
      </c>
      <c r="G111" s="35">
        <f t="shared" si="104"/>
        <v>0</v>
      </c>
      <c r="H111" s="35">
        <f t="shared" si="104"/>
        <v>0</v>
      </c>
      <c r="I111" s="35">
        <f t="shared" si="104"/>
        <v>30000000</v>
      </c>
      <c r="J111" s="35">
        <f t="shared" si="104"/>
        <v>0</v>
      </c>
      <c r="K111" s="35">
        <f t="shared" si="104"/>
        <v>0</v>
      </c>
      <c r="L111" s="35">
        <f t="shared" si="104"/>
        <v>0</v>
      </c>
      <c r="M111" s="35">
        <f t="shared" si="104"/>
        <v>0</v>
      </c>
      <c r="N111" s="35">
        <f t="shared" si="104"/>
        <v>0</v>
      </c>
      <c r="O111" s="35">
        <f t="shared" si="104"/>
        <v>110000000</v>
      </c>
      <c r="P111" s="35">
        <f t="shared" si="104"/>
        <v>0</v>
      </c>
      <c r="Q111" s="35">
        <f t="shared" si="104"/>
        <v>0</v>
      </c>
      <c r="R111" s="35">
        <f t="shared" si="104"/>
        <v>0</v>
      </c>
      <c r="S111" s="35">
        <f t="shared" si="104"/>
        <v>0</v>
      </c>
      <c r="T111" s="35">
        <f t="shared" si="104"/>
        <v>100000000</v>
      </c>
      <c r="U111" s="35">
        <f t="shared" si="104"/>
        <v>0</v>
      </c>
      <c r="V111" s="35">
        <f t="shared" si="104"/>
        <v>0</v>
      </c>
      <c r="W111" s="35">
        <f t="shared" si="104"/>
        <v>0</v>
      </c>
      <c r="X111" s="35">
        <f t="shared" si="104"/>
        <v>0</v>
      </c>
      <c r="Y111" s="35">
        <f t="shared" si="104"/>
        <v>0</v>
      </c>
      <c r="Z111" s="35">
        <f t="shared" si="104"/>
        <v>0</v>
      </c>
      <c r="AA111" s="35">
        <f t="shared" si="104"/>
        <v>0</v>
      </c>
      <c r="AB111" s="35">
        <f t="shared" si="104"/>
        <v>0</v>
      </c>
      <c r="AC111" s="35">
        <f t="shared" si="104"/>
        <v>0</v>
      </c>
      <c r="AD111" s="35">
        <f t="shared" si="104"/>
        <v>0</v>
      </c>
      <c r="AE111" s="35">
        <f t="shared" si="104"/>
        <v>0</v>
      </c>
      <c r="AF111" s="35">
        <f t="shared" si="104"/>
        <v>0</v>
      </c>
      <c r="AG111" s="35">
        <f t="shared" si="104"/>
        <v>0</v>
      </c>
      <c r="AH111" s="35">
        <f t="shared" si="104"/>
        <v>0</v>
      </c>
      <c r="AI111" s="35">
        <f t="shared" si="104"/>
        <v>100000000</v>
      </c>
      <c r="AJ111" s="35">
        <f t="shared" si="104"/>
        <v>0</v>
      </c>
      <c r="AK111" s="35">
        <f t="shared" si="104"/>
        <v>0</v>
      </c>
      <c r="AL111" s="35">
        <f t="shared" si="104"/>
        <v>0</v>
      </c>
      <c r="AM111" s="35">
        <f t="shared" si="104"/>
        <v>0</v>
      </c>
      <c r="AN111" s="35">
        <f t="shared" si="104"/>
        <v>70000000</v>
      </c>
      <c r="AO111" s="35">
        <f t="shared" si="104"/>
        <v>0</v>
      </c>
      <c r="AP111" s="35">
        <f t="shared" si="104"/>
        <v>0</v>
      </c>
      <c r="AQ111" s="35">
        <f t="shared" si="104"/>
        <v>0</v>
      </c>
      <c r="AR111" s="35">
        <f t="shared" si="104"/>
        <v>0</v>
      </c>
      <c r="AS111" s="35">
        <f t="shared" si="104"/>
        <v>0</v>
      </c>
      <c r="AT111" s="35">
        <f t="shared" si="104"/>
        <v>100000000</v>
      </c>
      <c r="AU111" s="35">
        <f t="shared" si="104"/>
        <v>0</v>
      </c>
      <c r="AV111" s="35">
        <f t="shared" si="104"/>
        <v>0</v>
      </c>
      <c r="AW111" s="35">
        <f t="shared" si="104"/>
        <v>0</v>
      </c>
      <c r="AX111" s="35">
        <f t="shared" si="104"/>
        <v>0</v>
      </c>
      <c r="AY111" s="35">
        <f t="shared" si="104"/>
        <v>0</v>
      </c>
      <c r="AZ111" s="35">
        <f t="shared" si="104"/>
        <v>0</v>
      </c>
      <c r="BA111" s="56">
        <f t="shared" si="47"/>
        <v>510000000</v>
      </c>
      <c r="BB111" s="28">
        <f t="shared" si="78"/>
        <v>0</v>
      </c>
      <c r="BC111" s="29"/>
      <c r="BD111" s="56">
        <f t="shared" si="49"/>
        <v>0</v>
      </c>
      <c r="BE111" s="56">
        <f t="shared" si="50"/>
        <v>30000000</v>
      </c>
      <c r="BF111" s="56">
        <f t="shared" si="51"/>
        <v>110000000</v>
      </c>
      <c r="BG111" s="56">
        <f t="shared" si="52"/>
        <v>100000000</v>
      </c>
      <c r="BH111" s="56">
        <f t="shared" si="53"/>
        <v>0</v>
      </c>
      <c r="BI111" s="56">
        <f t="shared" si="54"/>
        <v>0</v>
      </c>
      <c r="BJ111" s="56">
        <f t="shared" si="55"/>
        <v>0</v>
      </c>
      <c r="BK111" s="56">
        <f t="shared" si="56"/>
        <v>100000000</v>
      </c>
      <c r="BL111" s="56">
        <f t="shared" si="57"/>
        <v>70000000</v>
      </c>
      <c r="BM111" s="56">
        <f t="shared" si="58"/>
        <v>0</v>
      </c>
      <c r="BN111" s="56">
        <f t="shared" si="59"/>
        <v>100000000</v>
      </c>
      <c r="BO111" s="56">
        <f t="shared" si="60"/>
        <v>0</v>
      </c>
      <c r="BP111" s="29"/>
      <c r="BQ111" s="56">
        <f t="shared" si="61"/>
        <v>140000000</v>
      </c>
      <c r="BR111" s="56">
        <f t="shared" si="62"/>
        <v>100000000</v>
      </c>
      <c r="BS111" s="56">
        <f t="shared" si="63"/>
        <v>170000000</v>
      </c>
      <c r="BT111" s="56">
        <f t="shared" si="64"/>
        <v>100000000</v>
      </c>
    </row>
    <row r="112">
      <c r="A112" s="37" t="s">
        <v>32</v>
      </c>
      <c r="B112" s="38" t="s">
        <v>116</v>
      </c>
      <c r="C112" s="6"/>
      <c r="D112" s="39">
        <f t="shared" ref="D112:AZ112" si="105">sum(D113)</f>
        <v>510000000</v>
      </c>
      <c r="E112" s="39">
        <f t="shared" si="105"/>
        <v>0</v>
      </c>
      <c r="F112" s="39">
        <f t="shared" si="105"/>
        <v>0</v>
      </c>
      <c r="G112" s="39">
        <f t="shared" si="105"/>
        <v>0</v>
      </c>
      <c r="H112" s="39">
        <f t="shared" si="105"/>
        <v>0</v>
      </c>
      <c r="I112" s="39">
        <f t="shared" si="105"/>
        <v>30000000</v>
      </c>
      <c r="J112" s="39">
        <f t="shared" si="105"/>
        <v>0</v>
      </c>
      <c r="K112" s="39">
        <f t="shared" si="105"/>
        <v>0</v>
      </c>
      <c r="L112" s="39">
        <f t="shared" si="105"/>
        <v>0</v>
      </c>
      <c r="M112" s="39">
        <f t="shared" si="105"/>
        <v>0</v>
      </c>
      <c r="N112" s="39">
        <f t="shared" si="105"/>
        <v>0</v>
      </c>
      <c r="O112" s="39">
        <f t="shared" si="105"/>
        <v>110000000</v>
      </c>
      <c r="P112" s="39">
        <f t="shared" si="105"/>
        <v>0</v>
      </c>
      <c r="Q112" s="39">
        <f t="shared" si="105"/>
        <v>0</v>
      </c>
      <c r="R112" s="39">
        <f t="shared" si="105"/>
        <v>0</v>
      </c>
      <c r="S112" s="39">
        <f t="shared" si="105"/>
        <v>0</v>
      </c>
      <c r="T112" s="39">
        <f t="shared" si="105"/>
        <v>100000000</v>
      </c>
      <c r="U112" s="39">
        <f t="shared" si="105"/>
        <v>0</v>
      </c>
      <c r="V112" s="39">
        <f t="shared" si="105"/>
        <v>0</v>
      </c>
      <c r="W112" s="39">
        <f t="shared" si="105"/>
        <v>0</v>
      </c>
      <c r="X112" s="39">
        <f t="shared" si="105"/>
        <v>0</v>
      </c>
      <c r="Y112" s="39">
        <f t="shared" si="105"/>
        <v>0</v>
      </c>
      <c r="Z112" s="39">
        <f t="shared" si="105"/>
        <v>0</v>
      </c>
      <c r="AA112" s="39">
        <f t="shared" si="105"/>
        <v>0</v>
      </c>
      <c r="AB112" s="39">
        <f t="shared" si="105"/>
        <v>0</v>
      </c>
      <c r="AC112" s="39">
        <f t="shared" si="105"/>
        <v>0</v>
      </c>
      <c r="AD112" s="39">
        <f t="shared" si="105"/>
        <v>0</v>
      </c>
      <c r="AE112" s="39">
        <f t="shared" si="105"/>
        <v>0</v>
      </c>
      <c r="AF112" s="39">
        <f t="shared" si="105"/>
        <v>0</v>
      </c>
      <c r="AG112" s="39">
        <f t="shared" si="105"/>
        <v>0</v>
      </c>
      <c r="AH112" s="39">
        <f t="shared" si="105"/>
        <v>0</v>
      </c>
      <c r="AI112" s="39">
        <f t="shared" si="105"/>
        <v>100000000</v>
      </c>
      <c r="AJ112" s="39">
        <f t="shared" si="105"/>
        <v>0</v>
      </c>
      <c r="AK112" s="39">
        <f t="shared" si="105"/>
        <v>0</v>
      </c>
      <c r="AL112" s="39">
        <f t="shared" si="105"/>
        <v>0</v>
      </c>
      <c r="AM112" s="39">
        <f t="shared" si="105"/>
        <v>0</v>
      </c>
      <c r="AN112" s="39">
        <f t="shared" si="105"/>
        <v>70000000</v>
      </c>
      <c r="AO112" s="39">
        <f t="shared" si="105"/>
        <v>0</v>
      </c>
      <c r="AP112" s="39">
        <f t="shared" si="105"/>
        <v>0</v>
      </c>
      <c r="AQ112" s="39">
        <f t="shared" si="105"/>
        <v>0</v>
      </c>
      <c r="AR112" s="39">
        <f t="shared" si="105"/>
        <v>0</v>
      </c>
      <c r="AS112" s="39">
        <f t="shared" si="105"/>
        <v>0</v>
      </c>
      <c r="AT112" s="39">
        <f t="shared" si="105"/>
        <v>100000000</v>
      </c>
      <c r="AU112" s="39">
        <f t="shared" si="105"/>
        <v>0</v>
      </c>
      <c r="AV112" s="39">
        <f t="shared" si="105"/>
        <v>0</v>
      </c>
      <c r="AW112" s="39">
        <f t="shared" si="105"/>
        <v>0</v>
      </c>
      <c r="AX112" s="39">
        <f t="shared" si="105"/>
        <v>0</v>
      </c>
      <c r="AY112" s="39">
        <f t="shared" si="105"/>
        <v>0</v>
      </c>
      <c r="AZ112" s="39">
        <f t="shared" si="105"/>
        <v>0</v>
      </c>
      <c r="BA112" s="57">
        <f t="shared" si="47"/>
        <v>510000000</v>
      </c>
      <c r="BB112" s="28">
        <f t="shared" si="78"/>
        <v>0</v>
      </c>
      <c r="BC112" s="29"/>
      <c r="BD112" s="57">
        <f t="shared" si="49"/>
        <v>0</v>
      </c>
      <c r="BE112" s="57">
        <f t="shared" si="50"/>
        <v>30000000</v>
      </c>
      <c r="BF112" s="57">
        <f t="shared" si="51"/>
        <v>110000000</v>
      </c>
      <c r="BG112" s="57">
        <f t="shared" si="52"/>
        <v>100000000</v>
      </c>
      <c r="BH112" s="57">
        <f t="shared" si="53"/>
        <v>0</v>
      </c>
      <c r="BI112" s="57">
        <f t="shared" si="54"/>
        <v>0</v>
      </c>
      <c r="BJ112" s="57">
        <f t="shared" si="55"/>
        <v>0</v>
      </c>
      <c r="BK112" s="57">
        <f t="shared" si="56"/>
        <v>100000000</v>
      </c>
      <c r="BL112" s="57">
        <f t="shared" si="57"/>
        <v>70000000</v>
      </c>
      <c r="BM112" s="57">
        <f t="shared" si="58"/>
        <v>0</v>
      </c>
      <c r="BN112" s="57">
        <f t="shared" si="59"/>
        <v>100000000</v>
      </c>
      <c r="BO112" s="57">
        <f t="shared" si="60"/>
        <v>0</v>
      </c>
      <c r="BP112" s="29"/>
      <c r="BQ112" s="57">
        <f t="shared" si="61"/>
        <v>140000000</v>
      </c>
      <c r="BR112" s="57">
        <f t="shared" si="62"/>
        <v>100000000</v>
      </c>
      <c r="BS112" s="57">
        <f t="shared" si="63"/>
        <v>170000000</v>
      </c>
      <c r="BT112" s="57">
        <f t="shared" si="64"/>
        <v>100000000</v>
      </c>
    </row>
    <row r="113">
      <c r="A113" s="41" t="s">
        <v>117</v>
      </c>
      <c r="B113" s="42" t="s">
        <v>118</v>
      </c>
      <c r="C113" s="6"/>
      <c r="D113" s="43">
        <f t="shared" ref="D113:AZ113" si="106">sum(D114)</f>
        <v>510000000</v>
      </c>
      <c r="E113" s="43">
        <f t="shared" si="106"/>
        <v>0</v>
      </c>
      <c r="F113" s="43">
        <f t="shared" si="106"/>
        <v>0</v>
      </c>
      <c r="G113" s="43">
        <f t="shared" si="106"/>
        <v>0</v>
      </c>
      <c r="H113" s="43">
        <f t="shared" si="106"/>
        <v>0</v>
      </c>
      <c r="I113" s="43">
        <f t="shared" si="106"/>
        <v>30000000</v>
      </c>
      <c r="J113" s="43">
        <f t="shared" si="106"/>
        <v>0</v>
      </c>
      <c r="K113" s="43">
        <f t="shared" si="106"/>
        <v>0</v>
      </c>
      <c r="L113" s="43">
        <f t="shared" si="106"/>
        <v>0</v>
      </c>
      <c r="M113" s="43">
        <f t="shared" si="106"/>
        <v>0</v>
      </c>
      <c r="N113" s="43">
        <f t="shared" si="106"/>
        <v>0</v>
      </c>
      <c r="O113" s="43">
        <f t="shared" si="106"/>
        <v>110000000</v>
      </c>
      <c r="P113" s="43">
        <f t="shared" si="106"/>
        <v>0</v>
      </c>
      <c r="Q113" s="43">
        <f t="shared" si="106"/>
        <v>0</v>
      </c>
      <c r="R113" s="43">
        <f t="shared" si="106"/>
        <v>0</v>
      </c>
      <c r="S113" s="43">
        <f t="shared" si="106"/>
        <v>0</v>
      </c>
      <c r="T113" s="43">
        <f t="shared" si="106"/>
        <v>100000000</v>
      </c>
      <c r="U113" s="43">
        <f t="shared" si="106"/>
        <v>0</v>
      </c>
      <c r="V113" s="43">
        <f t="shared" si="106"/>
        <v>0</v>
      </c>
      <c r="W113" s="43">
        <f t="shared" si="106"/>
        <v>0</v>
      </c>
      <c r="X113" s="43">
        <f t="shared" si="106"/>
        <v>0</v>
      </c>
      <c r="Y113" s="43">
        <f t="shared" si="106"/>
        <v>0</v>
      </c>
      <c r="Z113" s="43">
        <f t="shared" si="106"/>
        <v>0</v>
      </c>
      <c r="AA113" s="43">
        <f t="shared" si="106"/>
        <v>0</v>
      </c>
      <c r="AB113" s="43">
        <f t="shared" si="106"/>
        <v>0</v>
      </c>
      <c r="AC113" s="43">
        <f t="shared" si="106"/>
        <v>0</v>
      </c>
      <c r="AD113" s="43">
        <f t="shared" si="106"/>
        <v>0</v>
      </c>
      <c r="AE113" s="43">
        <f t="shared" si="106"/>
        <v>0</v>
      </c>
      <c r="AF113" s="43">
        <f t="shared" si="106"/>
        <v>0</v>
      </c>
      <c r="AG113" s="43">
        <f t="shared" si="106"/>
        <v>0</v>
      </c>
      <c r="AH113" s="43">
        <f t="shared" si="106"/>
        <v>0</v>
      </c>
      <c r="AI113" s="43">
        <f t="shared" si="106"/>
        <v>100000000</v>
      </c>
      <c r="AJ113" s="43">
        <f t="shared" si="106"/>
        <v>0</v>
      </c>
      <c r="AK113" s="43">
        <f t="shared" si="106"/>
        <v>0</v>
      </c>
      <c r="AL113" s="43">
        <f t="shared" si="106"/>
        <v>0</v>
      </c>
      <c r="AM113" s="43">
        <f t="shared" si="106"/>
        <v>0</v>
      </c>
      <c r="AN113" s="43">
        <f t="shared" si="106"/>
        <v>70000000</v>
      </c>
      <c r="AO113" s="43">
        <f t="shared" si="106"/>
        <v>0</v>
      </c>
      <c r="AP113" s="43">
        <f t="shared" si="106"/>
        <v>0</v>
      </c>
      <c r="AQ113" s="43">
        <f t="shared" si="106"/>
        <v>0</v>
      </c>
      <c r="AR113" s="43">
        <f t="shared" si="106"/>
        <v>0</v>
      </c>
      <c r="AS113" s="43">
        <f t="shared" si="106"/>
        <v>0</v>
      </c>
      <c r="AT113" s="43">
        <f t="shared" si="106"/>
        <v>100000000</v>
      </c>
      <c r="AU113" s="43">
        <f t="shared" si="106"/>
        <v>0</v>
      </c>
      <c r="AV113" s="43">
        <f t="shared" si="106"/>
        <v>0</v>
      </c>
      <c r="AW113" s="43">
        <f t="shared" si="106"/>
        <v>0</v>
      </c>
      <c r="AX113" s="43">
        <f t="shared" si="106"/>
        <v>0</v>
      </c>
      <c r="AY113" s="43">
        <f t="shared" si="106"/>
        <v>0</v>
      </c>
      <c r="AZ113" s="58">
        <f t="shared" si="106"/>
        <v>0</v>
      </c>
      <c r="BA113" s="59">
        <f t="shared" si="47"/>
        <v>510000000</v>
      </c>
      <c r="BB113" s="28">
        <f t="shared" si="78"/>
        <v>0</v>
      </c>
      <c r="BC113" s="29"/>
      <c r="BD113" s="59">
        <f t="shared" si="49"/>
        <v>0</v>
      </c>
      <c r="BE113" s="59">
        <f t="shared" si="50"/>
        <v>30000000</v>
      </c>
      <c r="BF113" s="59">
        <f t="shared" si="51"/>
        <v>110000000</v>
      </c>
      <c r="BG113" s="59">
        <f t="shared" si="52"/>
        <v>100000000</v>
      </c>
      <c r="BH113" s="59">
        <f t="shared" si="53"/>
        <v>0</v>
      </c>
      <c r="BI113" s="59">
        <f t="shared" si="54"/>
        <v>0</v>
      </c>
      <c r="BJ113" s="59">
        <f t="shared" si="55"/>
        <v>0</v>
      </c>
      <c r="BK113" s="59">
        <f t="shared" si="56"/>
        <v>100000000</v>
      </c>
      <c r="BL113" s="59">
        <f t="shared" si="57"/>
        <v>70000000</v>
      </c>
      <c r="BM113" s="59">
        <f t="shared" si="58"/>
        <v>0</v>
      </c>
      <c r="BN113" s="59">
        <f t="shared" si="59"/>
        <v>100000000</v>
      </c>
      <c r="BO113" s="59">
        <f t="shared" si="60"/>
        <v>0</v>
      </c>
      <c r="BP113" s="29"/>
      <c r="BQ113" s="59">
        <f t="shared" si="61"/>
        <v>140000000</v>
      </c>
      <c r="BR113" s="59">
        <f t="shared" si="62"/>
        <v>100000000</v>
      </c>
      <c r="BS113" s="59">
        <f t="shared" si="63"/>
        <v>170000000</v>
      </c>
      <c r="BT113" s="59">
        <f t="shared" si="64"/>
        <v>100000000</v>
      </c>
    </row>
    <row r="114">
      <c r="A114" s="45">
        <v>521811.0</v>
      </c>
      <c r="B114" s="46" t="s">
        <v>119</v>
      </c>
      <c r="C114" s="6"/>
      <c r="D114" s="47">
        <f t="shared" ref="D114:H114" si="107">sum(D116)</f>
        <v>510000000</v>
      </c>
      <c r="E114" s="47">
        <f t="shared" si="107"/>
        <v>0</v>
      </c>
      <c r="F114" s="47">
        <f t="shared" si="107"/>
        <v>0</v>
      </c>
      <c r="G114" s="47">
        <f t="shared" si="107"/>
        <v>0</v>
      </c>
      <c r="H114" s="47">
        <f t="shared" si="107"/>
        <v>0</v>
      </c>
      <c r="I114" s="47">
        <v>3.0E7</v>
      </c>
      <c r="J114" s="47">
        <f t="shared" ref="J114:N114" si="108">sum(J116)</f>
        <v>0</v>
      </c>
      <c r="K114" s="47">
        <f t="shared" si="108"/>
        <v>0</v>
      </c>
      <c r="L114" s="47">
        <f t="shared" si="108"/>
        <v>0</v>
      </c>
      <c r="M114" s="47">
        <f t="shared" si="108"/>
        <v>0</v>
      </c>
      <c r="N114" s="47">
        <f t="shared" si="108"/>
        <v>0</v>
      </c>
      <c r="O114" s="47">
        <v>1.1E8</v>
      </c>
      <c r="P114" s="47">
        <f t="shared" ref="P114:S114" si="109">sum(P116)</f>
        <v>0</v>
      </c>
      <c r="Q114" s="47">
        <f t="shared" si="109"/>
        <v>0</v>
      </c>
      <c r="R114" s="47">
        <f t="shared" si="109"/>
        <v>0</v>
      </c>
      <c r="S114" s="47">
        <f t="shared" si="109"/>
        <v>0</v>
      </c>
      <c r="T114" s="47">
        <v>1.0E8</v>
      </c>
      <c r="U114" s="47">
        <f t="shared" ref="U114:AH114" si="110">sum(U116)</f>
        <v>0</v>
      </c>
      <c r="V114" s="47">
        <f t="shared" si="110"/>
        <v>0</v>
      </c>
      <c r="W114" s="47">
        <f t="shared" si="110"/>
        <v>0</v>
      </c>
      <c r="X114" s="47">
        <f t="shared" si="110"/>
        <v>0</v>
      </c>
      <c r="Y114" s="47">
        <f t="shared" si="110"/>
        <v>0</v>
      </c>
      <c r="Z114" s="47">
        <f t="shared" si="110"/>
        <v>0</v>
      </c>
      <c r="AA114" s="47">
        <f t="shared" si="110"/>
        <v>0</v>
      </c>
      <c r="AB114" s="47">
        <f t="shared" si="110"/>
        <v>0</v>
      </c>
      <c r="AC114" s="47">
        <f t="shared" si="110"/>
        <v>0</v>
      </c>
      <c r="AD114" s="47">
        <f t="shared" si="110"/>
        <v>0</v>
      </c>
      <c r="AE114" s="47">
        <f t="shared" si="110"/>
        <v>0</v>
      </c>
      <c r="AF114" s="47">
        <f t="shared" si="110"/>
        <v>0</v>
      </c>
      <c r="AG114" s="47">
        <f t="shared" si="110"/>
        <v>0</v>
      </c>
      <c r="AH114" s="47">
        <f t="shared" si="110"/>
        <v>0</v>
      </c>
      <c r="AI114" s="47">
        <v>1.0E8</v>
      </c>
      <c r="AJ114" s="47">
        <f t="shared" ref="AJ114:AM114" si="111">sum(AJ116)</f>
        <v>0</v>
      </c>
      <c r="AK114" s="47">
        <f t="shared" si="111"/>
        <v>0</v>
      </c>
      <c r="AL114" s="47">
        <f t="shared" si="111"/>
        <v>0</v>
      </c>
      <c r="AM114" s="47">
        <f t="shared" si="111"/>
        <v>0</v>
      </c>
      <c r="AN114" s="47">
        <v>7.0E7</v>
      </c>
      <c r="AO114" s="47">
        <f t="shared" ref="AO114:AS114" si="112">sum(AO116)</f>
        <v>0</v>
      </c>
      <c r="AP114" s="47">
        <f t="shared" si="112"/>
        <v>0</v>
      </c>
      <c r="AQ114" s="47">
        <f t="shared" si="112"/>
        <v>0</v>
      </c>
      <c r="AR114" s="47">
        <f t="shared" si="112"/>
        <v>0</v>
      </c>
      <c r="AS114" s="47">
        <f t="shared" si="112"/>
        <v>0</v>
      </c>
      <c r="AT114" s="47">
        <v>1.0E8</v>
      </c>
      <c r="AU114" s="47">
        <f t="shared" ref="AU114:AZ114" si="113">sum(AU116)</f>
        <v>0</v>
      </c>
      <c r="AV114" s="47">
        <f t="shared" si="113"/>
        <v>0</v>
      </c>
      <c r="AW114" s="47">
        <f t="shared" si="113"/>
        <v>0</v>
      </c>
      <c r="AX114" s="47">
        <f t="shared" si="113"/>
        <v>0</v>
      </c>
      <c r="AY114" s="47">
        <f t="shared" si="113"/>
        <v>0</v>
      </c>
      <c r="AZ114" s="60">
        <f t="shared" si="113"/>
        <v>0</v>
      </c>
      <c r="BA114" s="59">
        <f t="shared" si="47"/>
        <v>510000000</v>
      </c>
      <c r="BB114" s="28">
        <f t="shared" si="78"/>
        <v>0</v>
      </c>
      <c r="BC114" s="61"/>
      <c r="BD114" s="59">
        <f t="shared" si="49"/>
        <v>0</v>
      </c>
      <c r="BE114" s="59">
        <f t="shared" si="50"/>
        <v>30000000</v>
      </c>
      <c r="BF114" s="59">
        <f t="shared" si="51"/>
        <v>110000000</v>
      </c>
      <c r="BG114" s="59">
        <f t="shared" si="52"/>
        <v>100000000</v>
      </c>
      <c r="BH114" s="59">
        <f t="shared" si="53"/>
        <v>0</v>
      </c>
      <c r="BI114" s="59">
        <f t="shared" si="54"/>
        <v>0</v>
      </c>
      <c r="BJ114" s="59">
        <f t="shared" si="55"/>
        <v>0</v>
      </c>
      <c r="BK114" s="59">
        <f t="shared" si="56"/>
        <v>100000000</v>
      </c>
      <c r="BL114" s="59">
        <f t="shared" si="57"/>
        <v>70000000</v>
      </c>
      <c r="BM114" s="59">
        <f t="shared" si="58"/>
        <v>0</v>
      </c>
      <c r="BN114" s="59">
        <f t="shared" si="59"/>
        <v>100000000</v>
      </c>
      <c r="BO114" s="59">
        <f t="shared" si="60"/>
        <v>0</v>
      </c>
      <c r="BP114" s="61"/>
      <c r="BQ114" s="59">
        <f t="shared" si="61"/>
        <v>140000000</v>
      </c>
      <c r="BR114" s="59">
        <f t="shared" si="62"/>
        <v>100000000</v>
      </c>
      <c r="BS114" s="59">
        <f t="shared" si="63"/>
        <v>170000000</v>
      </c>
      <c r="BT114" s="59">
        <f t="shared" si="64"/>
        <v>100000000</v>
      </c>
    </row>
    <row r="115">
      <c r="A115" s="49"/>
      <c r="B115" s="50" t="s">
        <v>37</v>
      </c>
      <c r="C115" s="6"/>
      <c r="D115" s="51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3"/>
      <c r="BA115" s="59">
        <f t="shared" si="47"/>
        <v>0</v>
      </c>
      <c r="BB115" s="28">
        <f t="shared" si="78"/>
        <v>0</v>
      </c>
      <c r="BC115" s="64"/>
      <c r="BD115" s="59">
        <f t="shared" si="49"/>
        <v>0</v>
      </c>
      <c r="BE115" s="59">
        <f t="shared" si="50"/>
        <v>0</v>
      </c>
      <c r="BF115" s="59">
        <f t="shared" si="51"/>
        <v>0</v>
      </c>
      <c r="BG115" s="59">
        <f t="shared" si="52"/>
        <v>0</v>
      </c>
      <c r="BH115" s="59">
        <f t="shared" si="53"/>
        <v>0</v>
      </c>
      <c r="BI115" s="59">
        <f t="shared" si="54"/>
        <v>0</v>
      </c>
      <c r="BJ115" s="59">
        <f t="shared" si="55"/>
        <v>0</v>
      </c>
      <c r="BK115" s="59">
        <f t="shared" si="56"/>
        <v>0</v>
      </c>
      <c r="BL115" s="59">
        <f t="shared" si="57"/>
        <v>0</v>
      </c>
      <c r="BM115" s="59">
        <f t="shared" si="58"/>
        <v>0</v>
      </c>
      <c r="BN115" s="59">
        <f t="shared" si="59"/>
        <v>0</v>
      </c>
      <c r="BO115" s="59">
        <f t="shared" si="60"/>
        <v>0</v>
      </c>
      <c r="BP115" s="64"/>
      <c r="BQ115" s="59">
        <f t="shared" si="61"/>
        <v>0</v>
      </c>
      <c r="BR115" s="59">
        <f t="shared" si="62"/>
        <v>0</v>
      </c>
      <c r="BS115" s="59">
        <f t="shared" si="63"/>
        <v>0</v>
      </c>
      <c r="BT115" s="59">
        <f t="shared" si="64"/>
        <v>0</v>
      </c>
    </row>
    <row r="116">
      <c r="A116" s="49"/>
      <c r="B116" s="52" t="s">
        <v>38</v>
      </c>
      <c r="C116" s="52" t="s">
        <v>123</v>
      </c>
      <c r="D116" s="53">
        <v>5.1E8</v>
      </c>
      <c r="E116" s="62"/>
      <c r="F116" s="62"/>
      <c r="G116" s="62"/>
      <c r="H116" s="62"/>
      <c r="I116" s="62">
        <f>I114</f>
        <v>30000000</v>
      </c>
      <c r="J116" s="62"/>
      <c r="K116" s="62"/>
      <c r="L116" s="62"/>
      <c r="M116" s="62"/>
      <c r="N116" s="62"/>
      <c r="O116" s="62">
        <f>O114</f>
        <v>110000000</v>
      </c>
      <c r="P116" s="62"/>
      <c r="Q116" s="62"/>
      <c r="R116" s="62"/>
      <c r="S116" s="62"/>
      <c r="T116" s="62">
        <f>T114</f>
        <v>100000000</v>
      </c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>
        <f>AI114</f>
        <v>100000000</v>
      </c>
      <c r="AJ116" s="62"/>
      <c r="AK116" s="62"/>
      <c r="AL116" s="62"/>
      <c r="AM116" s="62"/>
      <c r="AN116" s="62">
        <f>AN114</f>
        <v>70000000</v>
      </c>
      <c r="AO116" s="62"/>
      <c r="AP116" s="62"/>
      <c r="AQ116" s="62"/>
      <c r="AR116" s="62"/>
      <c r="AS116" s="62"/>
      <c r="AT116" s="62">
        <f>AT114</f>
        <v>100000000</v>
      </c>
      <c r="AU116" s="62"/>
      <c r="AV116" s="62"/>
      <c r="AW116" s="62"/>
      <c r="AX116" s="62"/>
      <c r="AY116" s="62"/>
      <c r="AZ116" s="65"/>
      <c r="BA116" s="59">
        <f t="shared" si="47"/>
        <v>510000000</v>
      </c>
      <c r="BB116" s="28">
        <f t="shared" si="78"/>
        <v>0</v>
      </c>
      <c r="BC116" s="64"/>
      <c r="BD116" s="59">
        <f t="shared" si="49"/>
        <v>0</v>
      </c>
      <c r="BE116" s="59">
        <f t="shared" si="50"/>
        <v>30000000</v>
      </c>
      <c r="BF116" s="59">
        <f t="shared" si="51"/>
        <v>110000000</v>
      </c>
      <c r="BG116" s="59">
        <f t="shared" si="52"/>
        <v>100000000</v>
      </c>
      <c r="BH116" s="59">
        <f t="shared" si="53"/>
        <v>0</v>
      </c>
      <c r="BI116" s="59">
        <f t="shared" si="54"/>
        <v>0</v>
      </c>
      <c r="BJ116" s="59">
        <f t="shared" si="55"/>
        <v>0</v>
      </c>
      <c r="BK116" s="59">
        <f t="shared" si="56"/>
        <v>100000000</v>
      </c>
      <c r="BL116" s="59">
        <f t="shared" si="57"/>
        <v>70000000</v>
      </c>
      <c r="BM116" s="59">
        <f t="shared" si="58"/>
        <v>0</v>
      </c>
      <c r="BN116" s="59">
        <f t="shared" si="59"/>
        <v>100000000</v>
      </c>
      <c r="BO116" s="59">
        <f t="shared" si="60"/>
        <v>0</v>
      </c>
      <c r="BP116" s="64"/>
      <c r="BQ116" s="59">
        <f t="shared" si="61"/>
        <v>140000000</v>
      </c>
      <c r="BR116" s="59">
        <f t="shared" si="62"/>
        <v>100000000</v>
      </c>
      <c r="BS116" s="59">
        <f t="shared" si="63"/>
        <v>170000000</v>
      </c>
      <c r="BT116" s="59">
        <f t="shared" si="64"/>
        <v>100000000</v>
      </c>
    </row>
    <row r="117">
      <c r="A117" s="17" t="s">
        <v>125</v>
      </c>
      <c r="B117" s="18" t="s">
        <v>126</v>
      </c>
      <c r="C117" s="6"/>
      <c r="D117" s="19">
        <f t="shared" ref="D117:BA117" si="114">sum(D118)</f>
        <v>22217457000</v>
      </c>
      <c r="E117" s="19">
        <f t="shared" si="114"/>
        <v>516039587</v>
      </c>
      <c r="F117" s="19">
        <f t="shared" si="114"/>
        <v>73162715</v>
      </c>
      <c r="G117" s="19">
        <f t="shared" si="114"/>
        <v>0</v>
      </c>
      <c r="H117" s="19">
        <f t="shared" si="114"/>
        <v>0</v>
      </c>
      <c r="I117" s="19">
        <f t="shared" si="114"/>
        <v>521898381</v>
      </c>
      <c r="J117" s="19">
        <f t="shared" si="114"/>
        <v>814198084</v>
      </c>
      <c r="K117" s="19">
        <f t="shared" si="114"/>
        <v>277853355</v>
      </c>
      <c r="L117" s="19">
        <f t="shared" si="114"/>
        <v>19630107</v>
      </c>
      <c r="M117" s="19">
        <f t="shared" si="114"/>
        <v>1112555098</v>
      </c>
      <c r="N117" s="19">
        <f t="shared" si="114"/>
        <v>1570737045</v>
      </c>
      <c r="O117" s="19">
        <f t="shared" si="114"/>
        <v>60434058</v>
      </c>
      <c r="P117" s="19">
        <f t="shared" si="114"/>
        <v>176003000</v>
      </c>
      <c r="Q117" s="19">
        <f t="shared" si="114"/>
        <v>526650427</v>
      </c>
      <c r="R117" s="19">
        <f t="shared" si="114"/>
        <v>168048005</v>
      </c>
      <c r="S117" s="19">
        <f t="shared" si="114"/>
        <v>600965000</v>
      </c>
      <c r="T117" s="19">
        <f t="shared" si="114"/>
        <v>234126900</v>
      </c>
      <c r="U117" s="19">
        <f t="shared" si="114"/>
        <v>548845351</v>
      </c>
      <c r="V117" s="19">
        <f t="shared" si="114"/>
        <v>181853295</v>
      </c>
      <c r="W117" s="19">
        <f t="shared" si="114"/>
        <v>560861000</v>
      </c>
      <c r="X117" s="19">
        <f t="shared" si="114"/>
        <v>210782000</v>
      </c>
      <c r="Y117" s="19">
        <f t="shared" si="114"/>
        <v>550873111</v>
      </c>
      <c r="Z117" s="19">
        <f t="shared" si="114"/>
        <v>214564795</v>
      </c>
      <c r="AA117" s="19">
        <f t="shared" si="114"/>
        <v>1068804466</v>
      </c>
      <c r="AB117" s="19">
        <f t="shared" si="114"/>
        <v>817589466</v>
      </c>
      <c r="AC117" s="19">
        <f t="shared" si="114"/>
        <v>548845351</v>
      </c>
      <c r="AD117" s="19">
        <f t="shared" si="114"/>
        <v>196853295</v>
      </c>
      <c r="AE117" s="19">
        <f t="shared" si="114"/>
        <v>660861000</v>
      </c>
      <c r="AF117" s="19">
        <f t="shared" si="114"/>
        <v>213414000</v>
      </c>
      <c r="AG117" s="19">
        <f t="shared" si="114"/>
        <v>547170051</v>
      </c>
      <c r="AH117" s="19">
        <f t="shared" si="114"/>
        <v>181853295</v>
      </c>
      <c r="AI117" s="19">
        <f t="shared" si="114"/>
        <v>578601000</v>
      </c>
      <c r="AJ117" s="19">
        <f t="shared" si="114"/>
        <v>219786000</v>
      </c>
      <c r="AK117" s="19">
        <f t="shared" si="114"/>
        <v>548845351</v>
      </c>
      <c r="AL117" s="19">
        <f t="shared" si="114"/>
        <v>236282795</v>
      </c>
      <c r="AM117" s="19">
        <f t="shared" si="114"/>
        <v>610423837</v>
      </c>
      <c r="AN117" s="19">
        <f t="shared" si="114"/>
        <v>210782000</v>
      </c>
      <c r="AO117" s="19">
        <f t="shared" si="114"/>
        <v>548845351</v>
      </c>
      <c r="AP117" s="19">
        <f t="shared" si="114"/>
        <v>176937130</v>
      </c>
      <c r="AQ117" s="19">
        <f t="shared" si="114"/>
        <v>547811466</v>
      </c>
      <c r="AR117" s="19">
        <f t="shared" si="114"/>
        <v>272344000</v>
      </c>
      <c r="AS117" s="19">
        <f t="shared" si="114"/>
        <v>550422561</v>
      </c>
      <c r="AT117" s="19">
        <f t="shared" si="114"/>
        <v>213359630</v>
      </c>
      <c r="AU117" s="19">
        <f t="shared" si="114"/>
        <v>547811466</v>
      </c>
      <c r="AV117" s="19">
        <f t="shared" si="114"/>
        <v>401370159</v>
      </c>
      <c r="AW117" s="19">
        <f t="shared" si="114"/>
        <v>640074606</v>
      </c>
      <c r="AX117" s="19">
        <f t="shared" si="114"/>
        <v>912173681</v>
      </c>
      <c r="AY117" s="19">
        <f t="shared" si="114"/>
        <v>1729684652</v>
      </c>
      <c r="AZ117" s="19">
        <f t="shared" si="114"/>
        <v>228600</v>
      </c>
      <c r="BA117" s="19">
        <f t="shared" si="114"/>
        <v>22121256523</v>
      </c>
      <c r="BB117" s="28">
        <f t="shared" si="78"/>
        <v>96200477</v>
      </c>
      <c r="BC117" s="29"/>
      <c r="BD117" s="26">
        <f t="shared" si="49"/>
        <v>589202302</v>
      </c>
      <c r="BE117" s="26">
        <f t="shared" si="50"/>
        <v>1633579927</v>
      </c>
      <c r="BF117" s="26">
        <f t="shared" si="51"/>
        <v>2919729201</v>
      </c>
      <c r="BG117" s="26">
        <f t="shared" si="52"/>
        <v>1529790332</v>
      </c>
      <c r="BH117" s="26">
        <f t="shared" si="53"/>
        <v>1502341646</v>
      </c>
      <c r="BI117" s="26">
        <f t="shared" si="54"/>
        <v>2651831838</v>
      </c>
      <c r="BJ117" s="26">
        <f t="shared" si="55"/>
        <v>1619973646</v>
      </c>
      <c r="BK117" s="26">
        <f t="shared" si="56"/>
        <v>1527410346</v>
      </c>
      <c r="BL117" s="26">
        <f t="shared" si="57"/>
        <v>1606333983</v>
      </c>
      <c r="BM117" s="26">
        <f t="shared" si="58"/>
        <v>1545937947</v>
      </c>
      <c r="BN117" s="26">
        <f t="shared" si="59"/>
        <v>1712963816</v>
      </c>
      <c r="BO117" s="26">
        <f t="shared" si="60"/>
        <v>3282161539</v>
      </c>
      <c r="BP117" s="29"/>
      <c r="BQ117" s="26">
        <f t="shared" si="61"/>
        <v>5142511430</v>
      </c>
      <c r="BR117" s="26">
        <f t="shared" si="62"/>
        <v>5683963816</v>
      </c>
      <c r="BS117" s="26">
        <f t="shared" si="63"/>
        <v>4753717975</v>
      </c>
      <c r="BT117" s="26">
        <f t="shared" si="64"/>
        <v>6541063302</v>
      </c>
    </row>
    <row r="118">
      <c r="A118" s="22">
        <v>4812.0</v>
      </c>
      <c r="B118" s="23" t="s">
        <v>127</v>
      </c>
      <c r="C118" s="6"/>
      <c r="D118" s="24">
        <f t="shared" ref="D118:AZ118" si="115">sum(D119,D333)</f>
        <v>22217457000</v>
      </c>
      <c r="E118" s="24">
        <f t="shared" si="115"/>
        <v>516039587</v>
      </c>
      <c r="F118" s="24">
        <f t="shared" si="115"/>
        <v>73162715</v>
      </c>
      <c r="G118" s="24">
        <f t="shared" si="115"/>
        <v>0</v>
      </c>
      <c r="H118" s="24">
        <f t="shared" si="115"/>
        <v>0</v>
      </c>
      <c r="I118" s="24">
        <f t="shared" si="115"/>
        <v>521898381</v>
      </c>
      <c r="J118" s="24">
        <f t="shared" si="115"/>
        <v>814198084</v>
      </c>
      <c r="K118" s="24">
        <f t="shared" si="115"/>
        <v>277853355</v>
      </c>
      <c r="L118" s="24">
        <f t="shared" si="115"/>
        <v>19630107</v>
      </c>
      <c r="M118" s="24">
        <f t="shared" si="115"/>
        <v>1112555098</v>
      </c>
      <c r="N118" s="24">
        <f t="shared" si="115"/>
        <v>1570737045</v>
      </c>
      <c r="O118" s="24">
        <f t="shared" si="115"/>
        <v>60434058</v>
      </c>
      <c r="P118" s="24">
        <f t="shared" si="115"/>
        <v>176003000</v>
      </c>
      <c r="Q118" s="24">
        <f t="shared" si="115"/>
        <v>526650427</v>
      </c>
      <c r="R118" s="24">
        <f t="shared" si="115"/>
        <v>168048005</v>
      </c>
      <c r="S118" s="24">
        <f t="shared" si="115"/>
        <v>600965000</v>
      </c>
      <c r="T118" s="24">
        <f t="shared" si="115"/>
        <v>234126900</v>
      </c>
      <c r="U118" s="24">
        <f t="shared" si="115"/>
        <v>548845351</v>
      </c>
      <c r="V118" s="24">
        <f t="shared" si="115"/>
        <v>181853295</v>
      </c>
      <c r="W118" s="24">
        <f t="shared" si="115"/>
        <v>560861000</v>
      </c>
      <c r="X118" s="24">
        <f t="shared" si="115"/>
        <v>210782000</v>
      </c>
      <c r="Y118" s="24">
        <f t="shared" si="115"/>
        <v>550873111</v>
      </c>
      <c r="Z118" s="24">
        <f t="shared" si="115"/>
        <v>214564795</v>
      </c>
      <c r="AA118" s="24">
        <f t="shared" si="115"/>
        <v>1068804466</v>
      </c>
      <c r="AB118" s="24">
        <f t="shared" si="115"/>
        <v>817589466</v>
      </c>
      <c r="AC118" s="24">
        <f t="shared" si="115"/>
        <v>548845351</v>
      </c>
      <c r="AD118" s="24">
        <f t="shared" si="115"/>
        <v>196853295</v>
      </c>
      <c r="AE118" s="24">
        <f t="shared" si="115"/>
        <v>660861000</v>
      </c>
      <c r="AF118" s="24">
        <f t="shared" si="115"/>
        <v>213414000</v>
      </c>
      <c r="AG118" s="24">
        <f t="shared" si="115"/>
        <v>547170051</v>
      </c>
      <c r="AH118" s="24">
        <f t="shared" si="115"/>
        <v>181853295</v>
      </c>
      <c r="AI118" s="24">
        <f t="shared" si="115"/>
        <v>578601000</v>
      </c>
      <c r="AJ118" s="24">
        <f t="shared" si="115"/>
        <v>219786000</v>
      </c>
      <c r="AK118" s="24">
        <f t="shared" si="115"/>
        <v>548845351</v>
      </c>
      <c r="AL118" s="24">
        <f t="shared" si="115"/>
        <v>236282795</v>
      </c>
      <c r="AM118" s="24">
        <f t="shared" si="115"/>
        <v>610423837</v>
      </c>
      <c r="AN118" s="24">
        <f t="shared" si="115"/>
        <v>210782000</v>
      </c>
      <c r="AO118" s="24">
        <f t="shared" si="115"/>
        <v>548845351</v>
      </c>
      <c r="AP118" s="24">
        <f t="shared" si="115"/>
        <v>176937130</v>
      </c>
      <c r="AQ118" s="24">
        <f t="shared" si="115"/>
        <v>547811466</v>
      </c>
      <c r="AR118" s="24">
        <f t="shared" si="115"/>
        <v>272344000</v>
      </c>
      <c r="AS118" s="24">
        <f t="shared" si="115"/>
        <v>550422561</v>
      </c>
      <c r="AT118" s="24">
        <f t="shared" si="115"/>
        <v>213359630</v>
      </c>
      <c r="AU118" s="24">
        <f t="shared" si="115"/>
        <v>547811466</v>
      </c>
      <c r="AV118" s="24">
        <f t="shared" si="115"/>
        <v>401370159</v>
      </c>
      <c r="AW118" s="24">
        <f t="shared" si="115"/>
        <v>640074606</v>
      </c>
      <c r="AX118" s="24">
        <f t="shared" si="115"/>
        <v>912173681</v>
      </c>
      <c r="AY118" s="24">
        <f t="shared" si="115"/>
        <v>1729684652</v>
      </c>
      <c r="AZ118" s="24">
        <f t="shared" si="115"/>
        <v>228600</v>
      </c>
      <c r="BA118" s="24">
        <f>sum(E118:AZ118)</f>
        <v>22121256523</v>
      </c>
      <c r="BB118" s="28">
        <f t="shared" si="78"/>
        <v>96200477</v>
      </c>
      <c r="BC118" s="29"/>
      <c r="BD118" s="48">
        <f t="shared" si="49"/>
        <v>589202302</v>
      </c>
      <c r="BE118" s="48">
        <f t="shared" si="50"/>
        <v>1633579927</v>
      </c>
      <c r="BF118" s="48">
        <f t="shared" si="51"/>
        <v>2919729201</v>
      </c>
      <c r="BG118" s="48">
        <f t="shared" si="52"/>
        <v>1529790332</v>
      </c>
      <c r="BH118" s="48">
        <f t="shared" si="53"/>
        <v>1502341646</v>
      </c>
      <c r="BI118" s="48">
        <f t="shared" si="54"/>
        <v>2651831838</v>
      </c>
      <c r="BJ118" s="48">
        <f t="shared" si="55"/>
        <v>1619973646</v>
      </c>
      <c r="BK118" s="48">
        <f t="shared" si="56"/>
        <v>1527410346</v>
      </c>
      <c r="BL118" s="48">
        <f t="shared" si="57"/>
        <v>1606333983</v>
      </c>
      <c r="BM118" s="48">
        <f t="shared" si="58"/>
        <v>1545937947</v>
      </c>
      <c r="BN118" s="48">
        <f t="shared" si="59"/>
        <v>1712963816</v>
      </c>
      <c r="BO118" s="48">
        <f t="shared" si="60"/>
        <v>3282161539</v>
      </c>
      <c r="BP118" s="29"/>
      <c r="BQ118" s="48">
        <f t="shared" si="61"/>
        <v>5142511430</v>
      </c>
      <c r="BR118" s="48">
        <f t="shared" si="62"/>
        <v>5683963816</v>
      </c>
      <c r="BS118" s="48">
        <f t="shared" si="63"/>
        <v>4753717975</v>
      </c>
      <c r="BT118" s="48">
        <f t="shared" si="64"/>
        <v>6541063302</v>
      </c>
    </row>
    <row r="119">
      <c r="A119" s="27" t="s">
        <v>128</v>
      </c>
      <c r="B119" s="30" t="s">
        <v>129</v>
      </c>
      <c r="C119" s="6"/>
      <c r="D119" s="31">
        <f t="shared" ref="D119:BA119" si="116">sum(D120,D128)</f>
        <v>22212193000</v>
      </c>
      <c r="E119" s="31">
        <f t="shared" si="116"/>
        <v>516039587</v>
      </c>
      <c r="F119" s="31">
        <f t="shared" si="116"/>
        <v>73162715</v>
      </c>
      <c r="G119" s="31">
        <f t="shared" si="116"/>
        <v>0</v>
      </c>
      <c r="H119" s="31">
        <f t="shared" si="116"/>
        <v>0</v>
      </c>
      <c r="I119" s="31">
        <f t="shared" si="116"/>
        <v>521898381</v>
      </c>
      <c r="J119" s="31">
        <f t="shared" si="116"/>
        <v>814198084</v>
      </c>
      <c r="K119" s="31">
        <f t="shared" si="116"/>
        <v>277853355</v>
      </c>
      <c r="L119" s="31">
        <f t="shared" si="116"/>
        <v>19630107</v>
      </c>
      <c r="M119" s="31">
        <f t="shared" si="116"/>
        <v>1112555098</v>
      </c>
      <c r="N119" s="31">
        <f t="shared" si="116"/>
        <v>1570737045</v>
      </c>
      <c r="O119" s="31">
        <f t="shared" si="116"/>
        <v>60434058</v>
      </c>
      <c r="P119" s="31">
        <f t="shared" si="116"/>
        <v>176003000</v>
      </c>
      <c r="Q119" s="31">
        <f t="shared" si="116"/>
        <v>526650427</v>
      </c>
      <c r="R119" s="31">
        <f t="shared" si="116"/>
        <v>168048005</v>
      </c>
      <c r="S119" s="31">
        <f t="shared" si="116"/>
        <v>600965000</v>
      </c>
      <c r="T119" s="31">
        <f t="shared" si="116"/>
        <v>234126900</v>
      </c>
      <c r="U119" s="31">
        <f t="shared" si="116"/>
        <v>548845351</v>
      </c>
      <c r="V119" s="31">
        <f t="shared" si="116"/>
        <v>181853295</v>
      </c>
      <c r="W119" s="31">
        <f t="shared" si="116"/>
        <v>560861000</v>
      </c>
      <c r="X119" s="31">
        <f t="shared" si="116"/>
        <v>210782000</v>
      </c>
      <c r="Y119" s="31">
        <f t="shared" si="116"/>
        <v>550873111</v>
      </c>
      <c r="Z119" s="31">
        <f t="shared" si="116"/>
        <v>214564795</v>
      </c>
      <c r="AA119" s="31">
        <f t="shared" si="116"/>
        <v>1068804466</v>
      </c>
      <c r="AB119" s="31">
        <f t="shared" si="116"/>
        <v>817589466</v>
      </c>
      <c r="AC119" s="31">
        <f t="shared" si="116"/>
        <v>548845351</v>
      </c>
      <c r="AD119" s="31">
        <f t="shared" si="116"/>
        <v>196853295</v>
      </c>
      <c r="AE119" s="31">
        <f t="shared" si="116"/>
        <v>660861000</v>
      </c>
      <c r="AF119" s="31">
        <f t="shared" si="116"/>
        <v>210782000</v>
      </c>
      <c r="AG119" s="31">
        <f t="shared" si="116"/>
        <v>547170051</v>
      </c>
      <c r="AH119" s="31">
        <f t="shared" si="116"/>
        <v>181853295</v>
      </c>
      <c r="AI119" s="31">
        <f t="shared" si="116"/>
        <v>578601000</v>
      </c>
      <c r="AJ119" s="31">
        <f t="shared" si="116"/>
        <v>219786000</v>
      </c>
      <c r="AK119" s="31">
        <f t="shared" si="116"/>
        <v>548845351</v>
      </c>
      <c r="AL119" s="31">
        <f t="shared" si="116"/>
        <v>236282795</v>
      </c>
      <c r="AM119" s="31">
        <f t="shared" si="116"/>
        <v>610423837</v>
      </c>
      <c r="AN119" s="31">
        <f t="shared" si="116"/>
        <v>210782000</v>
      </c>
      <c r="AO119" s="31">
        <f t="shared" si="116"/>
        <v>548845351</v>
      </c>
      <c r="AP119" s="31">
        <f t="shared" si="116"/>
        <v>176937130</v>
      </c>
      <c r="AQ119" s="31">
        <f t="shared" si="116"/>
        <v>547811466</v>
      </c>
      <c r="AR119" s="31">
        <f t="shared" si="116"/>
        <v>272344000</v>
      </c>
      <c r="AS119" s="31">
        <f t="shared" si="116"/>
        <v>550422561</v>
      </c>
      <c r="AT119" s="31">
        <f t="shared" si="116"/>
        <v>213359630</v>
      </c>
      <c r="AU119" s="31">
        <f t="shared" si="116"/>
        <v>547811466</v>
      </c>
      <c r="AV119" s="31">
        <f t="shared" si="116"/>
        <v>398738159</v>
      </c>
      <c r="AW119" s="31">
        <f t="shared" si="116"/>
        <v>640074606</v>
      </c>
      <c r="AX119" s="31">
        <f t="shared" si="116"/>
        <v>912173681</v>
      </c>
      <c r="AY119" s="31">
        <f t="shared" si="116"/>
        <v>1729684652</v>
      </c>
      <c r="AZ119" s="31">
        <f t="shared" si="116"/>
        <v>228600</v>
      </c>
      <c r="BA119" s="31">
        <f t="shared" si="116"/>
        <v>22115992523</v>
      </c>
      <c r="BB119" s="28">
        <f t="shared" si="78"/>
        <v>96200477</v>
      </c>
      <c r="BC119" s="29"/>
      <c r="BD119" s="55">
        <f t="shared" si="49"/>
        <v>589202302</v>
      </c>
      <c r="BE119" s="55">
        <f t="shared" si="50"/>
        <v>1633579927</v>
      </c>
      <c r="BF119" s="55">
        <f t="shared" si="51"/>
        <v>2919729201</v>
      </c>
      <c r="BG119" s="55">
        <f t="shared" si="52"/>
        <v>1529790332</v>
      </c>
      <c r="BH119" s="55">
        <f t="shared" si="53"/>
        <v>1502341646</v>
      </c>
      <c r="BI119" s="55">
        <f t="shared" si="54"/>
        <v>2651831838</v>
      </c>
      <c r="BJ119" s="55">
        <f t="shared" si="55"/>
        <v>1617341646</v>
      </c>
      <c r="BK119" s="55">
        <f t="shared" si="56"/>
        <v>1527410346</v>
      </c>
      <c r="BL119" s="55">
        <f t="shared" si="57"/>
        <v>1606333983</v>
      </c>
      <c r="BM119" s="55">
        <f t="shared" si="58"/>
        <v>1545937947</v>
      </c>
      <c r="BN119" s="55">
        <f t="shared" si="59"/>
        <v>1710331816</v>
      </c>
      <c r="BO119" s="55">
        <f t="shared" si="60"/>
        <v>3282161539</v>
      </c>
      <c r="BP119" s="29"/>
      <c r="BQ119" s="55">
        <f t="shared" si="61"/>
        <v>5142511430</v>
      </c>
      <c r="BR119" s="55">
        <f t="shared" si="62"/>
        <v>5683963816</v>
      </c>
      <c r="BS119" s="55">
        <f t="shared" si="63"/>
        <v>4751085975</v>
      </c>
      <c r="BT119" s="55">
        <f t="shared" si="64"/>
        <v>6538431302</v>
      </c>
    </row>
    <row r="120">
      <c r="A120" s="33" t="s">
        <v>130</v>
      </c>
      <c r="B120" s="34" t="s">
        <v>131</v>
      </c>
      <c r="C120" s="6"/>
      <c r="D120" s="35">
        <f t="shared" ref="D120:AZ120" si="117">sum(D121)</f>
        <v>4736000</v>
      </c>
      <c r="E120" s="35">
        <f t="shared" si="117"/>
        <v>0</v>
      </c>
      <c r="F120" s="35">
        <f t="shared" si="117"/>
        <v>0</v>
      </c>
      <c r="G120" s="35">
        <f t="shared" si="117"/>
        <v>0</v>
      </c>
      <c r="H120" s="35">
        <f t="shared" si="117"/>
        <v>0</v>
      </c>
      <c r="I120" s="35">
        <f t="shared" si="117"/>
        <v>0</v>
      </c>
      <c r="J120" s="35">
        <f t="shared" si="117"/>
        <v>0</v>
      </c>
      <c r="K120" s="35">
        <f t="shared" si="117"/>
        <v>0</v>
      </c>
      <c r="L120" s="35">
        <f t="shared" si="117"/>
        <v>2368000</v>
      </c>
      <c r="M120" s="35">
        <f t="shared" si="117"/>
        <v>0</v>
      </c>
      <c r="N120" s="35">
        <f t="shared" si="117"/>
        <v>0</v>
      </c>
      <c r="O120" s="35">
        <f t="shared" si="117"/>
        <v>0</v>
      </c>
      <c r="P120" s="35">
        <f t="shared" si="117"/>
        <v>0</v>
      </c>
      <c r="Q120" s="35">
        <f t="shared" si="117"/>
        <v>0</v>
      </c>
      <c r="R120" s="35">
        <f t="shared" si="117"/>
        <v>0</v>
      </c>
      <c r="S120" s="35">
        <f t="shared" si="117"/>
        <v>0</v>
      </c>
      <c r="T120" s="35">
        <f t="shared" si="117"/>
        <v>0</v>
      </c>
      <c r="U120" s="35">
        <f t="shared" si="117"/>
        <v>0</v>
      </c>
      <c r="V120" s="35">
        <f t="shared" si="117"/>
        <v>0</v>
      </c>
      <c r="W120" s="35">
        <f t="shared" si="117"/>
        <v>0</v>
      </c>
      <c r="X120" s="35">
        <f t="shared" si="117"/>
        <v>0</v>
      </c>
      <c r="Y120" s="35">
        <f t="shared" si="117"/>
        <v>0</v>
      </c>
      <c r="Z120" s="35">
        <f t="shared" si="117"/>
        <v>0</v>
      </c>
      <c r="AA120" s="35">
        <f t="shared" si="117"/>
        <v>0</v>
      </c>
      <c r="AB120" s="35">
        <f t="shared" si="117"/>
        <v>0</v>
      </c>
      <c r="AC120" s="35">
        <f t="shared" si="117"/>
        <v>0</v>
      </c>
      <c r="AD120" s="35">
        <f t="shared" si="117"/>
        <v>0</v>
      </c>
      <c r="AE120" s="35">
        <f t="shared" si="117"/>
        <v>0</v>
      </c>
      <c r="AF120" s="35">
        <f t="shared" si="117"/>
        <v>0</v>
      </c>
      <c r="AG120" s="35">
        <f t="shared" si="117"/>
        <v>0</v>
      </c>
      <c r="AH120" s="35">
        <f t="shared" si="117"/>
        <v>0</v>
      </c>
      <c r="AI120" s="35">
        <f t="shared" si="117"/>
        <v>0</v>
      </c>
      <c r="AJ120" s="35">
        <f t="shared" si="117"/>
        <v>0</v>
      </c>
      <c r="AK120" s="35">
        <f t="shared" si="117"/>
        <v>0</v>
      </c>
      <c r="AL120" s="35">
        <f t="shared" si="117"/>
        <v>0</v>
      </c>
      <c r="AM120" s="35">
        <f t="shared" si="117"/>
        <v>0</v>
      </c>
      <c r="AN120" s="35">
        <f t="shared" si="117"/>
        <v>0</v>
      </c>
      <c r="AO120" s="35">
        <f t="shared" si="117"/>
        <v>0</v>
      </c>
      <c r="AP120" s="35">
        <f t="shared" si="117"/>
        <v>0</v>
      </c>
      <c r="AQ120" s="35">
        <f t="shared" si="117"/>
        <v>0</v>
      </c>
      <c r="AR120" s="35">
        <f t="shared" si="117"/>
        <v>0</v>
      </c>
      <c r="AS120" s="35">
        <f t="shared" si="117"/>
        <v>0</v>
      </c>
      <c r="AT120" s="35">
        <f t="shared" si="117"/>
        <v>0</v>
      </c>
      <c r="AU120" s="35">
        <f t="shared" si="117"/>
        <v>0</v>
      </c>
      <c r="AV120" s="35">
        <f t="shared" si="117"/>
        <v>0</v>
      </c>
      <c r="AW120" s="35">
        <f t="shared" si="117"/>
        <v>2368000</v>
      </c>
      <c r="AX120" s="35">
        <f t="shared" si="117"/>
        <v>0</v>
      </c>
      <c r="AY120" s="35">
        <f t="shared" si="117"/>
        <v>0</v>
      </c>
      <c r="AZ120" s="35">
        <f t="shared" si="117"/>
        <v>0</v>
      </c>
      <c r="BA120" s="56">
        <f t="shared" ref="BA120:BA127" si="119">sum(E120:AZ120)</f>
        <v>4736000</v>
      </c>
      <c r="BB120" s="28">
        <f t="shared" si="78"/>
        <v>0</v>
      </c>
      <c r="BC120" s="29"/>
      <c r="BD120" s="56">
        <f t="shared" si="49"/>
        <v>0</v>
      </c>
      <c r="BE120" s="56">
        <f t="shared" si="50"/>
        <v>2368000</v>
      </c>
      <c r="BF120" s="56">
        <f t="shared" si="51"/>
        <v>0</v>
      </c>
      <c r="BG120" s="56">
        <f t="shared" si="52"/>
        <v>0</v>
      </c>
      <c r="BH120" s="56">
        <f t="shared" si="53"/>
        <v>0</v>
      </c>
      <c r="BI120" s="56">
        <f t="shared" si="54"/>
        <v>0</v>
      </c>
      <c r="BJ120" s="56">
        <f t="shared" si="55"/>
        <v>0</v>
      </c>
      <c r="BK120" s="56">
        <f t="shared" si="56"/>
        <v>0</v>
      </c>
      <c r="BL120" s="56">
        <f t="shared" si="57"/>
        <v>0</v>
      </c>
      <c r="BM120" s="56">
        <f t="shared" si="58"/>
        <v>0</v>
      </c>
      <c r="BN120" s="56">
        <f t="shared" si="59"/>
        <v>0</v>
      </c>
      <c r="BO120" s="56">
        <f t="shared" si="60"/>
        <v>2368000</v>
      </c>
      <c r="BP120" s="29"/>
      <c r="BQ120" s="56">
        <f t="shared" si="61"/>
        <v>2368000</v>
      </c>
      <c r="BR120" s="56">
        <f t="shared" si="62"/>
        <v>0</v>
      </c>
      <c r="BS120" s="56">
        <f t="shared" si="63"/>
        <v>0</v>
      </c>
      <c r="BT120" s="56">
        <f t="shared" si="64"/>
        <v>2368000</v>
      </c>
    </row>
    <row r="121">
      <c r="A121" s="37" t="s">
        <v>32</v>
      </c>
      <c r="B121" s="38" t="s">
        <v>132</v>
      </c>
      <c r="C121" s="6"/>
      <c r="D121" s="39">
        <f t="shared" ref="D121:AZ121" si="118">sum(D122)</f>
        <v>4736000</v>
      </c>
      <c r="E121" s="39">
        <f t="shared" si="118"/>
        <v>0</v>
      </c>
      <c r="F121" s="39">
        <f t="shared" si="118"/>
        <v>0</v>
      </c>
      <c r="G121" s="39">
        <f t="shared" si="118"/>
        <v>0</v>
      </c>
      <c r="H121" s="39">
        <f t="shared" si="118"/>
        <v>0</v>
      </c>
      <c r="I121" s="39">
        <f t="shared" si="118"/>
        <v>0</v>
      </c>
      <c r="J121" s="39">
        <f t="shared" si="118"/>
        <v>0</v>
      </c>
      <c r="K121" s="39">
        <f t="shared" si="118"/>
        <v>0</v>
      </c>
      <c r="L121" s="39">
        <f t="shared" si="118"/>
        <v>2368000</v>
      </c>
      <c r="M121" s="39">
        <f t="shared" si="118"/>
        <v>0</v>
      </c>
      <c r="N121" s="39">
        <f t="shared" si="118"/>
        <v>0</v>
      </c>
      <c r="O121" s="39">
        <f t="shared" si="118"/>
        <v>0</v>
      </c>
      <c r="P121" s="39">
        <f t="shared" si="118"/>
        <v>0</v>
      </c>
      <c r="Q121" s="39">
        <f t="shared" si="118"/>
        <v>0</v>
      </c>
      <c r="R121" s="39">
        <f t="shared" si="118"/>
        <v>0</v>
      </c>
      <c r="S121" s="39">
        <f t="shared" si="118"/>
        <v>0</v>
      </c>
      <c r="T121" s="39">
        <f t="shared" si="118"/>
        <v>0</v>
      </c>
      <c r="U121" s="39">
        <f t="shared" si="118"/>
        <v>0</v>
      </c>
      <c r="V121" s="39">
        <f t="shared" si="118"/>
        <v>0</v>
      </c>
      <c r="W121" s="39">
        <f t="shared" si="118"/>
        <v>0</v>
      </c>
      <c r="X121" s="39">
        <f t="shared" si="118"/>
        <v>0</v>
      </c>
      <c r="Y121" s="39">
        <f t="shared" si="118"/>
        <v>0</v>
      </c>
      <c r="Z121" s="39">
        <f t="shared" si="118"/>
        <v>0</v>
      </c>
      <c r="AA121" s="39">
        <f t="shared" si="118"/>
        <v>0</v>
      </c>
      <c r="AB121" s="39">
        <f t="shared" si="118"/>
        <v>0</v>
      </c>
      <c r="AC121" s="39">
        <f t="shared" si="118"/>
        <v>0</v>
      </c>
      <c r="AD121" s="39">
        <f t="shared" si="118"/>
        <v>0</v>
      </c>
      <c r="AE121" s="39">
        <f t="shared" si="118"/>
        <v>0</v>
      </c>
      <c r="AF121" s="39">
        <f t="shared" si="118"/>
        <v>0</v>
      </c>
      <c r="AG121" s="39">
        <f t="shared" si="118"/>
        <v>0</v>
      </c>
      <c r="AH121" s="39">
        <f t="shared" si="118"/>
        <v>0</v>
      </c>
      <c r="AI121" s="39">
        <f t="shared" si="118"/>
        <v>0</v>
      </c>
      <c r="AJ121" s="39">
        <f t="shared" si="118"/>
        <v>0</v>
      </c>
      <c r="AK121" s="39">
        <f t="shared" si="118"/>
        <v>0</v>
      </c>
      <c r="AL121" s="39">
        <f t="shared" si="118"/>
        <v>0</v>
      </c>
      <c r="AM121" s="39">
        <f t="shared" si="118"/>
        <v>0</v>
      </c>
      <c r="AN121" s="39">
        <f t="shared" si="118"/>
        <v>0</v>
      </c>
      <c r="AO121" s="39">
        <f t="shared" si="118"/>
        <v>0</v>
      </c>
      <c r="AP121" s="39">
        <f t="shared" si="118"/>
        <v>0</v>
      </c>
      <c r="AQ121" s="39">
        <f t="shared" si="118"/>
        <v>0</v>
      </c>
      <c r="AR121" s="39">
        <f t="shared" si="118"/>
        <v>0</v>
      </c>
      <c r="AS121" s="39">
        <f t="shared" si="118"/>
        <v>0</v>
      </c>
      <c r="AT121" s="39">
        <f t="shared" si="118"/>
        <v>0</v>
      </c>
      <c r="AU121" s="39">
        <f t="shared" si="118"/>
        <v>0</v>
      </c>
      <c r="AV121" s="39">
        <f t="shared" si="118"/>
        <v>0</v>
      </c>
      <c r="AW121" s="39">
        <f t="shared" si="118"/>
        <v>2368000</v>
      </c>
      <c r="AX121" s="39">
        <f t="shared" si="118"/>
        <v>0</v>
      </c>
      <c r="AY121" s="39">
        <f t="shared" si="118"/>
        <v>0</v>
      </c>
      <c r="AZ121" s="39">
        <f t="shared" si="118"/>
        <v>0</v>
      </c>
      <c r="BA121" s="57">
        <f t="shared" si="119"/>
        <v>4736000</v>
      </c>
      <c r="BB121" s="28">
        <f t="shared" si="78"/>
        <v>0</v>
      </c>
      <c r="BC121" s="29"/>
      <c r="BD121" s="57">
        <f t="shared" si="49"/>
        <v>0</v>
      </c>
      <c r="BE121" s="57">
        <f t="shared" si="50"/>
        <v>2368000</v>
      </c>
      <c r="BF121" s="57">
        <f t="shared" si="51"/>
        <v>0</v>
      </c>
      <c r="BG121" s="57">
        <f t="shared" si="52"/>
        <v>0</v>
      </c>
      <c r="BH121" s="57">
        <f t="shared" si="53"/>
        <v>0</v>
      </c>
      <c r="BI121" s="57">
        <f t="shared" si="54"/>
        <v>0</v>
      </c>
      <c r="BJ121" s="57">
        <f t="shared" si="55"/>
        <v>0</v>
      </c>
      <c r="BK121" s="57">
        <f t="shared" si="56"/>
        <v>0</v>
      </c>
      <c r="BL121" s="57">
        <f t="shared" si="57"/>
        <v>0</v>
      </c>
      <c r="BM121" s="57">
        <f t="shared" si="58"/>
        <v>0</v>
      </c>
      <c r="BN121" s="57">
        <f t="shared" si="59"/>
        <v>0</v>
      </c>
      <c r="BO121" s="57">
        <f t="shared" si="60"/>
        <v>2368000</v>
      </c>
      <c r="BP121" s="29"/>
      <c r="BQ121" s="57">
        <f t="shared" si="61"/>
        <v>2368000</v>
      </c>
      <c r="BR121" s="57">
        <f t="shared" si="62"/>
        <v>0</v>
      </c>
      <c r="BS121" s="57">
        <f t="shared" si="63"/>
        <v>0</v>
      </c>
      <c r="BT121" s="57">
        <f t="shared" si="64"/>
        <v>2368000</v>
      </c>
    </row>
    <row r="122">
      <c r="A122" s="41" t="s">
        <v>98</v>
      </c>
      <c r="B122" s="42" t="s">
        <v>133</v>
      </c>
      <c r="C122" s="6"/>
      <c r="D122" s="43">
        <f t="shared" ref="D122:AZ122" si="120">sum(D123)</f>
        <v>4736000</v>
      </c>
      <c r="E122" s="43">
        <f t="shared" si="120"/>
        <v>0</v>
      </c>
      <c r="F122" s="43">
        <f t="shared" si="120"/>
        <v>0</v>
      </c>
      <c r="G122" s="43">
        <f t="shared" si="120"/>
        <v>0</v>
      </c>
      <c r="H122" s="43">
        <f t="shared" si="120"/>
        <v>0</v>
      </c>
      <c r="I122" s="43">
        <f t="shared" si="120"/>
        <v>0</v>
      </c>
      <c r="J122" s="43">
        <f t="shared" si="120"/>
        <v>0</v>
      </c>
      <c r="K122" s="43">
        <f t="shared" si="120"/>
        <v>0</v>
      </c>
      <c r="L122" s="43">
        <f t="shared" si="120"/>
        <v>2368000</v>
      </c>
      <c r="M122" s="43">
        <f t="shared" si="120"/>
        <v>0</v>
      </c>
      <c r="N122" s="43">
        <f t="shared" si="120"/>
        <v>0</v>
      </c>
      <c r="O122" s="43">
        <f t="shared" si="120"/>
        <v>0</v>
      </c>
      <c r="P122" s="43">
        <f t="shared" si="120"/>
        <v>0</v>
      </c>
      <c r="Q122" s="43">
        <f t="shared" si="120"/>
        <v>0</v>
      </c>
      <c r="R122" s="43">
        <f t="shared" si="120"/>
        <v>0</v>
      </c>
      <c r="S122" s="43">
        <f t="shared" si="120"/>
        <v>0</v>
      </c>
      <c r="T122" s="43">
        <f t="shared" si="120"/>
        <v>0</v>
      </c>
      <c r="U122" s="43">
        <f t="shared" si="120"/>
        <v>0</v>
      </c>
      <c r="V122" s="43">
        <f t="shared" si="120"/>
        <v>0</v>
      </c>
      <c r="W122" s="43">
        <f t="shared" si="120"/>
        <v>0</v>
      </c>
      <c r="X122" s="43">
        <f t="shared" si="120"/>
        <v>0</v>
      </c>
      <c r="Y122" s="43">
        <f t="shared" si="120"/>
        <v>0</v>
      </c>
      <c r="Z122" s="43">
        <f t="shared" si="120"/>
        <v>0</v>
      </c>
      <c r="AA122" s="43">
        <f t="shared" si="120"/>
        <v>0</v>
      </c>
      <c r="AB122" s="43">
        <f t="shared" si="120"/>
        <v>0</v>
      </c>
      <c r="AC122" s="43">
        <f t="shared" si="120"/>
        <v>0</v>
      </c>
      <c r="AD122" s="43">
        <f t="shared" si="120"/>
        <v>0</v>
      </c>
      <c r="AE122" s="43">
        <f t="shared" si="120"/>
        <v>0</v>
      </c>
      <c r="AF122" s="43">
        <f t="shared" si="120"/>
        <v>0</v>
      </c>
      <c r="AG122" s="43">
        <f t="shared" si="120"/>
        <v>0</v>
      </c>
      <c r="AH122" s="43">
        <f t="shared" si="120"/>
        <v>0</v>
      </c>
      <c r="AI122" s="43">
        <f t="shared" si="120"/>
        <v>0</v>
      </c>
      <c r="AJ122" s="43">
        <f t="shared" si="120"/>
        <v>0</v>
      </c>
      <c r="AK122" s="43">
        <f t="shared" si="120"/>
        <v>0</v>
      </c>
      <c r="AL122" s="43">
        <f t="shared" si="120"/>
        <v>0</v>
      </c>
      <c r="AM122" s="43">
        <f t="shared" si="120"/>
        <v>0</v>
      </c>
      <c r="AN122" s="43">
        <f t="shared" si="120"/>
        <v>0</v>
      </c>
      <c r="AO122" s="43">
        <f t="shared" si="120"/>
        <v>0</v>
      </c>
      <c r="AP122" s="43">
        <f t="shared" si="120"/>
        <v>0</v>
      </c>
      <c r="AQ122" s="43">
        <f t="shared" si="120"/>
        <v>0</v>
      </c>
      <c r="AR122" s="43">
        <f t="shared" si="120"/>
        <v>0</v>
      </c>
      <c r="AS122" s="43">
        <f t="shared" si="120"/>
        <v>0</v>
      </c>
      <c r="AT122" s="43">
        <f t="shared" si="120"/>
        <v>0</v>
      </c>
      <c r="AU122" s="43">
        <f t="shared" si="120"/>
        <v>0</v>
      </c>
      <c r="AV122" s="43">
        <f t="shared" si="120"/>
        <v>0</v>
      </c>
      <c r="AW122" s="43">
        <f t="shared" si="120"/>
        <v>2368000</v>
      </c>
      <c r="AX122" s="43">
        <f t="shared" si="120"/>
        <v>0</v>
      </c>
      <c r="AY122" s="43">
        <f t="shared" si="120"/>
        <v>0</v>
      </c>
      <c r="AZ122" s="58">
        <f t="shared" si="120"/>
        <v>0</v>
      </c>
      <c r="BA122" s="59">
        <f t="shared" si="119"/>
        <v>4736000</v>
      </c>
      <c r="BB122" s="28">
        <f t="shared" si="78"/>
        <v>0</v>
      </c>
      <c r="BC122" s="29"/>
      <c r="BD122" s="59">
        <f t="shared" si="49"/>
        <v>0</v>
      </c>
      <c r="BE122" s="59">
        <f t="shared" si="50"/>
        <v>2368000</v>
      </c>
      <c r="BF122" s="59">
        <f t="shared" si="51"/>
        <v>0</v>
      </c>
      <c r="BG122" s="59">
        <f t="shared" si="52"/>
        <v>0</v>
      </c>
      <c r="BH122" s="59">
        <f t="shared" si="53"/>
        <v>0</v>
      </c>
      <c r="BI122" s="59">
        <f t="shared" si="54"/>
        <v>0</v>
      </c>
      <c r="BJ122" s="59">
        <f t="shared" si="55"/>
        <v>0</v>
      </c>
      <c r="BK122" s="59">
        <f t="shared" si="56"/>
        <v>0</v>
      </c>
      <c r="BL122" s="59">
        <f t="shared" si="57"/>
        <v>0</v>
      </c>
      <c r="BM122" s="59">
        <f t="shared" si="58"/>
        <v>0</v>
      </c>
      <c r="BN122" s="59">
        <f t="shared" si="59"/>
        <v>0</v>
      </c>
      <c r="BO122" s="59">
        <f t="shared" si="60"/>
        <v>2368000</v>
      </c>
      <c r="BP122" s="29"/>
      <c r="BQ122" s="59">
        <f t="shared" si="61"/>
        <v>2368000</v>
      </c>
      <c r="BR122" s="59">
        <f t="shared" si="62"/>
        <v>0</v>
      </c>
      <c r="BS122" s="59">
        <f t="shared" si="63"/>
        <v>0</v>
      </c>
      <c r="BT122" s="59">
        <f t="shared" si="64"/>
        <v>2368000</v>
      </c>
    </row>
    <row r="123">
      <c r="A123" s="45">
        <v>524111.0</v>
      </c>
      <c r="B123" s="46" t="s">
        <v>41</v>
      </c>
      <c r="C123" s="6"/>
      <c r="D123" s="47">
        <f t="shared" ref="D123:AZ123" si="121">sum(D125:D127)</f>
        <v>4736000</v>
      </c>
      <c r="E123" s="47">
        <f t="shared" si="121"/>
        <v>0</v>
      </c>
      <c r="F123" s="47">
        <f t="shared" si="121"/>
        <v>0</v>
      </c>
      <c r="G123" s="47">
        <f t="shared" si="121"/>
        <v>0</v>
      </c>
      <c r="H123" s="47">
        <f t="shared" si="121"/>
        <v>0</v>
      </c>
      <c r="I123" s="47">
        <f t="shared" si="121"/>
        <v>0</v>
      </c>
      <c r="J123" s="47">
        <f t="shared" si="121"/>
        <v>0</v>
      </c>
      <c r="K123" s="47">
        <f t="shared" si="121"/>
        <v>0</v>
      </c>
      <c r="L123" s="47">
        <f t="shared" si="121"/>
        <v>2368000</v>
      </c>
      <c r="M123" s="47">
        <f t="shared" si="121"/>
        <v>0</v>
      </c>
      <c r="N123" s="47">
        <f t="shared" si="121"/>
        <v>0</v>
      </c>
      <c r="O123" s="47">
        <f t="shared" si="121"/>
        <v>0</v>
      </c>
      <c r="P123" s="47">
        <f t="shared" si="121"/>
        <v>0</v>
      </c>
      <c r="Q123" s="47">
        <f t="shared" si="121"/>
        <v>0</v>
      </c>
      <c r="R123" s="47">
        <f t="shared" si="121"/>
        <v>0</v>
      </c>
      <c r="S123" s="47">
        <f t="shared" si="121"/>
        <v>0</v>
      </c>
      <c r="T123" s="47">
        <f t="shared" si="121"/>
        <v>0</v>
      </c>
      <c r="U123" s="47">
        <f t="shared" si="121"/>
        <v>0</v>
      </c>
      <c r="V123" s="47">
        <f t="shared" si="121"/>
        <v>0</v>
      </c>
      <c r="W123" s="47">
        <f t="shared" si="121"/>
        <v>0</v>
      </c>
      <c r="X123" s="47">
        <f t="shared" si="121"/>
        <v>0</v>
      </c>
      <c r="Y123" s="47">
        <f t="shared" si="121"/>
        <v>0</v>
      </c>
      <c r="Z123" s="47">
        <f t="shared" si="121"/>
        <v>0</v>
      </c>
      <c r="AA123" s="47">
        <f t="shared" si="121"/>
        <v>0</v>
      </c>
      <c r="AB123" s="47">
        <f t="shared" si="121"/>
        <v>0</v>
      </c>
      <c r="AC123" s="47">
        <f t="shared" si="121"/>
        <v>0</v>
      </c>
      <c r="AD123" s="47">
        <f t="shared" si="121"/>
        <v>0</v>
      </c>
      <c r="AE123" s="47">
        <f t="shared" si="121"/>
        <v>0</v>
      </c>
      <c r="AF123" s="47">
        <f t="shared" si="121"/>
        <v>0</v>
      </c>
      <c r="AG123" s="47">
        <f t="shared" si="121"/>
        <v>0</v>
      </c>
      <c r="AH123" s="47">
        <f t="shared" si="121"/>
        <v>0</v>
      </c>
      <c r="AI123" s="47">
        <f t="shared" si="121"/>
        <v>0</v>
      </c>
      <c r="AJ123" s="47">
        <f t="shared" si="121"/>
        <v>0</v>
      </c>
      <c r="AK123" s="47">
        <f t="shared" si="121"/>
        <v>0</v>
      </c>
      <c r="AL123" s="47">
        <f t="shared" si="121"/>
        <v>0</v>
      </c>
      <c r="AM123" s="47">
        <f t="shared" si="121"/>
        <v>0</v>
      </c>
      <c r="AN123" s="47">
        <f t="shared" si="121"/>
        <v>0</v>
      </c>
      <c r="AO123" s="47">
        <f t="shared" si="121"/>
        <v>0</v>
      </c>
      <c r="AP123" s="47">
        <f t="shared" si="121"/>
        <v>0</v>
      </c>
      <c r="AQ123" s="47">
        <f t="shared" si="121"/>
        <v>0</v>
      </c>
      <c r="AR123" s="47">
        <f t="shared" si="121"/>
        <v>0</v>
      </c>
      <c r="AS123" s="47">
        <f t="shared" si="121"/>
        <v>0</v>
      </c>
      <c r="AT123" s="47">
        <f t="shared" si="121"/>
        <v>0</v>
      </c>
      <c r="AU123" s="47">
        <f t="shared" si="121"/>
        <v>0</v>
      </c>
      <c r="AV123" s="47">
        <f t="shared" si="121"/>
        <v>0</v>
      </c>
      <c r="AW123" s="47">
        <f t="shared" si="121"/>
        <v>2368000</v>
      </c>
      <c r="AX123" s="47">
        <f t="shared" si="121"/>
        <v>0</v>
      </c>
      <c r="AY123" s="47">
        <f t="shared" si="121"/>
        <v>0</v>
      </c>
      <c r="AZ123" s="60">
        <f t="shared" si="121"/>
        <v>0</v>
      </c>
      <c r="BA123" s="59">
        <f t="shared" si="119"/>
        <v>4736000</v>
      </c>
      <c r="BB123" s="28">
        <f t="shared" si="78"/>
        <v>0</v>
      </c>
      <c r="BC123" s="61"/>
      <c r="BD123" s="59">
        <f t="shared" si="49"/>
        <v>0</v>
      </c>
      <c r="BE123" s="59">
        <f t="shared" si="50"/>
        <v>2368000</v>
      </c>
      <c r="BF123" s="59">
        <f t="shared" si="51"/>
        <v>0</v>
      </c>
      <c r="BG123" s="59">
        <f t="shared" si="52"/>
        <v>0</v>
      </c>
      <c r="BH123" s="59">
        <f t="shared" si="53"/>
        <v>0</v>
      </c>
      <c r="BI123" s="59">
        <f t="shared" si="54"/>
        <v>0</v>
      </c>
      <c r="BJ123" s="59">
        <f t="shared" si="55"/>
        <v>0</v>
      </c>
      <c r="BK123" s="59">
        <f t="shared" si="56"/>
        <v>0</v>
      </c>
      <c r="BL123" s="59">
        <f t="shared" si="57"/>
        <v>0</v>
      </c>
      <c r="BM123" s="59">
        <f t="shared" si="58"/>
        <v>0</v>
      </c>
      <c r="BN123" s="59">
        <f t="shared" si="59"/>
        <v>0</v>
      </c>
      <c r="BO123" s="59">
        <f t="shared" si="60"/>
        <v>2368000</v>
      </c>
      <c r="BP123" s="61"/>
      <c r="BQ123" s="59">
        <f t="shared" si="61"/>
        <v>2368000</v>
      </c>
      <c r="BR123" s="59">
        <f t="shared" si="62"/>
        <v>0</v>
      </c>
      <c r="BS123" s="59">
        <f t="shared" si="63"/>
        <v>0</v>
      </c>
      <c r="BT123" s="59">
        <f t="shared" si="64"/>
        <v>2368000</v>
      </c>
    </row>
    <row r="124">
      <c r="A124" s="49"/>
      <c r="B124" s="50" t="s">
        <v>37</v>
      </c>
      <c r="C124" s="6"/>
      <c r="D124" s="5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3"/>
      <c r="BA124" s="59">
        <f t="shared" si="119"/>
        <v>0</v>
      </c>
      <c r="BB124" s="28">
        <f t="shared" si="78"/>
        <v>0</v>
      </c>
      <c r="BC124" s="64"/>
      <c r="BD124" s="59">
        <f t="shared" si="49"/>
        <v>0</v>
      </c>
      <c r="BE124" s="59">
        <f t="shared" si="50"/>
        <v>0</v>
      </c>
      <c r="BF124" s="59">
        <f t="shared" si="51"/>
        <v>0</v>
      </c>
      <c r="BG124" s="59">
        <f t="shared" si="52"/>
        <v>0</v>
      </c>
      <c r="BH124" s="59">
        <f t="shared" si="53"/>
        <v>0</v>
      </c>
      <c r="BI124" s="59">
        <f t="shared" si="54"/>
        <v>0</v>
      </c>
      <c r="BJ124" s="59">
        <f t="shared" si="55"/>
        <v>0</v>
      </c>
      <c r="BK124" s="59">
        <f t="shared" si="56"/>
        <v>0</v>
      </c>
      <c r="BL124" s="59">
        <f t="shared" si="57"/>
        <v>0</v>
      </c>
      <c r="BM124" s="59">
        <f t="shared" si="58"/>
        <v>0</v>
      </c>
      <c r="BN124" s="59">
        <f t="shared" si="59"/>
        <v>0</v>
      </c>
      <c r="BO124" s="59">
        <f t="shared" si="60"/>
        <v>0</v>
      </c>
      <c r="BP124" s="64"/>
      <c r="BQ124" s="59">
        <f t="shared" si="61"/>
        <v>0</v>
      </c>
      <c r="BR124" s="59">
        <f t="shared" si="62"/>
        <v>0</v>
      </c>
      <c r="BS124" s="59">
        <f t="shared" si="63"/>
        <v>0</v>
      </c>
      <c r="BT124" s="59">
        <f t="shared" si="64"/>
        <v>0</v>
      </c>
    </row>
    <row r="125">
      <c r="A125" s="49"/>
      <c r="B125" s="52" t="s">
        <v>38</v>
      </c>
      <c r="C125" s="52" t="s">
        <v>134</v>
      </c>
      <c r="D125" s="53">
        <v>2064000.0</v>
      </c>
      <c r="E125" s="62"/>
      <c r="F125" s="62"/>
      <c r="G125" s="62"/>
      <c r="H125" s="62"/>
      <c r="I125" s="62"/>
      <c r="J125" s="62"/>
      <c r="K125" s="62"/>
      <c r="L125" s="62">
        <f t="shared" ref="L125:L127" si="122">D125/2</f>
        <v>1032000</v>
      </c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>
        <f t="shared" ref="AW125:AW127" si="123">D125/2</f>
        <v>1032000</v>
      </c>
      <c r="AX125" s="62"/>
      <c r="AY125" s="62"/>
      <c r="AZ125" s="63"/>
      <c r="BA125" s="59">
        <f t="shared" si="119"/>
        <v>2064000</v>
      </c>
      <c r="BB125" s="28">
        <f t="shared" si="78"/>
        <v>0</v>
      </c>
      <c r="BC125" s="64"/>
      <c r="BD125" s="59">
        <f t="shared" si="49"/>
        <v>0</v>
      </c>
      <c r="BE125" s="59">
        <f t="shared" si="50"/>
        <v>1032000</v>
      </c>
      <c r="BF125" s="59">
        <f t="shared" si="51"/>
        <v>0</v>
      </c>
      <c r="BG125" s="59">
        <f t="shared" si="52"/>
        <v>0</v>
      </c>
      <c r="BH125" s="59">
        <f t="shared" si="53"/>
        <v>0</v>
      </c>
      <c r="BI125" s="59">
        <f t="shared" si="54"/>
        <v>0</v>
      </c>
      <c r="BJ125" s="59">
        <f t="shared" si="55"/>
        <v>0</v>
      </c>
      <c r="BK125" s="59">
        <f t="shared" si="56"/>
        <v>0</v>
      </c>
      <c r="BL125" s="59">
        <f t="shared" si="57"/>
        <v>0</v>
      </c>
      <c r="BM125" s="59">
        <f t="shared" si="58"/>
        <v>0</v>
      </c>
      <c r="BN125" s="59">
        <f t="shared" si="59"/>
        <v>0</v>
      </c>
      <c r="BO125" s="59">
        <f t="shared" si="60"/>
        <v>1032000</v>
      </c>
      <c r="BP125" s="64"/>
      <c r="BQ125" s="59">
        <f t="shared" si="61"/>
        <v>1032000</v>
      </c>
      <c r="BR125" s="59">
        <f t="shared" si="62"/>
        <v>0</v>
      </c>
      <c r="BS125" s="59">
        <f t="shared" si="63"/>
        <v>0</v>
      </c>
      <c r="BT125" s="59">
        <f t="shared" si="64"/>
        <v>1032000</v>
      </c>
    </row>
    <row r="126">
      <c r="A126" s="49"/>
      <c r="B126" s="52" t="s">
        <v>38</v>
      </c>
      <c r="C126" s="52" t="s">
        <v>135</v>
      </c>
      <c r="D126" s="53">
        <v>2000000.0</v>
      </c>
      <c r="E126" s="62"/>
      <c r="F126" s="62"/>
      <c r="G126" s="62"/>
      <c r="H126" s="62"/>
      <c r="I126" s="62"/>
      <c r="J126" s="62"/>
      <c r="K126" s="62"/>
      <c r="L126" s="62">
        <f t="shared" si="122"/>
        <v>1000000</v>
      </c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>
        <f t="shared" si="123"/>
        <v>1000000</v>
      </c>
      <c r="AX126" s="62"/>
      <c r="AY126" s="62"/>
      <c r="AZ126" s="63"/>
      <c r="BA126" s="59">
        <f t="shared" si="119"/>
        <v>2000000</v>
      </c>
      <c r="BB126" s="28">
        <f t="shared" si="78"/>
        <v>0</v>
      </c>
      <c r="BC126" s="64"/>
      <c r="BD126" s="59">
        <f t="shared" si="49"/>
        <v>0</v>
      </c>
      <c r="BE126" s="59">
        <f t="shared" si="50"/>
        <v>1000000</v>
      </c>
      <c r="BF126" s="59">
        <f t="shared" si="51"/>
        <v>0</v>
      </c>
      <c r="BG126" s="59">
        <f t="shared" si="52"/>
        <v>0</v>
      </c>
      <c r="BH126" s="59">
        <f t="shared" si="53"/>
        <v>0</v>
      </c>
      <c r="BI126" s="59">
        <f t="shared" si="54"/>
        <v>0</v>
      </c>
      <c r="BJ126" s="59">
        <f t="shared" si="55"/>
        <v>0</v>
      </c>
      <c r="BK126" s="59">
        <f t="shared" si="56"/>
        <v>0</v>
      </c>
      <c r="BL126" s="59">
        <f t="shared" si="57"/>
        <v>0</v>
      </c>
      <c r="BM126" s="59">
        <f t="shared" si="58"/>
        <v>0</v>
      </c>
      <c r="BN126" s="59">
        <f t="shared" si="59"/>
        <v>0</v>
      </c>
      <c r="BO126" s="59">
        <f t="shared" si="60"/>
        <v>1000000</v>
      </c>
      <c r="BP126" s="64"/>
      <c r="BQ126" s="59">
        <f t="shared" si="61"/>
        <v>1000000</v>
      </c>
      <c r="BR126" s="59">
        <f t="shared" si="62"/>
        <v>0</v>
      </c>
      <c r="BS126" s="59">
        <f t="shared" si="63"/>
        <v>0</v>
      </c>
      <c r="BT126" s="59">
        <f t="shared" si="64"/>
        <v>1000000</v>
      </c>
    </row>
    <row r="127">
      <c r="A127" s="49"/>
      <c r="B127" s="52" t="s">
        <v>38</v>
      </c>
      <c r="C127" s="52" t="s">
        <v>136</v>
      </c>
      <c r="D127" s="53">
        <v>672000.0</v>
      </c>
      <c r="E127" s="62"/>
      <c r="F127" s="62"/>
      <c r="G127" s="62"/>
      <c r="H127" s="62"/>
      <c r="I127" s="62"/>
      <c r="J127" s="62"/>
      <c r="K127" s="62"/>
      <c r="L127" s="62">
        <f t="shared" si="122"/>
        <v>336000</v>
      </c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>
        <f t="shared" si="123"/>
        <v>336000</v>
      </c>
      <c r="AX127" s="62"/>
      <c r="AY127" s="62"/>
      <c r="AZ127" s="63"/>
      <c r="BA127" s="59">
        <f t="shared" si="119"/>
        <v>672000</v>
      </c>
      <c r="BB127" s="28">
        <f t="shared" si="78"/>
        <v>0</v>
      </c>
      <c r="BC127" s="64"/>
      <c r="BD127" s="59">
        <f t="shared" si="49"/>
        <v>0</v>
      </c>
      <c r="BE127" s="59">
        <f t="shared" si="50"/>
        <v>336000</v>
      </c>
      <c r="BF127" s="59">
        <f t="shared" si="51"/>
        <v>0</v>
      </c>
      <c r="BG127" s="59">
        <f t="shared" si="52"/>
        <v>0</v>
      </c>
      <c r="BH127" s="59">
        <f t="shared" si="53"/>
        <v>0</v>
      </c>
      <c r="BI127" s="59">
        <f t="shared" si="54"/>
        <v>0</v>
      </c>
      <c r="BJ127" s="59">
        <f t="shared" si="55"/>
        <v>0</v>
      </c>
      <c r="BK127" s="59">
        <f t="shared" si="56"/>
        <v>0</v>
      </c>
      <c r="BL127" s="59">
        <f t="shared" si="57"/>
        <v>0</v>
      </c>
      <c r="BM127" s="59">
        <f t="shared" si="58"/>
        <v>0</v>
      </c>
      <c r="BN127" s="59">
        <f t="shared" si="59"/>
        <v>0</v>
      </c>
      <c r="BO127" s="59">
        <f t="shared" si="60"/>
        <v>336000</v>
      </c>
      <c r="BP127" s="64"/>
      <c r="BQ127" s="59">
        <f t="shared" si="61"/>
        <v>336000</v>
      </c>
      <c r="BR127" s="59">
        <f t="shared" si="62"/>
        <v>0</v>
      </c>
      <c r="BS127" s="59">
        <f t="shared" si="63"/>
        <v>0</v>
      </c>
      <c r="BT127" s="59">
        <f t="shared" si="64"/>
        <v>336000</v>
      </c>
    </row>
    <row r="128">
      <c r="A128" s="33" t="s">
        <v>137</v>
      </c>
      <c r="B128" s="34" t="s">
        <v>138</v>
      </c>
      <c r="C128" s="6"/>
      <c r="D128" s="35">
        <f t="shared" ref="D128:BA128" si="124">sum(D129,D245)</f>
        <v>22207457000</v>
      </c>
      <c r="E128" s="35">
        <f t="shared" si="124"/>
        <v>516039587</v>
      </c>
      <c r="F128" s="35">
        <f t="shared" si="124"/>
        <v>73162715</v>
      </c>
      <c r="G128" s="35">
        <f t="shared" si="124"/>
        <v>0</v>
      </c>
      <c r="H128" s="35">
        <f t="shared" si="124"/>
        <v>0</v>
      </c>
      <c r="I128" s="35">
        <f t="shared" si="124"/>
        <v>521898381</v>
      </c>
      <c r="J128" s="35">
        <f t="shared" si="124"/>
        <v>814198084</v>
      </c>
      <c r="K128" s="35">
        <f t="shared" si="124"/>
        <v>277853355</v>
      </c>
      <c r="L128" s="35">
        <f t="shared" si="124"/>
        <v>17262107</v>
      </c>
      <c r="M128" s="35">
        <f t="shared" si="124"/>
        <v>1112555098</v>
      </c>
      <c r="N128" s="35">
        <f t="shared" si="124"/>
        <v>1570737045</v>
      </c>
      <c r="O128" s="35">
        <f t="shared" si="124"/>
        <v>60434058</v>
      </c>
      <c r="P128" s="35">
        <f t="shared" si="124"/>
        <v>176003000</v>
      </c>
      <c r="Q128" s="35">
        <f t="shared" si="124"/>
        <v>526650427</v>
      </c>
      <c r="R128" s="35">
        <f t="shared" si="124"/>
        <v>168048005</v>
      </c>
      <c r="S128" s="35">
        <f t="shared" si="124"/>
        <v>600965000</v>
      </c>
      <c r="T128" s="35">
        <f t="shared" si="124"/>
        <v>234126900</v>
      </c>
      <c r="U128" s="35">
        <f t="shared" si="124"/>
        <v>548845351</v>
      </c>
      <c r="V128" s="35">
        <f t="shared" si="124"/>
        <v>181853295</v>
      </c>
      <c r="W128" s="35">
        <f t="shared" si="124"/>
        <v>560861000</v>
      </c>
      <c r="X128" s="35">
        <f t="shared" si="124"/>
        <v>210782000</v>
      </c>
      <c r="Y128" s="35">
        <f t="shared" si="124"/>
        <v>550873111</v>
      </c>
      <c r="Z128" s="35">
        <f t="shared" si="124"/>
        <v>214564795</v>
      </c>
      <c r="AA128" s="35">
        <f t="shared" si="124"/>
        <v>1068804466</v>
      </c>
      <c r="AB128" s="35">
        <f t="shared" si="124"/>
        <v>817589466</v>
      </c>
      <c r="AC128" s="35">
        <f t="shared" si="124"/>
        <v>548845351</v>
      </c>
      <c r="AD128" s="35">
        <f t="shared" si="124"/>
        <v>196853295</v>
      </c>
      <c r="AE128" s="35">
        <f t="shared" si="124"/>
        <v>660861000</v>
      </c>
      <c r="AF128" s="35">
        <f t="shared" si="124"/>
        <v>210782000</v>
      </c>
      <c r="AG128" s="35">
        <f t="shared" si="124"/>
        <v>547170051</v>
      </c>
      <c r="AH128" s="35">
        <f t="shared" si="124"/>
        <v>181853295</v>
      </c>
      <c r="AI128" s="35">
        <f t="shared" si="124"/>
        <v>578601000</v>
      </c>
      <c r="AJ128" s="35">
        <f t="shared" si="124"/>
        <v>219786000</v>
      </c>
      <c r="AK128" s="35">
        <f t="shared" si="124"/>
        <v>548845351</v>
      </c>
      <c r="AL128" s="35">
        <f t="shared" si="124"/>
        <v>236282795</v>
      </c>
      <c r="AM128" s="35">
        <f t="shared" si="124"/>
        <v>610423837</v>
      </c>
      <c r="AN128" s="35">
        <f t="shared" si="124"/>
        <v>210782000</v>
      </c>
      <c r="AO128" s="35">
        <f t="shared" si="124"/>
        <v>548845351</v>
      </c>
      <c r="AP128" s="35">
        <f t="shared" si="124"/>
        <v>176937130</v>
      </c>
      <c r="AQ128" s="35">
        <f t="shared" si="124"/>
        <v>547811466</v>
      </c>
      <c r="AR128" s="35">
        <f t="shared" si="124"/>
        <v>272344000</v>
      </c>
      <c r="AS128" s="35">
        <f t="shared" si="124"/>
        <v>550422561</v>
      </c>
      <c r="AT128" s="35">
        <f t="shared" si="124"/>
        <v>213359630</v>
      </c>
      <c r="AU128" s="35">
        <f t="shared" si="124"/>
        <v>547811466</v>
      </c>
      <c r="AV128" s="35">
        <f t="shared" si="124"/>
        <v>398738159</v>
      </c>
      <c r="AW128" s="35">
        <f t="shared" si="124"/>
        <v>637706606</v>
      </c>
      <c r="AX128" s="35">
        <f t="shared" si="124"/>
        <v>912173681</v>
      </c>
      <c r="AY128" s="35">
        <f t="shared" si="124"/>
        <v>1729684652</v>
      </c>
      <c r="AZ128" s="35">
        <f t="shared" si="124"/>
        <v>228600</v>
      </c>
      <c r="BA128" s="35">
        <f t="shared" si="124"/>
        <v>22111256523</v>
      </c>
      <c r="BB128" s="28">
        <f t="shared" si="78"/>
        <v>96200477</v>
      </c>
      <c r="BC128" s="29"/>
      <c r="BD128" s="56">
        <f t="shared" si="49"/>
        <v>589202302</v>
      </c>
      <c r="BE128" s="56">
        <f t="shared" si="50"/>
        <v>1631211927</v>
      </c>
      <c r="BF128" s="56">
        <f t="shared" si="51"/>
        <v>2919729201</v>
      </c>
      <c r="BG128" s="56">
        <f t="shared" si="52"/>
        <v>1529790332</v>
      </c>
      <c r="BH128" s="56">
        <f t="shared" si="53"/>
        <v>1502341646</v>
      </c>
      <c r="BI128" s="56">
        <f t="shared" si="54"/>
        <v>2651831838</v>
      </c>
      <c r="BJ128" s="56">
        <f t="shared" si="55"/>
        <v>1617341646</v>
      </c>
      <c r="BK128" s="56">
        <f t="shared" si="56"/>
        <v>1527410346</v>
      </c>
      <c r="BL128" s="56">
        <f t="shared" si="57"/>
        <v>1606333983</v>
      </c>
      <c r="BM128" s="56">
        <f t="shared" si="58"/>
        <v>1545937947</v>
      </c>
      <c r="BN128" s="56">
        <f t="shared" si="59"/>
        <v>1710331816</v>
      </c>
      <c r="BO128" s="56">
        <f t="shared" si="60"/>
        <v>3279793539</v>
      </c>
      <c r="BP128" s="29"/>
      <c r="BQ128" s="56">
        <f t="shared" si="61"/>
        <v>5140143430</v>
      </c>
      <c r="BR128" s="56">
        <f t="shared" si="62"/>
        <v>5683963816</v>
      </c>
      <c r="BS128" s="56">
        <f t="shared" si="63"/>
        <v>4751085975</v>
      </c>
      <c r="BT128" s="56">
        <f t="shared" si="64"/>
        <v>6536063302</v>
      </c>
    </row>
    <row r="129">
      <c r="A129" s="37" t="s">
        <v>139</v>
      </c>
      <c r="B129" s="38" t="s">
        <v>140</v>
      </c>
      <c r="C129" s="6"/>
      <c r="D129" s="39">
        <f t="shared" ref="D129:AZ129" si="125">sum(D130)</f>
        <v>17447287000</v>
      </c>
      <c r="E129" s="39">
        <f t="shared" si="125"/>
        <v>515873087</v>
      </c>
      <c r="F129" s="39">
        <f t="shared" si="125"/>
        <v>0</v>
      </c>
      <c r="G129" s="39">
        <f t="shared" si="125"/>
        <v>0</v>
      </c>
      <c r="H129" s="39">
        <f t="shared" si="125"/>
        <v>0</v>
      </c>
      <c r="I129" s="39">
        <f t="shared" si="125"/>
        <v>516501381</v>
      </c>
      <c r="J129" s="39">
        <f t="shared" si="125"/>
        <v>631904084</v>
      </c>
      <c r="K129" s="39">
        <f t="shared" si="125"/>
        <v>974000</v>
      </c>
      <c r="L129" s="39">
        <f t="shared" si="125"/>
        <v>1121107</v>
      </c>
      <c r="M129" s="39">
        <f t="shared" si="125"/>
        <v>1104909348</v>
      </c>
      <c r="N129" s="39">
        <f t="shared" si="125"/>
        <v>1217548539</v>
      </c>
      <c r="O129" s="39">
        <f t="shared" si="125"/>
        <v>0</v>
      </c>
      <c r="P129" s="39">
        <f t="shared" si="125"/>
        <v>0</v>
      </c>
      <c r="Q129" s="39">
        <f t="shared" si="125"/>
        <v>521253427</v>
      </c>
      <c r="R129" s="39">
        <f t="shared" si="125"/>
        <v>70469000</v>
      </c>
      <c r="S129" s="39">
        <f t="shared" si="125"/>
        <v>563601000</v>
      </c>
      <c r="T129" s="39">
        <f t="shared" si="125"/>
        <v>9004000</v>
      </c>
      <c r="U129" s="39">
        <f t="shared" si="125"/>
        <v>543448351</v>
      </c>
      <c r="V129" s="39">
        <f t="shared" si="125"/>
        <v>73564250</v>
      </c>
      <c r="W129" s="39">
        <f t="shared" si="125"/>
        <v>560861000</v>
      </c>
      <c r="X129" s="39">
        <f t="shared" si="125"/>
        <v>0</v>
      </c>
      <c r="Y129" s="39">
        <f t="shared" si="125"/>
        <v>545476111</v>
      </c>
      <c r="Z129" s="39">
        <f t="shared" si="125"/>
        <v>73564250</v>
      </c>
      <c r="AA129" s="39">
        <f t="shared" si="125"/>
        <v>1068804466</v>
      </c>
      <c r="AB129" s="39">
        <f t="shared" si="125"/>
        <v>606807466</v>
      </c>
      <c r="AC129" s="39">
        <f t="shared" si="125"/>
        <v>543448351</v>
      </c>
      <c r="AD129" s="39">
        <f t="shared" si="125"/>
        <v>73564250</v>
      </c>
      <c r="AE129" s="39">
        <f t="shared" si="125"/>
        <v>560861000</v>
      </c>
      <c r="AF129" s="39">
        <f t="shared" si="125"/>
        <v>0</v>
      </c>
      <c r="AG129" s="39">
        <f t="shared" si="125"/>
        <v>541773051</v>
      </c>
      <c r="AH129" s="39">
        <f t="shared" si="125"/>
        <v>73564250</v>
      </c>
      <c r="AI129" s="39">
        <f t="shared" si="125"/>
        <v>563601000</v>
      </c>
      <c r="AJ129" s="39">
        <f t="shared" si="125"/>
        <v>9004000</v>
      </c>
      <c r="AK129" s="39">
        <f t="shared" si="125"/>
        <v>543448351</v>
      </c>
      <c r="AL129" s="39">
        <f t="shared" si="125"/>
        <v>73564250</v>
      </c>
      <c r="AM129" s="39">
        <f t="shared" si="125"/>
        <v>560423837</v>
      </c>
      <c r="AN129" s="39">
        <f t="shared" si="125"/>
        <v>0</v>
      </c>
      <c r="AO129" s="39">
        <f t="shared" si="125"/>
        <v>543448351</v>
      </c>
      <c r="AP129" s="39">
        <f t="shared" si="125"/>
        <v>73564250</v>
      </c>
      <c r="AQ129" s="39">
        <f t="shared" si="125"/>
        <v>547811466</v>
      </c>
      <c r="AR129" s="39">
        <f t="shared" si="125"/>
        <v>0</v>
      </c>
      <c r="AS129" s="39">
        <f t="shared" si="125"/>
        <v>543448351</v>
      </c>
      <c r="AT129" s="39">
        <f t="shared" si="125"/>
        <v>73564250</v>
      </c>
      <c r="AU129" s="39">
        <f t="shared" si="125"/>
        <v>547811466</v>
      </c>
      <c r="AV129" s="39">
        <f t="shared" si="125"/>
        <v>2740000</v>
      </c>
      <c r="AW129" s="39">
        <f t="shared" si="125"/>
        <v>631206606</v>
      </c>
      <c r="AX129" s="39">
        <f t="shared" si="125"/>
        <v>789934651</v>
      </c>
      <c r="AY129" s="39">
        <f t="shared" si="125"/>
        <v>1521496552</v>
      </c>
      <c r="AZ129" s="39">
        <f t="shared" si="125"/>
        <v>228600</v>
      </c>
      <c r="BA129" s="57">
        <f>sum(E129:AZ129)</f>
        <v>17444191750</v>
      </c>
      <c r="BB129" s="28">
        <f t="shared" si="78"/>
        <v>3095250</v>
      </c>
      <c r="BC129" s="29"/>
      <c r="BD129" s="57">
        <f t="shared" si="49"/>
        <v>515873087</v>
      </c>
      <c r="BE129" s="57">
        <f t="shared" si="50"/>
        <v>1150500572</v>
      </c>
      <c r="BF129" s="57">
        <f t="shared" si="51"/>
        <v>2322457887</v>
      </c>
      <c r="BG129" s="57">
        <f t="shared" si="52"/>
        <v>1164327427</v>
      </c>
      <c r="BH129" s="57">
        <f t="shared" si="53"/>
        <v>1177873601</v>
      </c>
      <c r="BI129" s="57">
        <f t="shared" si="54"/>
        <v>2294652293</v>
      </c>
      <c r="BJ129" s="57">
        <f t="shared" si="55"/>
        <v>1177873601</v>
      </c>
      <c r="BK129" s="57">
        <f t="shared" si="56"/>
        <v>1187942301</v>
      </c>
      <c r="BL129" s="57">
        <f t="shared" si="57"/>
        <v>1177436438</v>
      </c>
      <c r="BM129" s="57">
        <f t="shared" si="58"/>
        <v>1164824067</v>
      </c>
      <c r="BN129" s="57">
        <f t="shared" si="59"/>
        <v>1167564067</v>
      </c>
      <c r="BO129" s="57">
        <f t="shared" si="60"/>
        <v>2942866409</v>
      </c>
      <c r="BP129" s="29"/>
      <c r="BQ129" s="57">
        <f t="shared" si="61"/>
        <v>3988831546</v>
      </c>
      <c r="BR129" s="57">
        <f t="shared" si="62"/>
        <v>4636853321</v>
      </c>
      <c r="BS129" s="57">
        <f t="shared" si="63"/>
        <v>3543252340</v>
      </c>
      <c r="BT129" s="57">
        <f t="shared" si="64"/>
        <v>5275254543</v>
      </c>
    </row>
    <row r="130">
      <c r="A130" s="41" t="s">
        <v>98</v>
      </c>
      <c r="B130" s="42" t="s">
        <v>141</v>
      </c>
      <c r="C130" s="6"/>
      <c r="D130" s="43">
        <f t="shared" ref="D130:BA130" si="126">sum(D131,D136,D141,D146,D151,D156,D161,D166,D169,D172,D177,D182,D187,D192,D197,D202,D205,D208,D211,D221,D227,D239)</f>
        <v>17447287000</v>
      </c>
      <c r="E130" s="43">
        <f t="shared" si="126"/>
        <v>515873087</v>
      </c>
      <c r="F130" s="43">
        <f t="shared" si="126"/>
        <v>0</v>
      </c>
      <c r="G130" s="43">
        <f t="shared" si="126"/>
        <v>0</v>
      </c>
      <c r="H130" s="43">
        <f t="shared" si="126"/>
        <v>0</v>
      </c>
      <c r="I130" s="43">
        <f t="shared" si="126"/>
        <v>516501381</v>
      </c>
      <c r="J130" s="43">
        <f t="shared" si="126"/>
        <v>631904084</v>
      </c>
      <c r="K130" s="43">
        <f t="shared" si="126"/>
        <v>974000</v>
      </c>
      <c r="L130" s="43">
        <f t="shared" si="126"/>
        <v>1121107</v>
      </c>
      <c r="M130" s="43">
        <f t="shared" si="126"/>
        <v>1104909348</v>
      </c>
      <c r="N130" s="43">
        <f t="shared" si="126"/>
        <v>1217548539</v>
      </c>
      <c r="O130" s="43">
        <f t="shared" si="126"/>
        <v>0</v>
      </c>
      <c r="P130" s="43">
        <f t="shared" si="126"/>
        <v>0</v>
      </c>
      <c r="Q130" s="43">
        <f t="shared" si="126"/>
        <v>521253427</v>
      </c>
      <c r="R130" s="43">
        <f t="shared" si="126"/>
        <v>70469000</v>
      </c>
      <c r="S130" s="43">
        <f t="shared" si="126"/>
        <v>563601000</v>
      </c>
      <c r="T130" s="43">
        <f t="shared" si="126"/>
        <v>9004000</v>
      </c>
      <c r="U130" s="43">
        <f t="shared" si="126"/>
        <v>543448351</v>
      </c>
      <c r="V130" s="43">
        <f t="shared" si="126"/>
        <v>73564250</v>
      </c>
      <c r="W130" s="43">
        <f t="shared" si="126"/>
        <v>560861000</v>
      </c>
      <c r="X130" s="43">
        <f t="shared" si="126"/>
        <v>0</v>
      </c>
      <c r="Y130" s="43">
        <f t="shared" si="126"/>
        <v>545476111</v>
      </c>
      <c r="Z130" s="43">
        <f t="shared" si="126"/>
        <v>73564250</v>
      </c>
      <c r="AA130" s="43">
        <f t="shared" si="126"/>
        <v>1068804466</v>
      </c>
      <c r="AB130" s="43">
        <f t="shared" si="126"/>
        <v>606807466</v>
      </c>
      <c r="AC130" s="43">
        <f t="shared" si="126"/>
        <v>543448351</v>
      </c>
      <c r="AD130" s="43">
        <f t="shared" si="126"/>
        <v>73564250</v>
      </c>
      <c r="AE130" s="43">
        <f t="shared" si="126"/>
        <v>560861000</v>
      </c>
      <c r="AF130" s="43">
        <f t="shared" si="126"/>
        <v>0</v>
      </c>
      <c r="AG130" s="43">
        <f t="shared" si="126"/>
        <v>541773051</v>
      </c>
      <c r="AH130" s="43">
        <f t="shared" si="126"/>
        <v>73564250</v>
      </c>
      <c r="AI130" s="43">
        <f t="shared" si="126"/>
        <v>563601000</v>
      </c>
      <c r="AJ130" s="43">
        <f t="shared" si="126"/>
        <v>9004000</v>
      </c>
      <c r="AK130" s="43">
        <f t="shared" si="126"/>
        <v>543448351</v>
      </c>
      <c r="AL130" s="43">
        <f t="shared" si="126"/>
        <v>73564250</v>
      </c>
      <c r="AM130" s="43">
        <f t="shared" si="126"/>
        <v>560423837</v>
      </c>
      <c r="AN130" s="43">
        <f t="shared" si="126"/>
        <v>0</v>
      </c>
      <c r="AO130" s="43">
        <f t="shared" si="126"/>
        <v>543448351</v>
      </c>
      <c r="AP130" s="43">
        <f t="shared" si="126"/>
        <v>73564250</v>
      </c>
      <c r="AQ130" s="43">
        <f t="shared" si="126"/>
        <v>547811466</v>
      </c>
      <c r="AR130" s="43">
        <f t="shared" si="126"/>
        <v>0</v>
      </c>
      <c r="AS130" s="43">
        <f t="shared" si="126"/>
        <v>543448351</v>
      </c>
      <c r="AT130" s="43">
        <f t="shared" si="126"/>
        <v>73564250</v>
      </c>
      <c r="AU130" s="43">
        <f t="shared" si="126"/>
        <v>547811466</v>
      </c>
      <c r="AV130" s="43">
        <f t="shared" si="126"/>
        <v>2740000</v>
      </c>
      <c r="AW130" s="43">
        <f t="shared" si="126"/>
        <v>631206606</v>
      </c>
      <c r="AX130" s="43">
        <f t="shared" si="126"/>
        <v>789934651</v>
      </c>
      <c r="AY130" s="43">
        <f t="shared" si="126"/>
        <v>1521496552</v>
      </c>
      <c r="AZ130" s="43">
        <f t="shared" si="126"/>
        <v>228600</v>
      </c>
      <c r="BA130" s="58">
        <f t="shared" si="126"/>
        <v>17444191750</v>
      </c>
      <c r="BB130" s="28">
        <f t="shared" si="78"/>
        <v>3095250</v>
      </c>
      <c r="BC130" s="29"/>
      <c r="BD130" s="59">
        <f t="shared" si="49"/>
        <v>515873087</v>
      </c>
      <c r="BE130" s="59">
        <f t="shared" si="50"/>
        <v>1150500572</v>
      </c>
      <c r="BF130" s="59">
        <f t="shared" si="51"/>
        <v>2322457887</v>
      </c>
      <c r="BG130" s="59">
        <f t="shared" si="52"/>
        <v>1164327427</v>
      </c>
      <c r="BH130" s="59">
        <f t="shared" si="53"/>
        <v>1177873601</v>
      </c>
      <c r="BI130" s="59">
        <f t="shared" si="54"/>
        <v>2294652293</v>
      </c>
      <c r="BJ130" s="59">
        <f t="shared" si="55"/>
        <v>1177873601</v>
      </c>
      <c r="BK130" s="59">
        <f t="shared" si="56"/>
        <v>1187942301</v>
      </c>
      <c r="BL130" s="59">
        <f t="shared" si="57"/>
        <v>1177436438</v>
      </c>
      <c r="BM130" s="59">
        <f t="shared" si="58"/>
        <v>1164824067</v>
      </c>
      <c r="BN130" s="59">
        <f t="shared" si="59"/>
        <v>1167564067</v>
      </c>
      <c r="BO130" s="59">
        <f t="shared" si="60"/>
        <v>2942866409</v>
      </c>
      <c r="BP130" s="29"/>
      <c r="BQ130" s="59">
        <f t="shared" si="61"/>
        <v>3988831546</v>
      </c>
      <c r="BR130" s="59">
        <f t="shared" si="62"/>
        <v>4636853321</v>
      </c>
      <c r="BS130" s="59">
        <f t="shared" si="63"/>
        <v>3543252340</v>
      </c>
      <c r="BT130" s="59">
        <f t="shared" si="64"/>
        <v>5275254543</v>
      </c>
    </row>
    <row r="131">
      <c r="A131" s="45">
        <v>511111.0</v>
      </c>
      <c r="B131" s="46" t="s">
        <v>142</v>
      </c>
      <c r="C131" s="6"/>
      <c r="D131" s="47">
        <f t="shared" ref="D131:AZ131" si="127">sum(D133:D135)</f>
        <v>5298393000</v>
      </c>
      <c r="E131" s="47">
        <f t="shared" si="127"/>
        <v>358641800</v>
      </c>
      <c r="F131" s="47">
        <f t="shared" si="127"/>
        <v>0</v>
      </c>
      <c r="G131" s="47">
        <f t="shared" si="127"/>
        <v>0</v>
      </c>
      <c r="H131" s="47">
        <f t="shared" si="127"/>
        <v>0</v>
      </c>
      <c r="I131" s="47">
        <f t="shared" si="127"/>
        <v>359210000</v>
      </c>
      <c r="J131" s="47">
        <f t="shared" si="127"/>
        <v>0</v>
      </c>
      <c r="K131" s="47">
        <f t="shared" si="127"/>
        <v>0</v>
      </c>
      <c r="L131" s="47">
        <f t="shared" si="127"/>
        <v>1046900</v>
      </c>
      <c r="M131" s="47">
        <f t="shared" si="127"/>
        <v>721800200</v>
      </c>
      <c r="N131" s="47">
        <f t="shared" si="127"/>
        <v>0</v>
      </c>
      <c r="O131" s="47">
        <f t="shared" si="127"/>
        <v>0</v>
      </c>
      <c r="P131" s="47">
        <f t="shared" si="127"/>
        <v>0</v>
      </c>
      <c r="Q131" s="47">
        <f t="shared" si="127"/>
        <v>363334400</v>
      </c>
      <c r="R131" s="47">
        <f t="shared" si="127"/>
        <v>0</v>
      </c>
      <c r="S131" s="47">
        <f t="shared" si="127"/>
        <v>0</v>
      </c>
      <c r="T131" s="47">
        <f t="shared" si="127"/>
        <v>0</v>
      </c>
      <c r="U131" s="47">
        <f t="shared" si="127"/>
        <v>380798500</v>
      </c>
      <c r="V131" s="47">
        <f t="shared" si="127"/>
        <v>0</v>
      </c>
      <c r="W131" s="47">
        <f t="shared" si="127"/>
        <v>0</v>
      </c>
      <c r="X131" s="47">
        <f t="shared" si="127"/>
        <v>0</v>
      </c>
      <c r="Y131" s="47">
        <f t="shared" si="127"/>
        <v>380798500</v>
      </c>
      <c r="Z131" s="47">
        <f t="shared" si="127"/>
        <v>0</v>
      </c>
      <c r="AA131" s="47">
        <f t="shared" si="127"/>
        <v>370000000</v>
      </c>
      <c r="AB131" s="47">
        <f t="shared" si="127"/>
        <v>0</v>
      </c>
      <c r="AC131" s="47">
        <f t="shared" si="127"/>
        <v>380798500</v>
      </c>
      <c r="AD131" s="47">
        <f t="shared" si="127"/>
        <v>0</v>
      </c>
      <c r="AE131" s="47">
        <f t="shared" si="127"/>
        <v>0</v>
      </c>
      <c r="AF131" s="47">
        <f t="shared" si="127"/>
        <v>0</v>
      </c>
      <c r="AG131" s="47">
        <f t="shared" si="127"/>
        <v>380798500</v>
      </c>
      <c r="AH131" s="47">
        <f t="shared" si="127"/>
        <v>0</v>
      </c>
      <c r="AI131" s="47">
        <f t="shared" si="127"/>
        <v>0</v>
      </c>
      <c r="AJ131" s="47">
        <f t="shared" si="127"/>
        <v>0</v>
      </c>
      <c r="AK131" s="47">
        <f t="shared" si="127"/>
        <v>380798500</v>
      </c>
      <c r="AL131" s="47">
        <f t="shared" si="127"/>
        <v>0</v>
      </c>
      <c r="AM131" s="47">
        <f t="shared" si="127"/>
        <v>0</v>
      </c>
      <c r="AN131" s="47">
        <f t="shared" si="127"/>
        <v>0</v>
      </c>
      <c r="AO131" s="47">
        <f t="shared" si="127"/>
        <v>380798500</v>
      </c>
      <c r="AP131" s="47">
        <f t="shared" si="127"/>
        <v>0</v>
      </c>
      <c r="AQ131" s="47">
        <f t="shared" si="127"/>
        <v>0</v>
      </c>
      <c r="AR131" s="47">
        <f t="shared" si="127"/>
        <v>0</v>
      </c>
      <c r="AS131" s="47">
        <f t="shared" si="127"/>
        <v>380798500</v>
      </c>
      <c r="AT131" s="47">
        <f t="shared" si="127"/>
        <v>0</v>
      </c>
      <c r="AU131" s="47">
        <f t="shared" si="127"/>
        <v>0</v>
      </c>
      <c r="AV131" s="47">
        <f t="shared" si="127"/>
        <v>0</v>
      </c>
      <c r="AW131" s="47">
        <f t="shared" si="127"/>
        <v>380798500</v>
      </c>
      <c r="AX131" s="47">
        <f t="shared" si="127"/>
        <v>77971700</v>
      </c>
      <c r="AY131" s="47">
        <f t="shared" si="127"/>
        <v>0</v>
      </c>
      <c r="AZ131" s="60">
        <f t="shared" si="127"/>
        <v>0</v>
      </c>
      <c r="BA131" s="59">
        <f t="shared" ref="BA131:BA341" si="128">sum(E131:AZ131)</f>
        <v>5298393000</v>
      </c>
      <c r="BB131" s="28">
        <f t="shared" si="78"/>
        <v>0</v>
      </c>
      <c r="BC131" s="61"/>
      <c r="BD131" s="59">
        <f t="shared" si="49"/>
        <v>358641800</v>
      </c>
      <c r="BE131" s="59">
        <f t="shared" si="50"/>
        <v>360256900</v>
      </c>
      <c r="BF131" s="59">
        <f t="shared" si="51"/>
        <v>721800200</v>
      </c>
      <c r="BG131" s="59">
        <f t="shared" si="52"/>
        <v>363334400</v>
      </c>
      <c r="BH131" s="59">
        <f t="shared" si="53"/>
        <v>380798500</v>
      </c>
      <c r="BI131" s="59">
        <f t="shared" si="54"/>
        <v>750798500</v>
      </c>
      <c r="BJ131" s="59">
        <f t="shared" si="55"/>
        <v>380798500</v>
      </c>
      <c r="BK131" s="59">
        <f t="shared" si="56"/>
        <v>380798500</v>
      </c>
      <c r="BL131" s="59">
        <f t="shared" si="57"/>
        <v>380798500</v>
      </c>
      <c r="BM131" s="59">
        <f t="shared" si="58"/>
        <v>380798500</v>
      </c>
      <c r="BN131" s="59">
        <f t="shared" si="59"/>
        <v>380798500</v>
      </c>
      <c r="BO131" s="59">
        <f t="shared" si="60"/>
        <v>458770200</v>
      </c>
      <c r="BP131" s="61"/>
      <c r="BQ131" s="59">
        <f t="shared" si="61"/>
        <v>1440698900</v>
      </c>
      <c r="BR131" s="59">
        <f t="shared" si="62"/>
        <v>1494931400</v>
      </c>
      <c r="BS131" s="59">
        <f t="shared" si="63"/>
        <v>1142395500</v>
      </c>
      <c r="BT131" s="59">
        <f t="shared" si="64"/>
        <v>1220367200</v>
      </c>
    </row>
    <row r="132">
      <c r="A132" s="49"/>
      <c r="B132" s="50" t="s">
        <v>37</v>
      </c>
      <c r="C132" s="6"/>
      <c r="D132" s="51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3"/>
      <c r="BA132" s="59">
        <f t="shared" si="128"/>
        <v>0</v>
      </c>
      <c r="BB132" s="28">
        <f t="shared" si="78"/>
        <v>0</v>
      </c>
      <c r="BC132" s="64"/>
      <c r="BD132" s="59">
        <f t="shared" si="49"/>
        <v>0</v>
      </c>
      <c r="BE132" s="59">
        <f t="shared" si="50"/>
        <v>0</v>
      </c>
      <c r="BF132" s="59">
        <f t="shared" si="51"/>
        <v>0</v>
      </c>
      <c r="BG132" s="59">
        <f t="shared" si="52"/>
        <v>0</v>
      </c>
      <c r="BH132" s="59">
        <f t="shared" si="53"/>
        <v>0</v>
      </c>
      <c r="BI132" s="59">
        <f t="shared" si="54"/>
        <v>0</v>
      </c>
      <c r="BJ132" s="59">
        <f t="shared" si="55"/>
        <v>0</v>
      </c>
      <c r="BK132" s="59">
        <f t="shared" si="56"/>
        <v>0</v>
      </c>
      <c r="BL132" s="59">
        <f t="shared" si="57"/>
        <v>0</v>
      </c>
      <c r="BM132" s="59">
        <f t="shared" si="58"/>
        <v>0</v>
      </c>
      <c r="BN132" s="59">
        <f t="shared" si="59"/>
        <v>0</v>
      </c>
      <c r="BO132" s="59">
        <f t="shared" si="60"/>
        <v>0</v>
      </c>
      <c r="BP132" s="64"/>
      <c r="BQ132" s="59">
        <f t="shared" si="61"/>
        <v>0</v>
      </c>
      <c r="BR132" s="59">
        <f t="shared" si="62"/>
        <v>0</v>
      </c>
      <c r="BS132" s="59">
        <f t="shared" si="63"/>
        <v>0</v>
      </c>
      <c r="BT132" s="59">
        <f t="shared" si="64"/>
        <v>0</v>
      </c>
    </row>
    <row r="133">
      <c r="A133" s="49"/>
      <c r="B133" s="52" t="s">
        <v>38</v>
      </c>
      <c r="C133" s="52" t="s">
        <v>142</v>
      </c>
      <c r="D133" s="106">
        <f>4569582000-399000</f>
        <v>4569183000</v>
      </c>
      <c r="E133" s="106">
        <f>300290400+58351400</f>
        <v>358641800</v>
      </c>
      <c r="F133" s="102"/>
      <c r="G133" s="102"/>
      <c r="H133" s="102"/>
      <c r="I133" s="106">
        <f>300858600+58351400</f>
        <v>359210000</v>
      </c>
      <c r="J133" s="102"/>
      <c r="K133" s="102"/>
      <c r="L133" s="106">
        <v>1046900.0</v>
      </c>
      <c r="M133" s="106">
        <f>303431700+58351400+807100</f>
        <v>362590200</v>
      </c>
      <c r="N133" s="102"/>
      <c r="O133" s="102"/>
      <c r="P133" s="102"/>
      <c r="Q133" s="106">
        <f>58718300+304616100</f>
        <v>363334400</v>
      </c>
      <c r="R133" s="62"/>
      <c r="S133" s="62"/>
      <c r="T133" s="62"/>
      <c r="U133" s="62">
        <v>3.807985E8</v>
      </c>
      <c r="V133" s="62"/>
      <c r="W133" s="62"/>
      <c r="X133" s="62"/>
      <c r="Y133" s="62">
        <v>3.807985E8</v>
      </c>
      <c r="Z133" s="62"/>
      <c r="AA133" s="62"/>
      <c r="AB133" s="62"/>
      <c r="AC133" s="62">
        <v>3.807985E8</v>
      </c>
      <c r="AD133" s="62"/>
      <c r="AE133" s="62"/>
      <c r="AF133" s="62"/>
      <c r="AG133" s="62">
        <v>3.807985E8</v>
      </c>
      <c r="AH133" s="62"/>
      <c r="AI133" s="62"/>
      <c r="AJ133" s="62"/>
      <c r="AK133" s="62">
        <v>3.807985E8</v>
      </c>
      <c r="AL133" s="62"/>
      <c r="AM133" s="62"/>
      <c r="AN133" s="62"/>
      <c r="AO133" s="62">
        <v>3.807985E8</v>
      </c>
      <c r="AP133" s="62"/>
      <c r="AQ133" s="62"/>
      <c r="AR133" s="62"/>
      <c r="AS133" s="62">
        <v>3.807985E8</v>
      </c>
      <c r="AT133" s="62"/>
      <c r="AU133" s="62"/>
      <c r="AV133" s="62"/>
      <c r="AW133" s="62">
        <v>3.807985E8</v>
      </c>
      <c r="AX133" s="62">
        <v>7.79717E7</v>
      </c>
      <c r="AY133" s="62"/>
      <c r="AZ133" s="63"/>
      <c r="BA133" s="59">
        <f t="shared" si="128"/>
        <v>4569183000</v>
      </c>
      <c r="BB133" s="28">
        <f t="shared" si="78"/>
        <v>0</v>
      </c>
      <c r="BC133" s="64"/>
      <c r="BD133" s="59">
        <f t="shared" si="49"/>
        <v>358641800</v>
      </c>
      <c r="BE133" s="59">
        <f t="shared" si="50"/>
        <v>360256900</v>
      </c>
      <c r="BF133" s="59">
        <f t="shared" si="51"/>
        <v>362590200</v>
      </c>
      <c r="BG133" s="59">
        <f t="shared" si="52"/>
        <v>363334400</v>
      </c>
      <c r="BH133" s="59">
        <f t="shared" si="53"/>
        <v>380798500</v>
      </c>
      <c r="BI133" s="59">
        <f t="shared" si="54"/>
        <v>380798500</v>
      </c>
      <c r="BJ133" s="59">
        <f t="shared" si="55"/>
        <v>380798500</v>
      </c>
      <c r="BK133" s="59">
        <f t="shared" si="56"/>
        <v>380798500</v>
      </c>
      <c r="BL133" s="59">
        <f t="shared" si="57"/>
        <v>380798500</v>
      </c>
      <c r="BM133" s="59">
        <f t="shared" si="58"/>
        <v>380798500</v>
      </c>
      <c r="BN133" s="59">
        <f t="shared" si="59"/>
        <v>380798500</v>
      </c>
      <c r="BO133" s="59">
        <f t="shared" si="60"/>
        <v>458770200</v>
      </c>
      <c r="BP133" s="64"/>
      <c r="BQ133" s="59">
        <f t="shared" si="61"/>
        <v>1081488900</v>
      </c>
      <c r="BR133" s="59">
        <f t="shared" si="62"/>
        <v>1124931400</v>
      </c>
      <c r="BS133" s="59">
        <f t="shared" si="63"/>
        <v>1142395500</v>
      </c>
      <c r="BT133" s="59">
        <f t="shared" si="64"/>
        <v>1220367200</v>
      </c>
    </row>
    <row r="134">
      <c r="A134" s="49"/>
      <c r="B134" s="52" t="s">
        <v>38</v>
      </c>
      <c r="C134" s="52" t="s">
        <v>143</v>
      </c>
      <c r="D134" s="106">
        <v>3.7E8</v>
      </c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62"/>
      <c r="S134" s="62"/>
      <c r="T134" s="62"/>
      <c r="U134" s="62"/>
      <c r="V134" s="62"/>
      <c r="W134" s="62"/>
      <c r="X134" s="62"/>
      <c r="Y134" s="62"/>
      <c r="Z134" s="62"/>
      <c r="AA134" s="53">
        <v>3.7E8</v>
      </c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3"/>
      <c r="BA134" s="59">
        <f t="shared" si="128"/>
        <v>370000000</v>
      </c>
      <c r="BB134" s="28">
        <f t="shared" si="78"/>
        <v>0</v>
      </c>
      <c r="BC134" s="64"/>
      <c r="BD134" s="59">
        <f t="shared" si="49"/>
        <v>0</v>
      </c>
      <c r="BE134" s="59">
        <f t="shared" si="50"/>
        <v>0</v>
      </c>
      <c r="BF134" s="59">
        <f t="shared" si="51"/>
        <v>0</v>
      </c>
      <c r="BG134" s="59">
        <f t="shared" si="52"/>
        <v>0</v>
      </c>
      <c r="BH134" s="59">
        <f t="shared" si="53"/>
        <v>0</v>
      </c>
      <c r="BI134" s="59">
        <f t="shared" si="54"/>
        <v>370000000</v>
      </c>
      <c r="BJ134" s="59">
        <f t="shared" si="55"/>
        <v>0</v>
      </c>
      <c r="BK134" s="59">
        <f t="shared" si="56"/>
        <v>0</v>
      </c>
      <c r="BL134" s="59">
        <f t="shared" si="57"/>
        <v>0</v>
      </c>
      <c r="BM134" s="59">
        <f t="shared" si="58"/>
        <v>0</v>
      </c>
      <c r="BN134" s="59">
        <f t="shared" si="59"/>
        <v>0</v>
      </c>
      <c r="BO134" s="59">
        <f t="shared" si="60"/>
        <v>0</v>
      </c>
      <c r="BP134" s="64"/>
      <c r="BQ134" s="59">
        <f t="shared" si="61"/>
        <v>0</v>
      </c>
      <c r="BR134" s="59">
        <f t="shared" si="62"/>
        <v>370000000</v>
      </c>
      <c r="BS134" s="59">
        <f t="shared" si="63"/>
        <v>0</v>
      </c>
      <c r="BT134" s="59">
        <f t="shared" si="64"/>
        <v>0</v>
      </c>
    </row>
    <row r="135">
      <c r="A135" s="49"/>
      <c r="B135" s="52" t="s">
        <v>38</v>
      </c>
      <c r="C135" s="52" t="s">
        <v>144</v>
      </c>
      <c r="D135" s="142">
        <f>369740000-5229000-3427000-1874000</f>
        <v>359210000</v>
      </c>
      <c r="E135" s="102"/>
      <c r="F135" s="102"/>
      <c r="G135" s="102"/>
      <c r="H135" s="102"/>
      <c r="I135" s="102"/>
      <c r="J135" s="102"/>
      <c r="K135" s="102"/>
      <c r="L135" s="102"/>
      <c r="M135" s="106">
        <f>300858600+58351400</f>
        <v>359210000</v>
      </c>
      <c r="N135" s="102"/>
      <c r="O135" s="102"/>
      <c r="P135" s="102"/>
      <c r="Q135" s="10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5"/>
      <c r="BA135" s="59">
        <f t="shared" si="128"/>
        <v>359210000</v>
      </c>
      <c r="BB135" s="28">
        <f t="shared" si="78"/>
        <v>0</v>
      </c>
      <c r="BC135" s="64"/>
      <c r="BD135" s="59">
        <f t="shared" si="49"/>
        <v>0</v>
      </c>
      <c r="BE135" s="59">
        <f t="shared" si="50"/>
        <v>0</v>
      </c>
      <c r="BF135" s="59">
        <f t="shared" si="51"/>
        <v>359210000</v>
      </c>
      <c r="BG135" s="59">
        <f t="shared" si="52"/>
        <v>0</v>
      </c>
      <c r="BH135" s="59">
        <f t="shared" si="53"/>
        <v>0</v>
      </c>
      <c r="BI135" s="59">
        <f t="shared" si="54"/>
        <v>0</v>
      </c>
      <c r="BJ135" s="59">
        <f t="shared" si="55"/>
        <v>0</v>
      </c>
      <c r="BK135" s="59">
        <f t="shared" si="56"/>
        <v>0</v>
      </c>
      <c r="BL135" s="59">
        <f t="shared" si="57"/>
        <v>0</v>
      </c>
      <c r="BM135" s="59">
        <f t="shared" si="58"/>
        <v>0</v>
      </c>
      <c r="BN135" s="59">
        <f t="shared" si="59"/>
        <v>0</v>
      </c>
      <c r="BO135" s="59">
        <f t="shared" si="60"/>
        <v>0</v>
      </c>
      <c r="BP135" s="64"/>
      <c r="BQ135" s="59">
        <f t="shared" si="61"/>
        <v>359210000</v>
      </c>
      <c r="BR135" s="59">
        <f t="shared" si="62"/>
        <v>0</v>
      </c>
      <c r="BS135" s="59">
        <f t="shared" si="63"/>
        <v>0</v>
      </c>
      <c r="BT135" s="59">
        <f t="shared" si="64"/>
        <v>0</v>
      </c>
    </row>
    <row r="136">
      <c r="A136" s="45">
        <v>511119.0</v>
      </c>
      <c r="B136" s="46" t="s">
        <v>145</v>
      </c>
      <c r="C136" s="6"/>
      <c r="D136" s="143">
        <f t="shared" ref="D136:AZ136" si="129">sum(D138:D140)</f>
        <v>85000</v>
      </c>
      <c r="E136" s="143">
        <f t="shared" si="129"/>
        <v>4243</v>
      </c>
      <c r="F136" s="143">
        <f t="shared" si="129"/>
        <v>0</v>
      </c>
      <c r="G136" s="143">
        <f t="shared" si="129"/>
        <v>0</v>
      </c>
      <c r="H136" s="143">
        <f t="shared" si="129"/>
        <v>0</v>
      </c>
      <c r="I136" s="143">
        <f t="shared" si="129"/>
        <v>4234</v>
      </c>
      <c r="J136" s="143">
        <f t="shared" si="129"/>
        <v>0</v>
      </c>
      <c r="K136" s="143">
        <f t="shared" si="129"/>
        <v>0</v>
      </c>
      <c r="L136" s="143">
        <f t="shared" si="129"/>
        <v>242</v>
      </c>
      <c r="M136" s="143">
        <f t="shared" si="129"/>
        <v>10022</v>
      </c>
      <c r="N136" s="143">
        <f t="shared" si="129"/>
        <v>0</v>
      </c>
      <c r="O136" s="143">
        <f t="shared" si="129"/>
        <v>0</v>
      </c>
      <c r="P136" s="143">
        <f t="shared" si="129"/>
        <v>0</v>
      </c>
      <c r="Q136" s="143">
        <f t="shared" si="129"/>
        <v>4529</v>
      </c>
      <c r="R136" s="47">
        <f t="shared" si="129"/>
        <v>0</v>
      </c>
      <c r="S136" s="47">
        <f t="shared" si="129"/>
        <v>0</v>
      </c>
      <c r="T136" s="47">
        <f t="shared" si="129"/>
        <v>0</v>
      </c>
      <c r="U136" s="47">
        <f t="shared" si="129"/>
        <v>5900</v>
      </c>
      <c r="V136" s="47">
        <f t="shared" si="129"/>
        <v>0</v>
      </c>
      <c r="W136" s="47">
        <f t="shared" si="129"/>
        <v>0</v>
      </c>
      <c r="X136" s="47">
        <f t="shared" si="129"/>
        <v>0</v>
      </c>
      <c r="Y136" s="47">
        <f t="shared" si="129"/>
        <v>5900</v>
      </c>
      <c r="Z136" s="47">
        <f t="shared" si="129"/>
        <v>0</v>
      </c>
      <c r="AA136" s="47">
        <f t="shared" si="129"/>
        <v>7000</v>
      </c>
      <c r="AB136" s="47">
        <f t="shared" si="129"/>
        <v>0</v>
      </c>
      <c r="AC136" s="47">
        <f t="shared" si="129"/>
        <v>5900</v>
      </c>
      <c r="AD136" s="47">
        <f t="shared" si="129"/>
        <v>0</v>
      </c>
      <c r="AE136" s="47">
        <f t="shared" si="129"/>
        <v>0</v>
      </c>
      <c r="AF136" s="47">
        <f t="shared" si="129"/>
        <v>0</v>
      </c>
      <c r="AG136" s="47">
        <f t="shared" si="129"/>
        <v>5900</v>
      </c>
      <c r="AH136" s="47">
        <f t="shared" si="129"/>
        <v>0</v>
      </c>
      <c r="AI136" s="47">
        <f t="shared" si="129"/>
        <v>0</v>
      </c>
      <c r="AJ136" s="47">
        <f t="shared" si="129"/>
        <v>0</v>
      </c>
      <c r="AK136" s="47">
        <f t="shared" si="129"/>
        <v>5900</v>
      </c>
      <c r="AL136" s="47">
        <f t="shared" si="129"/>
        <v>0</v>
      </c>
      <c r="AM136" s="47">
        <f t="shared" si="129"/>
        <v>0</v>
      </c>
      <c r="AN136" s="47">
        <f t="shared" si="129"/>
        <v>0</v>
      </c>
      <c r="AO136" s="47">
        <f t="shared" si="129"/>
        <v>5900</v>
      </c>
      <c r="AP136" s="47">
        <f t="shared" si="129"/>
        <v>0</v>
      </c>
      <c r="AQ136" s="47">
        <f t="shared" si="129"/>
        <v>0</v>
      </c>
      <c r="AR136" s="47">
        <f t="shared" si="129"/>
        <v>0</v>
      </c>
      <c r="AS136" s="47">
        <f t="shared" si="129"/>
        <v>5900</v>
      </c>
      <c r="AT136" s="47">
        <f t="shared" si="129"/>
        <v>0</v>
      </c>
      <c r="AU136" s="47">
        <f t="shared" si="129"/>
        <v>0</v>
      </c>
      <c r="AV136" s="47">
        <f t="shared" si="129"/>
        <v>0</v>
      </c>
      <c r="AW136" s="47">
        <f t="shared" si="129"/>
        <v>6100</v>
      </c>
      <c r="AX136" s="47">
        <f t="shared" si="129"/>
        <v>5758</v>
      </c>
      <c r="AY136" s="47">
        <f t="shared" si="129"/>
        <v>0</v>
      </c>
      <c r="AZ136" s="60">
        <f t="shared" si="129"/>
        <v>1572</v>
      </c>
      <c r="BA136" s="59">
        <f t="shared" si="128"/>
        <v>85000</v>
      </c>
      <c r="BB136" s="28">
        <f t="shared" si="78"/>
        <v>0</v>
      </c>
      <c r="BC136" s="61"/>
      <c r="BD136" s="59">
        <f t="shared" si="49"/>
        <v>4243</v>
      </c>
      <c r="BE136" s="59">
        <f t="shared" si="50"/>
        <v>4476</v>
      </c>
      <c r="BF136" s="59">
        <f t="shared" si="51"/>
        <v>10022</v>
      </c>
      <c r="BG136" s="59">
        <f t="shared" si="52"/>
        <v>4529</v>
      </c>
      <c r="BH136" s="59">
        <f t="shared" si="53"/>
        <v>5900</v>
      </c>
      <c r="BI136" s="59">
        <f t="shared" si="54"/>
        <v>12900</v>
      </c>
      <c r="BJ136" s="59">
        <f t="shared" si="55"/>
        <v>5900</v>
      </c>
      <c r="BK136" s="59">
        <f t="shared" si="56"/>
        <v>5900</v>
      </c>
      <c r="BL136" s="59">
        <f t="shared" si="57"/>
        <v>5900</v>
      </c>
      <c r="BM136" s="59">
        <f t="shared" si="58"/>
        <v>5900</v>
      </c>
      <c r="BN136" s="59">
        <f t="shared" si="59"/>
        <v>5900</v>
      </c>
      <c r="BO136" s="59">
        <f t="shared" si="60"/>
        <v>13430</v>
      </c>
      <c r="BP136" s="61"/>
      <c r="BQ136" s="59">
        <f t="shared" si="61"/>
        <v>18741</v>
      </c>
      <c r="BR136" s="59">
        <f t="shared" si="62"/>
        <v>23329</v>
      </c>
      <c r="BS136" s="59">
        <f t="shared" si="63"/>
        <v>17700</v>
      </c>
      <c r="BT136" s="59">
        <f t="shared" si="64"/>
        <v>25230</v>
      </c>
    </row>
    <row r="137">
      <c r="A137" s="49"/>
      <c r="B137" s="50" t="s">
        <v>37</v>
      </c>
      <c r="C137" s="6"/>
      <c r="D137" s="70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62"/>
      <c r="AU137" s="62"/>
      <c r="AV137" s="62"/>
      <c r="AW137" s="62"/>
      <c r="AX137" s="62"/>
      <c r="AY137" s="62"/>
      <c r="AZ137" s="63"/>
      <c r="BA137" s="59">
        <f t="shared" si="128"/>
        <v>0</v>
      </c>
      <c r="BB137" s="28">
        <f t="shared" si="78"/>
        <v>0</v>
      </c>
      <c r="BC137" s="64"/>
      <c r="BD137" s="59">
        <f t="shared" si="49"/>
        <v>0</v>
      </c>
      <c r="BE137" s="59">
        <f t="shared" si="50"/>
        <v>0</v>
      </c>
      <c r="BF137" s="59">
        <f t="shared" si="51"/>
        <v>0</v>
      </c>
      <c r="BG137" s="59">
        <f t="shared" si="52"/>
        <v>0</v>
      </c>
      <c r="BH137" s="59">
        <f t="shared" si="53"/>
        <v>0</v>
      </c>
      <c r="BI137" s="59">
        <f t="shared" si="54"/>
        <v>0</v>
      </c>
      <c r="BJ137" s="59">
        <f t="shared" si="55"/>
        <v>0</v>
      </c>
      <c r="BK137" s="59">
        <f t="shared" si="56"/>
        <v>0</v>
      </c>
      <c r="BL137" s="59">
        <f t="shared" si="57"/>
        <v>0</v>
      </c>
      <c r="BM137" s="59">
        <f t="shared" si="58"/>
        <v>0</v>
      </c>
      <c r="BN137" s="59">
        <f t="shared" si="59"/>
        <v>0</v>
      </c>
      <c r="BO137" s="59">
        <f t="shared" si="60"/>
        <v>0</v>
      </c>
      <c r="BP137" s="64"/>
      <c r="BQ137" s="59">
        <f t="shared" si="61"/>
        <v>0</v>
      </c>
      <c r="BR137" s="59">
        <f t="shared" si="62"/>
        <v>0</v>
      </c>
      <c r="BS137" s="59">
        <f t="shared" si="63"/>
        <v>0</v>
      </c>
      <c r="BT137" s="59">
        <f t="shared" si="64"/>
        <v>0</v>
      </c>
    </row>
    <row r="138">
      <c r="A138" s="49"/>
      <c r="B138" s="52" t="s">
        <v>38</v>
      </c>
      <c r="C138" s="52" t="s">
        <v>145</v>
      </c>
      <c r="D138" s="106">
        <v>71000.0</v>
      </c>
      <c r="E138" s="106">
        <f>3294+949</f>
        <v>4243</v>
      </c>
      <c r="F138" s="102"/>
      <c r="G138" s="102"/>
      <c r="H138" s="102"/>
      <c r="I138" s="106">
        <f>3285+949</f>
        <v>4234</v>
      </c>
      <c r="J138" s="102"/>
      <c r="K138" s="102"/>
      <c r="L138" s="106">
        <v>242.0</v>
      </c>
      <c r="M138" s="106">
        <v>4594.0</v>
      </c>
      <c r="N138" s="102"/>
      <c r="O138" s="102"/>
      <c r="P138" s="102"/>
      <c r="Q138" s="106">
        <f>885+3644</f>
        <v>4529</v>
      </c>
      <c r="R138" s="62"/>
      <c r="S138" s="62"/>
      <c r="T138" s="62"/>
      <c r="U138" s="53">
        <v>5900.0</v>
      </c>
      <c r="V138" s="62"/>
      <c r="W138" s="62"/>
      <c r="X138" s="62"/>
      <c r="Y138" s="53">
        <v>5900.0</v>
      </c>
      <c r="Z138" s="62"/>
      <c r="AA138" s="62"/>
      <c r="AB138" s="62"/>
      <c r="AC138" s="53">
        <v>5900.0</v>
      </c>
      <c r="AD138" s="62"/>
      <c r="AE138" s="62"/>
      <c r="AF138" s="62"/>
      <c r="AG138" s="53">
        <v>5900.0</v>
      </c>
      <c r="AH138" s="62"/>
      <c r="AI138" s="62"/>
      <c r="AJ138" s="62"/>
      <c r="AK138" s="53">
        <v>5900.0</v>
      </c>
      <c r="AL138" s="62"/>
      <c r="AM138" s="62"/>
      <c r="AN138" s="62"/>
      <c r="AO138" s="53">
        <v>5900.0</v>
      </c>
      <c r="AP138" s="62"/>
      <c r="AQ138" s="62"/>
      <c r="AR138" s="62"/>
      <c r="AS138" s="53">
        <v>5900.0</v>
      </c>
      <c r="AT138" s="62"/>
      <c r="AU138" s="62"/>
      <c r="AV138" s="62"/>
      <c r="AW138" s="53">
        <v>6100.0</v>
      </c>
      <c r="AX138" s="53">
        <v>5758.0</v>
      </c>
      <c r="AY138" s="62"/>
      <c r="AZ138" s="63"/>
      <c r="BA138" s="59">
        <f t="shared" si="128"/>
        <v>71000</v>
      </c>
      <c r="BB138" s="28">
        <f t="shared" si="78"/>
        <v>0</v>
      </c>
      <c r="BC138" s="64"/>
      <c r="BD138" s="59">
        <f t="shared" si="49"/>
        <v>4243</v>
      </c>
      <c r="BE138" s="59">
        <f t="shared" si="50"/>
        <v>4476</v>
      </c>
      <c r="BF138" s="59">
        <f t="shared" si="51"/>
        <v>4594</v>
      </c>
      <c r="BG138" s="59">
        <f t="shared" si="52"/>
        <v>4529</v>
      </c>
      <c r="BH138" s="59">
        <f t="shared" si="53"/>
        <v>5900</v>
      </c>
      <c r="BI138" s="59">
        <f t="shared" si="54"/>
        <v>5900</v>
      </c>
      <c r="BJ138" s="59">
        <f t="shared" si="55"/>
        <v>5900</v>
      </c>
      <c r="BK138" s="59">
        <f t="shared" si="56"/>
        <v>5900</v>
      </c>
      <c r="BL138" s="59">
        <f t="shared" si="57"/>
        <v>5900</v>
      </c>
      <c r="BM138" s="59">
        <f t="shared" si="58"/>
        <v>5900</v>
      </c>
      <c r="BN138" s="59">
        <f t="shared" si="59"/>
        <v>5900</v>
      </c>
      <c r="BO138" s="59">
        <f t="shared" si="60"/>
        <v>11858</v>
      </c>
      <c r="BP138" s="64"/>
      <c r="BQ138" s="59">
        <f t="shared" si="61"/>
        <v>13313</v>
      </c>
      <c r="BR138" s="59">
        <f t="shared" si="62"/>
        <v>16329</v>
      </c>
      <c r="BS138" s="59">
        <f t="shared" si="63"/>
        <v>17700</v>
      </c>
      <c r="BT138" s="59">
        <f t="shared" si="64"/>
        <v>23658</v>
      </c>
    </row>
    <row r="139">
      <c r="A139" s="49"/>
      <c r="B139" s="52" t="s">
        <v>38</v>
      </c>
      <c r="C139" s="52" t="s">
        <v>146</v>
      </c>
      <c r="D139" s="106">
        <v>7000.0</v>
      </c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62"/>
      <c r="S139" s="62"/>
      <c r="T139" s="62"/>
      <c r="U139" s="62"/>
      <c r="V139" s="62"/>
      <c r="W139" s="62"/>
      <c r="X139" s="62"/>
      <c r="Y139" s="62"/>
      <c r="Z139" s="62"/>
      <c r="AA139" s="53">
        <v>7000.0</v>
      </c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3"/>
      <c r="BA139" s="59">
        <f t="shared" si="128"/>
        <v>7000</v>
      </c>
      <c r="BB139" s="28">
        <f t="shared" si="78"/>
        <v>0</v>
      </c>
      <c r="BC139" s="64"/>
      <c r="BD139" s="59">
        <f t="shared" si="49"/>
        <v>0</v>
      </c>
      <c r="BE139" s="59">
        <f t="shared" si="50"/>
        <v>0</v>
      </c>
      <c r="BF139" s="59">
        <f t="shared" si="51"/>
        <v>0</v>
      </c>
      <c r="BG139" s="59">
        <f t="shared" si="52"/>
        <v>0</v>
      </c>
      <c r="BH139" s="59">
        <f t="shared" si="53"/>
        <v>0</v>
      </c>
      <c r="BI139" s="59">
        <f t="shared" si="54"/>
        <v>7000</v>
      </c>
      <c r="BJ139" s="59">
        <f t="shared" si="55"/>
        <v>0</v>
      </c>
      <c r="BK139" s="59">
        <f t="shared" si="56"/>
        <v>0</v>
      </c>
      <c r="BL139" s="59">
        <f t="shared" si="57"/>
        <v>0</v>
      </c>
      <c r="BM139" s="59">
        <f t="shared" si="58"/>
        <v>0</v>
      </c>
      <c r="BN139" s="59">
        <f t="shared" si="59"/>
        <v>0</v>
      </c>
      <c r="BO139" s="59">
        <f t="shared" si="60"/>
        <v>0</v>
      </c>
      <c r="BP139" s="64"/>
      <c r="BQ139" s="59">
        <f t="shared" si="61"/>
        <v>0</v>
      </c>
      <c r="BR139" s="59">
        <f t="shared" si="62"/>
        <v>7000</v>
      </c>
      <c r="BS139" s="59">
        <f t="shared" si="63"/>
        <v>0</v>
      </c>
      <c r="BT139" s="59">
        <f t="shared" si="64"/>
        <v>0</v>
      </c>
    </row>
    <row r="140">
      <c r="A140" s="49"/>
      <c r="B140" s="52" t="s">
        <v>38</v>
      </c>
      <c r="C140" s="52" t="s">
        <v>147</v>
      </c>
      <c r="D140" s="106">
        <v>7000.0</v>
      </c>
      <c r="E140" s="102"/>
      <c r="F140" s="102"/>
      <c r="G140" s="102"/>
      <c r="H140" s="102"/>
      <c r="I140" s="102"/>
      <c r="J140" s="102"/>
      <c r="K140" s="102"/>
      <c r="L140" s="102"/>
      <c r="M140" s="106">
        <f>4838+590</f>
        <v>5428</v>
      </c>
      <c r="N140" s="102"/>
      <c r="O140" s="102"/>
      <c r="P140" s="102"/>
      <c r="Q140" s="10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  <c r="AV140" s="62"/>
      <c r="AW140" s="62"/>
      <c r="AX140" s="62"/>
      <c r="AY140" s="62"/>
      <c r="AZ140" s="65">
        <v>1572.0</v>
      </c>
      <c r="BA140" s="59">
        <f t="shared" si="128"/>
        <v>7000</v>
      </c>
      <c r="BB140" s="28">
        <f t="shared" si="78"/>
        <v>0</v>
      </c>
      <c r="BC140" s="64"/>
      <c r="BD140" s="59">
        <f t="shared" si="49"/>
        <v>0</v>
      </c>
      <c r="BE140" s="59">
        <f t="shared" si="50"/>
        <v>0</v>
      </c>
      <c r="BF140" s="59">
        <f t="shared" si="51"/>
        <v>5428</v>
      </c>
      <c r="BG140" s="59">
        <f t="shared" si="52"/>
        <v>0</v>
      </c>
      <c r="BH140" s="59">
        <f t="shared" si="53"/>
        <v>0</v>
      </c>
      <c r="BI140" s="59">
        <f t="shared" si="54"/>
        <v>0</v>
      </c>
      <c r="BJ140" s="59">
        <f t="shared" si="55"/>
        <v>0</v>
      </c>
      <c r="BK140" s="59">
        <f t="shared" si="56"/>
        <v>0</v>
      </c>
      <c r="BL140" s="59">
        <f t="shared" si="57"/>
        <v>0</v>
      </c>
      <c r="BM140" s="59">
        <f t="shared" si="58"/>
        <v>0</v>
      </c>
      <c r="BN140" s="59">
        <f t="shared" si="59"/>
        <v>0</v>
      </c>
      <c r="BO140" s="59">
        <f t="shared" si="60"/>
        <v>1572</v>
      </c>
      <c r="BP140" s="64"/>
      <c r="BQ140" s="59">
        <f t="shared" si="61"/>
        <v>5428</v>
      </c>
      <c r="BR140" s="59">
        <f t="shared" si="62"/>
        <v>0</v>
      </c>
      <c r="BS140" s="59">
        <f t="shared" si="63"/>
        <v>0</v>
      </c>
      <c r="BT140" s="59">
        <f t="shared" si="64"/>
        <v>1572</v>
      </c>
    </row>
    <row r="141">
      <c r="A141" s="45">
        <v>511121.0</v>
      </c>
      <c r="B141" s="46" t="s">
        <v>148</v>
      </c>
      <c r="C141" s="6"/>
      <c r="D141" s="143">
        <f t="shared" ref="D141:AZ141" si="130">sum(D143:D145)</f>
        <v>372948000</v>
      </c>
      <c r="E141" s="143">
        <f t="shared" si="130"/>
        <v>26385340</v>
      </c>
      <c r="F141" s="143">
        <f t="shared" si="130"/>
        <v>0</v>
      </c>
      <c r="G141" s="143">
        <f t="shared" si="130"/>
        <v>0</v>
      </c>
      <c r="H141" s="143">
        <f t="shared" si="130"/>
        <v>0</v>
      </c>
      <c r="I141" s="143">
        <f t="shared" si="130"/>
        <v>26419780</v>
      </c>
      <c r="J141" s="143">
        <f t="shared" si="130"/>
        <v>0</v>
      </c>
      <c r="K141" s="143">
        <f t="shared" si="130"/>
        <v>0</v>
      </c>
      <c r="L141" s="143">
        <f t="shared" si="130"/>
        <v>59930</v>
      </c>
      <c r="M141" s="143">
        <f t="shared" si="130"/>
        <v>53042970</v>
      </c>
      <c r="N141" s="143">
        <f t="shared" si="130"/>
        <v>0</v>
      </c>
      <c r="O141" s="143">
        <f t="shared" si="130"/>
        <v>0</v>
      </c>
      <c r="P141" s="143">
        <f t="shared" si="130"/>
        <v>0</v>
      </c>
      <c r="Q141" s="143">
        <f t="shared" si="130"/>
        <v>26670980</v>
      </c>
      <c r="R141" s="47">
        <f t="shared" si="130"/>
        <v>0</v>
      </c>
      <c r="S141" s="47">
        <f t="shared" si="130"/>
        <v>0</v>
      </c>
      <c r="T141" s="47">
        <f t="shared" si="130"/>
        <v>0</v>
      </c>
      <c r="U141" s="47">
        <f t="shared" si="130"/>
        <v>26670980</v>
      </c>
      <c r="V141" s="47">
        <f t="shared" si="130"/>
        <v>0</v>
      </c>
      <c r="W141" s="47">
        <f t="shared" si="130"/>
        <v>0</v>
      </c>
      <c r="X141" s="47">
        <f t="shared" si="130"/>
        <v>0</v>
      </c>
      <c r="Y141" s="47">
        <f t="shared" si="130"/>
        <v>26670980</v>
      </c>
      <c r="Z141" s="47">
        <f t="shared" si="130"/>
        <v>0</v>
      </c>
      <c r="AA141" s="47">
        <f t="shared" si="130"/>
        <v>27000000</v>
      </c>
      <c r="AB141" s="47">
        <f t="shared" si="130"/>
        <v>0</v>
      </c>
      <c r="AC141" s="47">
        <f t="shared" si="130"/>
        <v>26670980</v>
      </c>
      <c r="AD141" s="47">
        <f t="shared" si="130"/>
        <v>0</v>
      </c>
      <c r="AE141" s="47">
        <f t="shared" si="130"/>
        <v>0</v>
      </c>
      <c r="AF141" s="47">
        <f t="shared" si="130"/>
        <v>0</v>
      </c>
      <c r="AG141" s="47">
        <f t="shared" si="130"/>
        <v>26670980</v>
      </c>
      <c r="AH141" s="47">
        <f t="shared" si="130"/>
        <v>0</v>
      </c>
      <c r="AI141" s="47">
        <f t="shared" si="130"/>
        <v>0</v>
      </c>
      <c r="AJ141" s="47">
        <f t="shared" si="130"/>
        <v>0</v>
      </c>
      <c r="AK141" s="47">
        <f t="shared" si="130"/>
        <v>26670980</v>
      </c>
      <c r="AL141" s="47">
        <f t="shared" si="130"/>
        <v>0</v>
      </c>
      <c r="AM141" s="47">
        <f t="shared" si="130"/>
        <v>0</v>
      </c>
      <c r="AN141" s="47">
        <f t="shared" si="130"/>
        <v>0</v>
      </c>
      <c r="AO141" s="47">
        <f t="shared" si="130"/>
        <v>26670980</v>
      </c>
      <c r="AP141" s="47">
        <f t="shared" si="130"/>
        <v>0</v>
      </c>
      <c r="AQ141" s="47">
        <f t="shared" si="130"/>
        <v>0</v>
      </c>
      <c r="AR141" s="47">
        <f t="shared" si="130"/>
        <v>0</v>
      </c>
      <c r="AS141" s="47">
        <f t="shared" si="130"/>
        <v>26670980</v>
      </c>
      <c r="AT141" s="47">
        <f t="shared" si="130"/>
        <v>0</v>
      </c>
      <c r="AU141" s="47">
        <f t="shared" si="130"/>
        <v>0</v>
      </c>
      <c r="AV141" s="47">
        <f t="shared" si="130"/>
        <v>0</v>
      </c>
      <c r="AW141" s="47">
        <f t="shared" si="130"/>
        <v>26671920</v>
      </c>
      <c r="AX141" s="47">
        <f t="shared" si="130"/>
        <v>0</v>
      </c>
      <c r="AY141" s="47">
        <f t="shared" si="130"/>
        <v>0</v>
      </c>
      <c r="AZ141" s="60">
        <f t="shared" si="130"/>
        <v>220</v>
      </c>
      <c r="BA141" s="59">
        <f t="shared" si="128"/>
        <v>372948000</v>
      </c>
      <c r="BB141" s="28">
        <f t="shared" si="78"/>
        <v>0</v>
      </c>
      <c r="BC141" s="61"/>
      <c r="BD141" s="59">
        <f t="shared" si="49"/>
        <v>26385340</v>
      </c>
      <c r="BE141" s="59">
        <f t="shared" si="50"/>
        <v>26479710</v>
      </c>
      <c r="BF141" s="59">
        <f t="shared" si="51"/>
        <v>53042970</v>
      </c>
      <c r="BG141" s="59">
        <f t="shared" si="52"/>
        <v>26670980</v>
      </c>
      <c r="BH141" s="59">
        <f t="shared" si="53"/>
        <v>26670980</v>
      </c>
      <c r="BI141" s="59">
        <f t="shared" si="54"/>
        <v>53670980</v>
      </c>
      <c r="BJ141" s="59">
        <f t="shared" si="55"/>
        <v>26670980</v>
      </c>
      <c r="BK141" s="59">
        <f t="shared" si="56"/>
        <v>26670980</v>
      </c>
      <c r="BL141" s="59">
        <f t="shared" si="57"/>
        <v>26670980</v>
      </c>
      <c r="BM141" s="59">
        <f t="shared" si="58"/>
        <v>26670980</v>
      </c>
      <c r="BN141" s="59">
        <f t="shared" si="59"/>
        <v>26670980</v>
      </c>
      <c r="BO141" s="59">
        <f t="shared" si="60"/>
        <v>26672140</v>
      </c>
      <c r="BP141" s="61"/>
      <c r="BQ141" s="59">
        <f t="shared" si="61"/>
        <v>105908020</v>
      </c>
      <c r="BR141" s="59">
        <f t="shared" si="62"/>
        <v>107012940</v>
      </c>
      <c r="BS141" s="59">
        <f t="shared" si="63"/>
        <v>80012940</v>
      </c>
      <c r="BT141" s="59">
        <f t="shared" si="64"/>
        <v>80014100</v>
      </c>
    </row>
    <row r="142">
      <c r="A142" s="49"/>
      <c r="B142" s="50" t="s">
        <v>37</v>
      </c>
      <c r="C142" s="6"/>
      <c r="D142" s="70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62"/>
      <c r="AT142" s="62"/>
      <c r="AU142" s="62"/>
      <c r="AV142" s="62"/>
      <c r="AW142" s="62"/>
      <c r="AX142" s="62"/>
      <c r="AY142" s="62"/>
      <c r="AZ142" s="63"/>
      <c r="BA142" s="59">
        <f t="shared" si="128"/>
        <v>0</v>
      </c>
      <c r="BB142" s="28">
        <f t="shared" si="78"/>
        <v>0</v>
      </c>
      <c r="BC142" s="64"/>
      <c r="BD142" s="59">
        <f t="shared" si="49"/>
        <v>0</v>
      </c>
      <c r="BE142" s="59">
        <f t="shared" si="50"/>
        <v>0</v>
      </c>
      <c r="BF142" s="59">
        <f t="shared" si="51"/>
        <v>0</v>
      </c>
      <c r="BG142" s="59">
        <f t="shared" si="52"/>
        <v>0</v>
      </c>
      <c r="BH142" s="59">
        <f t="shared" si="53"/>
        <v>0</v>
      </c>
      <c r="BI142" s="59">
        <f t="shared" si="54"/>
        <v>0</v>
      </c>
      <c r="BJ142" s="59">
        <f t="shared" si="55"/>
        <v>0</v>
      </c>
      <c r="BK142" s="59">
        <f t="shared" si="56"/>
        <v>0</v>
      </c>
      <c r="BL142" s="59">
        <f t="shared" si="57"/>
        <v>0</v>
      </c>
      <c r="BM142" s="59">
        <f t="shared" si="58"/>
        <v>0</v>
      </c>
      <c r="BN142" s="59">
        <f t="shared" si="59"/>
        <v>0</v>
      </c>
      <c r="BO142" s="59">
        <f t="shared" si="60"/>
        <v>0</v>
      </c>
      <c r="BP142" s="64"/>
      <c r="BQ142" s="59">
        <f t="shared" si="61"/>
        <v>0</v>
      </c>
      <c r="BR142" s="59">
        <f t="shared" si="62"/>
        <v>0</v>
      </c>
      <c r="BS142" s="59">
        <f t="shared" si="63"/>
        <v>0</v>
      </c>
      <c r="BT142" s="59">
        <f t="shared" si="64"/>
        <v>0</v>
      </c>
    </row>
    <row r="143">
      <c r="A143" s="49"/>
      <c r="B143" s="52" t="s">
        <v>38</v>
      </c>
      <c r="C143" s="52" t="s">
        <v>148</v>
      </c>
      <c r="D143" s="142">
        <f>314299000+5229000</f>
        <v>319528000</v>
      </c>
      <c r="E143" s="106">
        <f>21084720+5300620</f>
        <v>26385340</v>
      </c>
      <c r="F143" s="102"/>
      <c r="G143" s="102"/>
      <c r="H143" s="102"/>
      <c r="I143" s="106">
        <f>21119160+5300620</f>
        <v>26419780</v>
      </c>
      <c r="J143" s="102"/>
      <c r="K143" s="102"/>
      <c r="L143" s="106">
        <v>59930.0</v>
      </c>
      <c r="M143" s="106">
        <f>21265910+5300620+56660</f>
        <v>26623190</v>
      </c>
      <c r="N143" s="102"/>
      <c r="O143" s="102"/>
      <c r="P143" s="102"/>
      <c r="Q143" s="106">
        <f>5337310+21333670</f>
        <v>26670980</v>
      </c>
      <c r="R143" s="62"/>
      <c r="S143" s="62"/>
      <c r="T143" s="62"/>
      <c r="U143" s="106">
        <f>5337310+21333670</f>
        <v>26670980</v>
      </c>
      <c r="V143" s="62"/>
      <c r="W143" s="62"/>
      <c r="X143" s="62"/>
      <c r="Y143" s="106">
        <f>5337310+21333670</f>
        <v>26670980</v>
      </c>
      <c r="Z143" s="62"/>
      <c r="AA143" s="62"/>
      <c r="AB143" s="62"/>
      <c r="AC143" s="106">
        <f>5337310+21333670</f>
        <v>26670980</v>
      </c>
      <c r="AD143" s="62"/>
      <c r="AE143" s="62"/>
      <c r="AF143" s="62"/>
      <c r="AG143" s="106">
        <f>5337310+21333670</f>
        <v>26670980</v>
      </c>
      <c r="AH143" s="62"/>
      <c r="AI143" s="62"/>
      <c r="AJ143" s="62"/>
      <c r="AK143" s="106">
        <f>5337310+21333670</f>
        <v>26670980</v>
      </c>
      <c r="AL143" s="62"/>
      <c r="AM143" s="62"/>
      <c r="AN143" s="62"/>
      <c r="AO143" s="106">
        <f>5337310+21333670</f>
        <v>26670980</v>
      </c>
      <c r="AP143" s="62"/>
      <c r="AQ143" s="62"/>
      <c r="AR143" s="62"/>
      <c r="AS143" s="106">
        <f>5337310+21333670</f>
        <v>26670980</v>
      </c>
      <c r="AT143" s="62"/>
      <c r="AU143" s="62"/>
      <c r="AV143" s="62"/>
      <c r="AW143" s="145">
        <v>2.667192E7</v>
      </c>
      <c r="AX143" s="53"/>
      <c r="AY143" s="62"/>
      <c r="AZ143" s="63"/>
      <c r="BA143" s="59">
        <f t="shared" si="128"/>
        <v>319528000</v>
      </c>
      <c r="BB143" s="28">
        <f t="shared" si="78"/>
        <v>0</v>
      </c>
      <c r="BC143" s="64"/>
      <c r="BD143" s="59">
        <f t="shared" si="49"/>
        <v>26385340</v>
      </c>
      <c r="BE143" s="59">
        <f t="shared" si="50"/>
        <v>26479710</v>
      </c>
      <c r="BF143" s="59">
        <f t="shared" si="51"/>
        <v>26623190</v>
      </c>
      <c r="BG143" s="59">
        <f t="shared" si="52"/>
        <v>26670980</v>
      </c>
      <c r="BH143" s="59">
        <f t="shared" si="53"/>
        <v>26670980</v>
      </c>
      <c r="BI143" s="59">
        <f t="shared" si="54"/>
        <v>26670980</v>
      </c>
      <c r="BJ143" s="59">
        <f t="shared" si="55"/>
        <v>26670980</v>
      </c>
      <c r="BK143" s="59">
        <f t="shared" si="56"/>
        <v>26670980</v>
      </c>
      <c r="BL143" s="59">
        <f t="shared" si="57"/>
        <v>26670980</v>
      </c>
      <c r="BM143" s="59">
        <f t="shared" si="58"/>
        <v>26670980</v>
      </c>
      <c r="BN143" s="59">
        <f t="shared" si="59"/>
        <v>26670980</v>
      </c>
      <c r="BO143" s="59">
        <f t="shared" si="60"/>
        <v>26671920</v>
      </c>
      <c r="BP143" s="64"/>
      <c r="BQ143" s="59">
        <f t="shared" si="61"/>
        <v>79488240</v>
      </c>
      <c r="BR143" s="59">
        <f t="shared" si="62"/>
        <v>80012940</v>
      </c>
      <c r="BS143" s="59">
        <f t="shared" si="63"/>
        <v>80012940</v>
      </c>
      <c r="BT143" s="59">
        <f t="shared" si="64"/>
        <v>80013880</v>
      </c>
    </row>
    <row r="144">
      <c r="A144" s="49"/>
      <c r="B144" s="52" t="s">
        <v>38</v>
      </c>
      <c r="C144" s="52" t="s">
        <v>149</v>
      </c>
      <c r="D144" s="106">
        <v>2.7E7</v>
      </c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62"/>
      <c r="S144" s="62"/>
      <c r="T144" s="62"/>
      <c r="U144" s="62"/>
      <c r="V144" s="62"/>
      <c r="W144" s="62"/>
      <c r="X144" s="62"/>
      <c r="Y144" s="62"/>
      <c r="Z144" s="62"/>
      <c r="AA144" s="53">
        <v>2.7E7</v>
      </c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3"/>
      <c r="BA144" s="59">
        <f t="shared" si="128"/>
        <v>27000000</v>
      </c>
      <c r="BB144" s="28">
        <f t="shared" si="78"/>
        <v>0</v>
      </c>
      <c r="BC144" s="64"/>
      <c r="BD144" s="59">
        <f t="shared" si="49"/>
        <v>0</v>
      </c>
      <c r="BE144" s="59">
        <f t="shared" si="50"/>
        <v>0</v>
      </c>
      <c r="BF144" s="59">
        <f t="shared" si="51"/>
        <v>0</v>
      </c>
      <c r="BG144" s="59">
        <f t="shared" si="52"/>
        <v>0</v>
      </c>
      <c r="BH144" s="59">
        <f t="shared" si="53"/>
        <v>0</v>
      </c>
      <c r="BI144" s="59">
        <f t="shared" si="54"/>
        <v>27000000</v>
      </c>
      <c r="BJ144" s="59">
        <f t="shared" si="55"/>
        <v>0</v>
      </c>
      <c r="BK144" s="59">
        <f t="shared" si="56"/>
        <v>0</v>
      </c>
      <c r="BL144" s="59">
        <f t="shared" si="57"/>
        <v>0</v>
      </c>
      <c r="BM144" s="59">
        <f t="shared" si="58"/>
        <v>0</v>
      </c>
      <c r="BN144" s="59">
        <f t="shared" si="59"/>
        <v>0</v>
      </c>
      <c r="BO144" s="59">
        <f t="shared" si="60"/>
        <v>0</v>
      </c>
      <c r="BP144" s="64"/>
      <c r="BQ144" s="59">
        <f t="shared" si="61"/>
        <v>0</v>
      </c>
      <c r="BR144" s="59">
        <f t="shared" si="62"/>
        <v>27000000</v>
      </c>
      <c r="BS144" s="59">
        <f t="shared" si="63"/>
        <v>0</v>
      </c>
      <c r="BT144" s="59">
        <f t="shared" si="64"/>
        <v>0</v>
      </c>
    </row>
    <row r="145">
      <c r="A145" s="49"/>
      <c r="B145" s="52" t="s">
        <v>38</v>
      </c>
      <c r="C145" s="52" t="s">
        <v>150</v>
      </c>
      <c r="D145" s="146">
        <f>27000000-580000</f>
        <v>26420000</v>
      </c>
      <c r="E145" s="102"/>
      <c r="F145" s="102"/>
      <c r="G145" s="102"/>
      <c r="H145" s="102"/>
      <c r="I145" s="102"/>
      <c r="J145" s="102"/>
      <c r="K145" s="102"/>
      <c r="L145" s="102"/>
      <c r="M145" s="106">
        <f>21119160+5300620</f>
        <v>26419780</v>
      </c>
      <c r="N145" s="102"/>
      <c r="O145" s="102"/>
      <c r="P145" s="102"/>
      <c r="Q145" s="10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5">
        <v>220.0</v>
      </c>
      <c r="BA145" s="59">
        <f t="shared" si="128"/>
        <v>26420000</v>
      </c>
      <c r="BB145" s="28">
        <f t="shared" si="78"/>
        <v>0</v>
      </c>
      <c r="BC145" s="64"/>
      <c r="BD145" s="59">
        <f t="shared" si="49"/>
        <v>0</v>
      </c>
      <c r="BE145" s="59">
        <f t="shared" si="50"/>
        <v>0</v>
      </c>
      <c r="BF145" s="59">
        <f t="shared" si="51"/>
        <v>26419780</v>
      </c>
      <c r="BG145" s="59">
        <f t="shared" si="52"/>
        <v>0</v>
      </c>
      <c r="BH145" s="59">
        <f t="shared" si="53"/>
        <v>0</v>
      </c>
      <c r="BI145" s="59">
        <f t="shared" si="54"/>
        <v>0</v>
      </c>
      <c r="BJ145" s="59">
        <f t="shared" si="55"/>
        <v>0</v>
      </c>
      <c r="BK145" s="59">
        <f t="shared" si="56"/>
        <v>0</v>
      </c>
      <c r="BL145" s="59">
        <f t="shared" si="57"/>
        <v>0</v>
      </c>
      <c r="BM145" s="59">
        <f t="shared" si="58"/>
        <v>0</v>
      </c>
      <c r="BN145" s="59">
        <f t="shared" si="59"/>
        <v>0</v>
      </c>
      <c r="BO145" s="59">
        <f t="shared" si="60"/>
        <v>220</v>
      </c>
      <c r="BP145" s="64"/>
      <c r="BQ145" s="59">
        <f t="shared" si="61"/>
        <v>26419780</v>
      </c>
      <c r="BR145" s="59">
        <f t="shared" si="62"/>
        <v>0</v>
      </c>
      <c r="BS145" s="59">
        <f t="shared" si="63"/>
        <v>0</v>
      </c>
      <c r="BT145" s="59">
        <f t="shared" si="64"/>
        <v>220</v>
      </c>
    </row>
    <row r="146">
      <c r="A146" s="45">
        <v>511122.0</v>
      </c>
      <c r="B146" s="46" t="s">
        <v>151</v>
      </c>
      <c r="C146" s="6"/>
      <c r="D146" s="143">
        <f t="shared" ref="D146:AZ146" si="131">sum(D148:D150)</f>
        <v>104241000</v>
      </c>
      <c r="E146" s="143">
        <f t="shared" si="131"/>
        <v>7172422</v>
      </c>
      <c r="F146" s="143">
        <f t="shared" si="131"/>
        <v>0</v>
      </c>
      <c r="G146" s="143">
        <f t="shared" si="131"/>
        <v>0</v>
      </c>
      <c r="H146" s="143">
        <f t="shared" si="131"/>
        <v>0</v>
      </c>
      <c r="I146" s="143">
        <f t="shared" si="131"/>
        <v>7178432</v>
      </c>
      <c r="J146" s="143">
        <f t="shared" si="131"/>
        <v>0</v>
      </c>
      <c r="K146" s="143">
        <f t="shared" si="131"/>
        <v>0</v>
      </c>
      <c r="L146" s="143">
        <f t="shared" si="131"/>
        <v>8440</v>
      </c>
      <c r="M146" s="143">
        <f t="shared" si="131"/>
        <v>14395930</v>
      </c>
      <c r="N146" s="143">
        <f t="shared" si="131"/>
        <v>0</v>
      </c>
      <c r="O146" s="143">
        <f t="shared" si="131"/>
        <v>0</v>
      </c>
      <c r="P146" s="143">
        <f t="shared" si="131"/>
        <v>0</v>
      </c>
      <c r="Q146" s="143">
        <f t="shared" si="131"/>
        <v>7144424</v>
      </c>
      <c r="R146" s="47">
        <f t="shared" si="131"/>
        <v>0</v>
      </c>
      <c r="S146" s="47">
        <f t="shared" si="131"/>
        <v>0</v>
      </c>
      <c r="T146" s="47">
        <f t="shared" si="131"/>
        <v>0</v>
      </c>
      <c r="U146" s="47">
        <f t="shared" si="131"/>
        <v>7486750</v>
      </c>
      <c r="V146" s="47">
        <f t="shared" si="131"/>
        <v>0</v>
      </c>
      <c r="W146" s="47">
        <f t="shared" si="131"/>
        <v>0</v>
      </c>
      <c r="X146" s="47">
        <f t="shared" si="131"/>
        <v>0</v>
      </c>
      <c r="Y146" s="47">
        <f t="shared" si="131"/>
        <v>7486750</v>
      </c>
      <c r="Z146" s="47">
        <f t="shared" si="131"/>
        <v>0</v>
      </c>
      <c r="AA146" s="47">
        <f t="shared" si="131"/>
        <v>7200000</v>
      </c>
      <c r="AB146" s="47">
        <f t="shared" si="131"/>
        <v>0</v>
      </c>
      <c r="AC146" s="47">
        <f t="shared" si="131"/>
        <v>7486750</v>
      </c>
      <c r="AD146" s="47">
        <f t="shared" si="131"/>
        <v>0</v>
      </c>
      <c r="AE146" s="47">
        <f t="shared" si="131"/>
        <v>0</v>
      </c>
      <c r="AF146" s="47">
        <f t="shared" si="131"/>
        <v>0</v>
      </c>
      <c r="AG146" s="47">
        <f t="shared" si="131"/>
        <v>7486750</v>
      </c>
      <c r="AH146" s="47">
        <f t="shared" si="131"/>
        <v>0</v>
      </c>
      <c r="AI146" s="47">
        <f t="shared" si="131"/>
        <v>0</v>
      </c>
      <c r="AJ146" s="47">
        <f t="shared" si="131"/>
        <v>0</v>
      </c>
      <c r="AK146" s="47">
        <f t="shared" si="131"/>
        <v>7486750</v>
      </c>
      <c r="AL146" s="47">
        <f t="shared" si="131"/>
        <v>0</v>
      </c>
      <c r="AM146" s="47">
        <f t="shared" si="131"/>
        <v>0</v>
      </c>
      <c r="AN146" s="47">
        <f t="shared" si="131"/>
        <v>0</v>
      </c>
      <c r="AO146" s="47">
        <f t="shared" si="131"/>
        <v>7486750</v>
      </c>
      <c r="AP146" s="47">
        <f t="shared" si="131"/>
        <v>0</v>
      </c>
      <c r="AQ146" s="47">
        <f t="shared" si="131"/>
        <v>0</v>
      </c>
      <c r="AR146" s="47">
        <f t="shared" si="131"/>
        <v>0</v>
      </c>
      <c r="AS146" s="47">
        <f t="shared" si="131"/>
        <v>7486750</v>
      </c>
      <c r="AT146" s="47">
        <f t="shared" si="131"/>
        <v>0</v>
      </c>
      <c r="AU146" s="47">
        <f t="shared" si="131"/>
        <v>0</v>
      </c>
      <c r="AV146" s="47">
        <f t="shared" si="131"/>
        <v>0</v>
      </c>
      <c r="AW146" s="47">
        <f t="shared" si="131"/>
        <v>8712534</v>
      </c>
      <c r="AX146" s="47">
        <f t="shared" si="131"/>
        <v>0</v>
      </c>
      <c r="AY146" s="47">
        <f t="shared" si="131"/>
        <v>568</v>
      </c>
      <c r="AZ146" s="60">
        <f t="shared" si="131"/>
        <v>21000</v>
      </c>
      <c r="BA146" s="59">
        <f t="shared" si="128"/>
        <v>104241000</v>
      </c>
      <c r="BB146" s="28">
        <f t="shared" si="78"/>
        <v>0</v>
      </c>
      <c r="BC146" s="61"/>
      <c r="BD146" s="59">
        <f t="shared" si="49"/>
        <v>7172422</v>
      </c>
      <c r="BE146" s="59">
        <f t="shared" si="50"/>
        <v>7186872</v>
      </c>
      <c r="BF146" s="59">
        <f t="shared" si="51"/>
        <v>14395930</v>
      </c>
      <c r="BG146" s="59">
        <f t="shared" si="52"/>
        <v>7144424</v>
      </c>
      <c r="BH146" s="59">
        <f t="shared" si="53"/>
        <v>7486750</v>
      </c>
      <c r="BI146" s="59">
        <f t="shared" si="54"/>
        <v>14686750</v>
      </c>
      <c r="BJ146" s="59">
        <f t="shared" si="55"/>
        <v>7486750</v>
      </c>
      <c r="BK146" s="59">
        <f t="shared" si="56"/>
        <v>7486750</v>
      </c>
      <c r="BL146" s="59">
        <f t="shared" si="57"/>
        <v>7486750</v>
      </c>
      <c r="BM146" s="59">
        <f t="shared" si="58"/>
        <v>7486750</v>
      </c>
      <c r="BN146" s="59">
        <f t="shared" si="59"/>
        <v>7486750</v>
      </c>
      <c r="BO146" s="59">
        <f t="shared" si="60"/>
        <v>8734102</v>
      </c>
      <c r="BP146" s="61"/>
      <c r="BQ146" s="59">
        <f t="shared" si="61"/>
        <v>28755224</v>
      </c>
      <c r="BR146" s="59">
        <f t="shared" si="62"/>
        <v>29317924</v>
      </c>
      <c r="BS146" s="59">
        <f t="shared" si="63"/>
        <v>22460250</v>
      </c>
      <c r="BT146" s="59">
        <f t="shared" si="64"/>
        <v>23707602</v>
      </c>
    </row>
    <row r="147">
      <c r="A147" s="49"/>
      <c r="B147" s="50" t="s">
        <v>37</v>
      </c>
      <c r="C147" s="6"/>
      <c r="D147" s="70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3"/>
      <c r="BA147" s="59">
        <f t="shared" si="128"/>
        <v>0</v>
      </c>
      <c r="BB147" s="28">
        <f t="shared" si="78"/>
        <v>0</v>
      </c>
      <c r="BC147" s="64"/>
      <c r="BD147" s="59">
        <f t="shared" si="49"/>
        <v>0</v>
      </c>
      <c r="BE147" s="59">
        <f t="shared" si="50"/>
        <v>0</v>
      </c>
      <c r="BF147" s="59">
        <f t="shared" si="51"/>
        <v>0</v>
      </c>
      <c r="BG147" s="59">
        <f t="shared" si="52"/>
        <v>0</v>
      </c>
      <c r="BH147" s="59">
        <f t="shared" si="53"/>
        <v>0</v>
      </c>
      <c r="BI147" s="59">
        <f t="shared" si="54"/>
        <v>0</v>
      </c>
      <c r="BJ147" s="59">
        <f t="shared" si="55"/>
        <v>0</v>
      </c>
      <c r="BK147" s="59">
        <f t="shared" si="56"/>
        <v>0</v>
      </c>
      <c r="BL147" s="59">
        <f t="shared" si="57"/>
        <v>0</v>
      </c>
      <c r="BM147" s="59">
        <f t="shared" si="58"/>
        <v>0</v>
      </c>
      <c r="BN147" s="59">
        <f t="shared" si="59"/>
        <v>0</v>
      </c>
      <c r="BO147" s="59">
        <f t="shared" si="60"/>
        <v>0</v>
      </c>
      <c r="BP147" s="64"/>
      <c r="BQ147" s="59">
        <f t="shared" si="61"/>
        <v>0</v>
      </c>
      <c r="BR147" s="59">
        <f t="shared" si="62"/>
        <v>0</v>
      </c>
      <c r="BS147" s="59">
        <f t="shared" si="63"/>
        <v>0</v>
      </c>
      <c r="BT147" s="59">
        <f t="shared" si="64"/>
        <v>0</v>
      </c>
    </row>
    <row r="148">
      <c r="A148" s="49"/>
      <c r="B148" s="52" t="s">
        <v>38</v>
      </c>
      <c r="C148" s="52" t="s">
        <v>152</v>
      </c>
      <c r="D148" s="106">
        <v>8.9841E7</v>
      </c>
      <c r="E148" s="106">
        <f>5835872+1336550</f>
        <v>7172422</v>
      </c>
      <c r="F148" s="102"/>
      <c r="G148" s="102"/>
      <c r="H148" s="102"/>
      <c r="I148" s="106">
        <f>5841882+1336550</f>
        <v>7178432</v>
      </c>
      <c r="J148" s="102"/>
      <c r="K148" s="102"/>
      <c r="L148" s="106">
        <v>8440.0</v>
      </c>
      <c r="M148" s="106">
        <f>5870924+1336550+10024</f>
        <v>7217498</v>
      </c>
      <c r="N148" s="102"/>
      <c r="O148" s="102"/>
      <c r="P148" s="102"/>
      <c r="Q148" s="106">
        <f>1344242+5800182</f>
        <v>7144424</v>
      </c>
      <c r="R148" s="62"/>
      <c r="S148" s="62"/>
      <c r="T148" s="62"/>
      <c r="U148" s="62">
        <v>7486750.0</v>
      </c>
      <c r="V148" s="62"/>
      <c r="W148" s="62"/>
      <c r="X148" s="62"/>
      <c r="Y148" s="62">
        <v>7486750.0</v>
      </c>
      <c r="Z148" s="62"/>
      <c r="AA148" s="62"/>
      <c r="AB148" s="62"/>
      <c r="AC148" s="62">
        <v>7486750.0</v>
      </c>
      <c r="AD148" s="62"/>
      <c r="AE148" s="62"/>
      <c r="AF148" s="62"/>
      <c r="AG148" s="62">
        <v>7486750.0</v>
      </c>
      <c r="AH148" s="62"/>
      <c r="AI148" s="62"/>
      <c r="AJ148" s="62"/>
      <c r="AK148" s="62">
        <v>7486750.0</v>
      </c>
      <c r="AL148" s="62"/>
      <c r="AM148" s="62"/>
      <c r="AN148" s="62"/>
      <c r="AO148" s="62">
        <v>7486750.0</v>
      </c>
      <c r="AP148" s="62"/>
      <c r="AQ148" s="62"/>
      <c r="AR148" s="62"/>
      <c r="AS148" s="62">
        <v>7486750.0</v>
      </c>
      <c r="AT148" s="62"/>
      <c r="AU148" s="62"/>
      <c r="AV148" s="62"/>
      <c r="AW148" s="53">
        <v>8712534.0</v>
      </c>
      <c r="AX148" s="62"/>
      <c r="AY148" s="62"/>
      <c r="AZ148" s="63"/>
      <c r="BA148" s="59">
        <f t="shared" si="128"/>
        <v>89841000</v>
      </c>
      <c r="BB148" s="28">
        <f t="shared" si="78"/>
        <v>0</v>
      </c>
      <c r="BC148" s="64"/>
      <c r="BD148" s="59">
        <f t="shared" si="49"/>
        <v>7172422</v>
      </c>
      <c r="BE148" s="59">
        <f t="shared" si="50"/>
        <v>7186872</v>
      </c>
      <c r="BF148" s="59">
        <f t="shared" si="51"/>
        <v>7217498</v>
      </c>
      <c r="BG148" s="59">
        <f t="shared" si="52"/>
        <v>7144424</v>
      </c>
      <c r="BH148" s="59">
        <f t="shared" si="53"/>
        <v>7486750</v>
      </c>
      <c r="BI148" s="59">
        <f t="shared" si="54"/>
        <v>7486750</v>
      </c>
      <c r="BJ148" s="59">
        <f t="shared" si="55"/>
        <v>7486750</v>
      </c>
      <c r="BK148" s="59">
        <f t="shared" si="56"/>
        <v>7486750</v>
      </c>
      <c r="BL148" s="59">
        <f t="shared" si="57"/>
        <v>7486750</v>
      </c>
      <c r="BM148" s="59">
        <f t="shared" si="58"/>
        <v>7486750</v>
      </c>
      <c r="BN148" s="59">
        <f t="shared" si="59"/>
        <v>7486750</v>
      </c>
      <c r="BO148" s="59">
        <f t="shared" si="60"/>
        <v>8712534</v>
      </c>
      <c r="BP148" s="64"/>
      <c r="BQ148" s="59">
        <f t="shared" si="61"/>
        <v>21576792</v>
      </c>
      <c r="BR148" s="59">
        <f t="shared" si="62"/>
        <v>22117924</v>
      </c>
      <c r="BS148" s="59">
        <f t="shared" si="63"/>
        <v>22460250</v>
      </c>
      <c r="BT148" s="59">
        <f t="shared" si="64"/>
        <v>23686034</v>
      </c>
    </row>
    <row r="149">
      <c r="A149" s="49"/>
      <c r="B149" s="52" t="s">
        <v>38</v>
      </c>
      <c r="C149" s="52" t="s">
        <v>153</v>
      </c>
      <c r="D149" s="106">
        <v>7200000.0</v>
      </c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62"/>
      <c r="S149" s="62"/>
      <c r="T149" s="62"/>
      <c r="U149" s="62"/>
      <c r="V149" s="62"/>
      <c r="W149" s="62"/>
      <c r="X149" s="62"/>
      <c r="Y149" s="62"/>
      <c r="Z149" s="62"/>
      <c r="AA149" s="53">
        <v>7200000.0</v>
      </c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3"/>
      <c r="BA149" s="59">
        <f t="shared" si="128"/>
        <v>7200000</v>
      </c>
      <c r="BB149" s="28">
        <f t="shared" si="78"/>
        <v>0</v>
      </c>
      <c r="BC149" s="64"/>
      <c r="BD149" s="59">
        <f t="shared" si="49"/>
        <v>0</v>
      </c>
      <c r="BE149" s="59">
        <f t="shared" si="50"/>
        <v>0</v>
      </c>
      <c r="BF149" s="59">
        <f t="shared" si="51"/>
        <v>0</v>
      </c>
      <c r="BG149" s="59">
        <f t="shared" si="52"/>
        <v>0</v>
      </c>
      <c r="BH149" s="59">
        <f t="shared" si="53"/>
        <v>0</v>
      </c>
      <c r="BI149" s="59">
        <f t="shared" si="54"/>
        <v>7200000</v>
      </c>
      <c r="BJ149" s="59">
        <f t="shared" si="55"/>
        <v>0</v>
      </c>
      <c r="BK149" s="59">
        <f t="shared" si="56"/>
        <v>0</v>
      </c>
      <c r="BL149" s="59">
        <f t="shared" si="57"/>
        <v>0</v>
      </c>
      <c r="BM149" s="59">
        <f t="shared" si="58"/>
        <v>0</v>
      </c>
      <c r="BN149" s="59">
        <f t="shared" si="59"/>
        <v>0</v>
      </c>
      <c r="BO149" s="59">
        <f t="shared" si="60"/>
        <v>0</v>
      </c>
      <c r="BP149" s="64"/>
      <c r="BQ149" s="59">
        <f t="shared" si="61"/>
        <v>0</v>
      </c>
      <c r="BR149" s="59">
        <f t="shared" si="62"/>
        <v>7200000</v>
      </c>
      <c r="BS149" s="59">
        <f t="shared" si="63"/>
        <v>0</v>
      </c>
      <c r="BT149" s="59">
        <f t="shared" si="64"/>
        <v>0</v>
      </c>
    </row>
    <row r="150">
      <c r="A150" s="49"/>
      <c r="B150" s="52" t="s">
        <v>38</v>
      </c>
      <c r="C150" s="52" t="s">
        <v>154</v>
      </c>
      <c r="D150" s="106">
        <v>7200000.0</v>
      </c>
      <c r="E150" s="102"/>
      <c r="F150" s="102"/>
      <c r="G150" s="102"/>
      <c r="H150" s="102"/>
      <c r="I150" s="102"/>
      <c r="J150" s="102"/>
      <c r="K150" s="102"/>
      <c r="L150" s="102"/>
      <c r="M150" s="106">
        <f>5841882+1336550</f>
        <v>7178432</v>
      </c>
      <c r="N150" s="102"/>
      <c r="O150" s="102"/>
      <c r="P150" s="102"/>
      <c r="Q150" s="10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53">
        <v>568.0</v>
      </c>
      <c r="AZ150" s="65">
        <v>21000.0</v>
      </c>
      <c r="BA150" s="59">
        <f t="shared" si="128"/>
        <v>7200000</v>
      </c>
      <c r="BB150" s="28">
        <f t="shared" si="78"/>
        <v>0</v>
      </c>
      <c r="BC150" s="64"/>
      <c r="BD150" s="59">
        <f t="shared" si="49"/>
        <v>0</v>
      </c>
      <c r="BE150" s="59">
        <f t="shared" si="50"/>
        <v>0</v>
      </c>
      <c r="BF150" s="59">
        <f t="shared" si="51"/>
        <v>7178432</v>
      </c>
      <c r="BG150" s="59">
        <f t="shared" si="52"/>
        <v>0</v>
      </c>
      <c r="BH150" s="59">
        <f t="shared" si="53"/>
        <v>0</v>
      </c>
      <c r="BI150" s="59">
        <f t="shared" si="54"/>
        <v>0</v>
      </c>
      <c r="BJ150" s="59">
        <f t="shared" si="55"/>
        <v>0</v>
      </c>
      <c r="BK150" s="59">
        <f t="shared" si="56"/>
        <v>0</v>
      </c>
      <c r="BL150" s="59">
        <f t="shared" si="57"/>
        <v>0</v>
      </c>
      <c r="BM150" s="59">
        <f t="shared" si="58"/>
        <v>0</v>
      </c>
      <c r="BN150" s="59">
        <f t="shared" si="59"/>
        <v>0</v>
      </c>
      <c r="BO150" s="59">
        <f t="shared" si="60"/>
        <v>21568</v>
      </c>
      <c r="BP150" s="64"/>
      <c r="BQ150" s="59">
        <f t="shared" si="61"/>
        <v>7178432</v>
      </c>
      <c r="BR150" s="59">
        <f t="shared" si="62"/>
        <v>0</v>
      </c>
      <c r="BS150" s="59">
        <f t="shared" si="63"/>
        <v>0</v>
      </c>
      <c r="BT150" s="59">
        <f t="shared" si="64"/>
        <v>21568</v>
      </c>
    </row>
    <row r="151">
      <c r="A151" s="45">
        <v>511123.0</v>
      </c>
      <c r="B151" s="46" t="s">
        <v>155</v>
      </c>
      <c r="C151" s="6"/>
      <c r="D151" s="143">
        <f t="shared" ref="D151:AZ151" si="132">sum(D153:D155)</f>
        <v>33410000</v>
      </c>
      <c r="E151" s="143">
        <f t="shared" si="132"/>
        <v>2025000</v>
      </c>
      <c r="F151" s="143">
        <f t="shared" si="132"/>
        <v>0</v>
      </c>
      <c r="G151" s="143">
        <f t="shared" si="132"/>
        <v>0</v>
      </c>
      <c r="H151" s="143">
        <f t="shared" si="132"/>
        <v>0</v>
      </c>
      <c r="I151" s="143">
        <f t="shared" si="132"/>
        <v>2025000</v>
      </c>
      <c r="J151" s="143">
        <f t="shared" si="132"/>
        <v>0</v>
      </c>
      <c r="K151" s="143">
        <f t="shared" si="132"/>
        <v>0</v>
      </c>
      <c r="L151" s="143">
        <f t="shared" si="132"/>
        <v>0</v>
      </c>
      <c r="M151" s="143">
        <f t="shared" si="132"/>
        <v>4050000</v>
      </c>
      <c r="N151" s="143">
        <f t="shared" si="132"/>
        <v>0</v>
      </c>
      <c r="O151" s="143">
        <f t="shared" si="132"/>
        <v>0</v>
      </c>
      <c r="P151" s="143">
        <f t="shared" si="132"/>
        <v>0</v>
      </c>
      <c r="Q151" s="143">
        <f t="shared" si="132"/>
        <v>2025000</v>
      </c>
      <c r="R151" s="47">
        <f t="shared" si="132"/>
        <v>0</v>
      </c>
      <c r="S151" s="47">
        <f t="shared" si="132"/>
        <v>0</v>
      </c>
      <c r="T151" s="47">
        <f t="shared" si="132"/>
        <v>0</v>
      </c>
      <c r="U151" s="47">
        <f t="shared" si="132"/>
        <v>2565000</v>
      </c>
      <c r="V151" s="47">
        <f t="shared" si="132"/>
        <v>0</v>
      </c>
      <c r="W151" s="47">
        <f t="shared" si="132"/>
        <v>0</v>
      </c>
      <c r="X151" s="47">
        <f t="shared" si="132"/>
        <v>0</v>
      </c>
      <c r="Y151" s="47">
        <f t="shared" si="132"/>
        <v>2565000</v>
      </c>
      <c r="Z151" s="47">
        <f t="shared" si="132"/>
        <v>0</v>
      </c>
      <c r="AA151" s="47">
        <f t="shared" si="132"/>
        <v>2565000</v>
      </c>
      <c r="AB151" s="47">
        <f t="shared" si="132"/>
        <v>0</v>
      </c>
      <c r="AC151" s="47">
        <f t="shared" si="132"/>
        <v>2565000</v>
      </c>
      <c r="AD151" s="47">
        <f t="shared" si="132"/>
        <v>0</v>
      </c>
      <c r="AE151" s="47">
        <f t="shared" si="132"/>
        <v>0</v>
      </c>
      <c r="AF151" s="47">
        <f t="shared" si="132"/>
        <v>0</v>
      </c>
      <c r="AG151" s="47">
        <f t="shared" si="132"/>
        <v>2565000</v>
      </c>
      <c r="AH151" s="47">
        <f t="shared" si="132"/>
        <v>0</v>
      </c>
      <c r="AI151" s="47">
        <f t="shared" si="132"/>
        <v>0</v>
      </c>
      <c r="AJ151" s="47">
        <f t="shared" si="132"/>
        <v>0</v>
      </c>
      <c r="AK151" s="47">
        <f t="shared" si="132"/>
        <v>2565000</v>
      </c>
      <c r="AL151" s="47">
        <f t="shared" si="132"/>
        <v>0</v>
      </c>
      <c r="AM151" s="47">
        <f t="shared" si="132"/>
        <v>0</v>
      </c>
      <c r="AN151" s="47">
        <f t="shared" si="132"/>
        <v>0</v>
      </c>
      <c r="AO151" s="47">
        <f t="shared" si="132"/>
        <v>2565000</v>
      </c>
      <c r="AP151" s="47">
        <f t="shared" si="132"/>
        <v>0</v>
      </c>
      <c r="AQ151" s="47">
        <f t="shared" si="132"/>
        <v>0</v>
      </c>
      <c r="AR151" s="47">
        <f t="shared" si="132"/>
        <v>0</v>
      </c>
      <c r="AS151" s="47">
        <f t="shared" si="132"/>
        <v>2565000</v>
      </c>
      <c r="AT151" s="47">
        <f t="shared" si="132"/>
        <v>0</v>
      </c>
      <c r="AU151" s="47">
        <f t="shared" si="132"/>
        <v>0</v>
      </c>
      <c r="AV151" s="47">
        <f t="shared" si="132"/>
        <v>0</v>
      </c>
      <c r="AW151" s="47">
        <f t="shared" si="132"/>
        <v>2565000</v>
      </c>
      <c r="AX151" s="47">
        <f t="shared" si="132"/>
        <v>0</v>
      </c>
      <c r="AY151" s="47">
        <f t="shared" si="132"/>
        <v>0</v>
      </c>
      <c r="AZ151" s="60">
        <f t="shared" si="132"/>
        <v>200000</v>
      </c>
      <c r="BA151" s="59">
        <f t="shared" si="128"/>
        <v>33410000</v>
      </c>
      <c r="BB151" s="28">
        <f t="shared" si="78"/>
        <v>0</v>
      </c>
      <c r="BC151" s="61"/>
      <c r="BD151" s="59">
        <f t="shared" si="49"/>
        <v>2025000</v>
      </c>
      <c r="BE151" s="59">
        <f t="shared" si="50"/>
        <v>2025000</v>
      </c>
      <c r="BF151" s="59">
        <f t="shared" si="51"/>
        <v>4050000</v>
      </c>
      <c r="BG151" s="59">
        <f t="shared" si="52"/>
        <v>2025000</v>
      </c>
      <c r="BH151" s="59">
        <f t="shared" si="53"/>
        <v>2565000</v>
      </c>
      <c r="BI151" s="59">
        <f t="shared" si="54"/>
        <v>5130000</v>
      </c>
      <c r="BJ151" s="59">
        <f t="shared" si="55"/>
        <v>2565000</v>
      </c>
      <c r="BK151" s="59">
        <f t="shared" si="56"/>
        <v>2565000</v>
      </c>
      <c r="BL151" s="59">
        <f t="shared" si="57"/>
        <v>2565000</v>
      </c>
      <c r="BM151" s="59">
        <f t="shared" si="58"/>
        <v>2565000</v>
      </c>
      <c r="BN151" s="59">
        <f t="shared" si="59"/>
        <v>2565000</v>
      </c>
      <c r="BO151" s="59">
        <f t="shared" si="60"/>
        <v>2765000</v>
      </c>
      <c r="BP151" s="61"/>
      <c r="BQ151" s="59">
        <f t="shared" si="61"/>
        <v>8100000</v>
      </c>
      <c r="BR151" s="59">
        <f t="shared" si="62"/>
        <v>9720000</v>
      </c>
      <c r="BS151" s="59">
        <f t="shared" si="63"/>
        <v>7695000</v>
      </c>
      <c r="BT151" s="59">
        <f t="shared" si="64"/>
        <v>7895000</v>
      </c>
    </row>
    <row r="152">
      <c r="A152" s="49"/>
      <c r="B152" s="50" t="s">
        <v>37</v>
      </c>
      <c r="C152" s="6"/>
      <c r="D152" s="70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3"/>
      <c r="BA152" s="59">
        <f t="shared" si="128"/>
        <v>0</v>
      </c>
      <c r="BB152" s="28">
        <f t="shared" si="78"/>
        <v>0</v>
      </c>
      <c r="BC152" s="64"/>
      <c r="BD152" s="59">
        <f t="shared" si="49"/>
        <v>0</v>
      </c>
      <c r="BE152" s="59">
        <f t="shared" si="50"/>
        <v>0</v>
      </c>
      <c r="BF152" s="59">
        <f t="shared" si="51"/>
        <v>0</v>
      </c>
      <c r="BG152" s="59">
        <f t="shared" si="52"/>
        <v>0</v>
      </c>
      <c r="BH152" s="59">
        <f t="shared" si="53"/>
        <v>0</v>
      </c>
      <c r="BI152" s="59">
        <f t="shared" si="54"/>
        <v>0</v>
      </c>
      <c r="BJ152" s="59">
        <f t="shared" si="55"/>
        <v>0</v>
      </c>
      <c r="BK152" s="59">
        <f t="shared" si="56"/>
        <v>0</v>
      </c>
      <c r="BL152" s="59">
        <f t="shared" si="57"/>
        <v>0</v>
      </c>
      <c r="BM152" s="59">
        <f t="shared" si="58"/>
        <v>0</v>
      </c>
      <c r="BN152" s="59">
        <f t="shared" si="59"/>
        <v>0</v>
      </c>
      <c r="BO152" s="59">
        <f t="shared" si="60"/>
        <v>0</v>
      </c>
      <c r="BP152" s="64"/>
      <c r="BQ152" s="59">
        <f t="shared" si="61"/>
        <v>0</v>
      </c>
      <c r="BR152" s="59">
        <f t="shared" si="62"/>
        <v>0</v>
      </c>
      <c r="BS152" s="59">
        <f t="shared" si="63"/>
        <v>0</v>
      </c>
      <c r="BT152" s="59">
        <f t="shared" si="64"/>
        <v>0</v>
      </c>
    </row>
    <row r="153">
      <c r="A153" s="49"/>
      <c r="B153" s="52" t="s">
        <v>38</v>
      </c>
      <c r="C153" s="52" t="s">
        <v>156</v>
      </c>
      <c r="D153" s="142">
        <f>30780000-2000000</f>
        <v>28780000</v>
      </c>
      <c r="E153" s="106">
        <v>2025000.0</v>
      </c>
      <c r="F153" s="102"/>
      <c r="G153" s="102"/>
      <c r="H153" s="102"/>
      <c r="I153" s="106">
        <v>2025000.0</v>
      </c>
      <c r="J153" s="102"/>
      <c r="K153" s="102"/>
      <c r="L153" s="102"/>
      <c r="M153" s="106">
        <f>2025000</f>
        <v>2025000</v>
      </c>
      <c r="N153" s="102"/>
      <c r="O153" s="102"/>
      <c r="P153" s="102"/>
      <c r="Q153" s="106">
        <f>2025000</f>
        <v>2025000</v>
      </c>
      <c r="R153" s="62"/>
      <c r="S153" s="62"/>
      <c r="T153" s="62"/>
      <c r="U153" s="62">
        <v>2565000.0</v>
      </c>
      <c r="V153" s="62"/>
      <c r="W153" s="62"/>
      <c r="X153" s="62"/>
      <c r="Y153" s="62">
        <v>2565000.0</v>
      </c>
      <c r="Z153" s="62"/>
      <c r="AA153" s="62"/>
      <c r="AB153" s="62"/>
      <c r="AC153" s="62">
        <v>2565000.0</v>
      </c>
      <c r="AD153" s="62"/>
      <c r="AE153" s="62"/>
      <c r="AF153" s="62"/>
      <c r="AG153" s="62">
        <v>2565000.0</v>
      </c>
      <c r="AH153" s="62"/>
      <c r="AI153" s="62"/>
      <c r="AJ153" s="62"/>
      <c r="AK153" s="62">
        <v>2565000.0</v>
      </c>
      <c r="AL153" s="62"/>
      <c r="AM153" s="62"/>
      <c r="AN153" s="62"/>
      <c r="AO153" s="62">
        <v>2565000.0</v>
      </c>
      <c r="AP153" s="62"/>
      <c r="AQ153" s="62"/>
      <c r="AR153" s="62"/>
      <c r="AS153" s="62">
        <v>2565000.0</v>
      </c>
      <c r="AT153" s="62"/>
      <c r="AU153" s="62"/>
      <c r="AV153" s="62"/>
      <c r="AW153" s="62">
        <v>2565000.0</v>
      </c>
      <c r="AX153" s="62"/>
      <c r="AY153" s="62"/>
      <c r="AZ153" s="65">
        <v>160000.0</v>
      </c>
      <c r="BA153" s="59">
        <f t="shared" si="128"/>
        <v>28780000</v>
      </c>
      <c r="BB153" s="28">
        <f t="shared" si="78"/>
        <v>0</v>
      </c>
      <c r="BC153" s="64"/>
      <c r="BD153" s="59">
        <f t="shared" si="49"/>
        <v>2025000</v>
      </c>
      <c r="BE153" s="59">
        <f t="shared" si="50"/>
        <v>2025000</v>
      </c>
      <c r="BF153" s="59">
        <f t="shared" si="51"/>
        <v>2025000</v>
      </c>
      <c r="BG153" s="59">
        <f t="shared" si="52"/>
        <v>2025000</v>
      </c>
      <c r="BH153" s="59">
        <f t="shared" si="53"/>
        <v>2565000</v>
      </c>
      <c r="BI153" s="59">
        <f t="shared" si="54"/>
        <v>2565000</v>
      </c>
      <c r="BJ153" s="59">
        <f t="shared" si="55"/>
        <v>2565000</v>
      </c>
      <c r="BK153" s="59">
        <f t="shared" si="56"/>
        <v>2565000</v>
      </c>
      <c r="BL153" s="59">
        <f t="shared" si="57"/>
        <v>2565000</v>
      </c>
      <c r="BM153" s="59">
        <f t="shared" si="58"/>
        <v>2565000</v>
      </c>
      <c r="BN153" s="59">
        <f t="shared" si="59"/>
        <v>2565000</v>
      </c>
      <c r="BO153" s="59">
        <f t="shared" si="60"/>
        <v>2725000</v>
      </c>
      <c r="BP153" s="64"/>
      <c r="BQ153" s="59">
        <f t="shared" si="61"/>
        <v>6075000</v>
      </c>
      <c r="BR153" s="59">
        <f t="shared" si="62"/>
        <v>7155000</v>
      </c>
      <c r="BS153" s="59">
        <f t="shared" si="63"/>
        <v>7695000</v>
      </c>
      <c r="BT153" s="59">
        <f t="shared" si="64"/>
        <v>7855000</v>
      </c>
    </row>
    <row r="154">
      <c r="A154" s="49"/>
      <c r="B154" s="52" t="s">
        <v>38</v>
      </c>
      <c r="C154" s="52" t="s">
        <v>157</v>
      </c>
      <c r="D154" s="106">
        <v>2565000.0</v>
      </c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62"/>
      <c r="S154" s="62"/>
      <c r="T154" s="62"/>
      <c r="U154" s="62"/>
      <c r="V154" s="62"/>
      <c r="W154" s="62"/>
      <c r="X154" s="62"/>
      <c r="Y154" s="62"/>
      <c r="Z154" s="62"/>
      <c r="AA154" s="62">
        <v>2565000.0</v>
      </c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3"/>
      <c r="BA154" s="59">
        <f t="shared" si="128"/>
        <v>2565000</v>
      </c>
      <c r="BB154" s="28">
        <f t="shared" si="78"/>
        <v>0</v>
      </c>
      <c r="BC154" s="64"/>
      <c r="BD154" s="59">
        <f t="shared" si="49"/>
        <v>0</v>
      </c>
      <c r="BE154" s="59">
        <f t="shared" si="50"/>
        <v>0</v>
      </c>
      <c r="BF154" s="59">
        <f t="shared" si="51"/>
        <v>0</v>
      </c>
      <c r="BG154" s="59">
        <f t="shared" si="52"/>
        <v>0</v>
      </c>
      <c r="BH154" s="59">
        <f t="shared" si="53"/>
        <v>0</v>
      </c>
      <c r="BI154" s="59">
        <f t="shared" si="54"/>
        <v>2565000</v>
      </c>
      <c r="BJ154" s="59">
        <f t="shared" si="55"/>
        <v>0</v>
      </c>
      <c r="BK154" s="59">
        <f t="shared" si="56"/>
        <v>0</v>
      </c>
      <c r="BL154" s="59">
        <f t="shared" si="57"/>
        <v>0</v>
      </c>
      <c r="BM154" s="59">
        <f t="shared" si="58"/>
        <v>0</v>
      </c>
      <c r="BN154" s="59">
        <f t="shared" si="59"/>
        <v>0</v>
      </c>
      <c r="BO154" s="59">
        <f t="shared" si="60"/>
        <v>0</v>
      </c>
      <c r="BP154" s="64"/>
      <c r="BQ154" s="59">
        <f t="shared" si="61"/>
        <v>0</v>
      </c>
      <c r="BR154" s="59">
        <f t="shared" si="62"/>
        <v>2565000</v>
      </c>
      <c r="BS154" s="59">
        <f t="shared" si="63"/>
        <v>0</v>
      </c>
      <c r="BT154" s="59">
        <f t="shared" si="64"/>
        <v>0</v>
      </c>
    </row>
    <row r="155">
      <c r="A155" s="49"/>
      <c r="B155" s="52" t="s">
        <v>38</v>
      </c>
      <c r="C155" s="52" t="s">
        <v>158</v>
      </c>
      <c r="D155" s="142">
        <f>2565000-500000</f>
        <v>2065000</v>
      </c>
      <c r="E155" s="102"/>
      <c r="F155" s="102"/>
      <c r="G155" s="102"/>
      <c r="H155" s="102"/>
      <c r="I155" s="102"/>
      <c r="J155" s="102"/>
      <c r="K155" s="102"/>
      <c r="L155" s="102"/>
      <c r="M155" s="106">
        <v>2025000.0</v>
      </c>
      <c r="N155" s="102"/>
      <c r="O155" s="102"/>
      <c r="P155" s="102"/>
      <c r="Q155" s="10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5">
        <v>40000.0</v>
      </c>
      <c r="BA155" s="59">
        <f t="shared" si="128"/>
        <v>2065000</v>
      </c>
      <c r="BB155" s="28">
        <f t="shared" si="78"/>
        <v>0</v>
      </c>
      <c r="BC155" s="64"/>
      <c r="BD155" s="59">
        <f t="shared" si="49"/>
        <v>0</v>
      </c>
      <c r="BE155" s="59">
        <f t="shared" si="50"/>
        <v>0</v>
      </c>
      <c r="BF155" s="59">
        <f t="shared" si="51"/>
        <v>2025000</v>
      </c>
      <c r="BG155" s="59">
        <f t="shared" si="52"/>
        <v>0</v>
      </c>
      <c r="BH155" s="59">
        <f t="shared" si="53"/>
        <v>0</v>
      </c>
      <c r="BI155" s="59">
        <f t="shared" si="54"/>
        <v>0</v>
      </c>
      <c r="BJ155" s="59">
        <f t="shared" si="55"/>
        <v>0</v>
      </c>
      <c r="BK155" s="59">
        <f t="shared" si="56"/>
        <v>0</v>
      </c>
      <c r="BL155" s="59">
        <f t="shared" si="57"/>
        <v>0</v>
      </c>
      <c r="BM155" s="59">
        <f t="shared" si="58"/>
        <v>0</v>
      </c>
      <c r="BN155" s="59">
        <f t="shared" si="59"/>
        <v>0</v>
      </c>
      <c r="BO155" s="59">
        <f t="shared" si="60"/>
        <v>40000</v>
      </c>
      <c r="BP155" s="64"/>
      <c r="BQ155" s="59">
        <f t="shared" si="61"/>
        <v>2025000</v>
      </c>
      <c r="BR155" s="59">
        <f t="shared" si="62"/>
        <v>0</v>
      </c>
      <c r="BS155" s="59">
        <f t="shared" si="63"/>
        <v>0</v>
      </c>
      <c r="BT155" s="59">
        <f t="shared" si="64"/>
        <v>40000</v>
      </c>
    </row>
    <row r="156">
      <c r="A156" s="45">
        <v>511124.0</v>
      </c>
      <c r="B156" s="46" t="s">
        <v>159</v>
      </c>
      <c r="C156" s="6"/>
      <c r="D156" s="143">
        <f t="shared" ref="D156:AZ156" si="133">sum(D158:D160)</f>
        <v>622689000</v>
      </c>
      <c r="E156" s="143">
        <f t="shared" si="133"/>
        <v>44053000</v>
      </c>
      <c r="F156" s="143">
        <f t="shared" si="133"/>
        <v>0</v>
      </c>
      <c r="G156" s="143">
        <f t="shared" si="133"/>
        <v>0</v>
      </c>
      <c r="H156" s="143">
        <f t="shared" si="133"/>
        <v>0</v>
      </c>
      <c r="I156" s="143">
        <f t="shared" si="133"/>
        <v>44053000</v>
      </c>
      <c r="J156" s="143">
        <f t="shared" si="133"/>
        <v>0</v>
      </c>
      <c r="K156" s="143">
        <f t="shared" si="133"/>
        <v>0</v>
      </c>
      <c r="L156" s="143">
        <f t="shared" si="133"/>
        <v>0</v>
      </c>
      <c r="M156" s="143">
        <f t="shared" si="133"/>
        <v>88106000</v>
      </c>
      <c r="N156" s="143">
        <f t="shared" si="133"/>
        <v>0</v>
      </c>
      <c r="O156" s="143">
        <f t="shared" si="133"/>
        <v>0</v>
      </c>
      <c r="P156" s="143">
        <f t="shared" si="133"/>
        <v>0</v>
      </c>
      <c r="Q156" s="143">
        <f t="shared" si="133"/>
        <v>44053000</v>
      </c>
      <c r="R156" s="47">
        <f t="shared" si="133"/>
        <v>0</v>
      </c>
      <c r="S156" s="47">
        <f t="shared" si="133"/>
        <v>0</v>
      </c>
      <c r="T156" s="47">
        <f t="shared" si="133"/>
        <v>0</v>
      </c>
      <c r="U156" s="47">
        <f t="shared" si="133"/>
        <v>44053000</v>
      </c>
      <c r="V156" s="47">
        <f t="shared" si="133"/>
        <v>0</v>
      </c>
      <c r="W156" s="47">
        <f t="shared" si="133"/>
        <v>0</v>
      </c>
      <c r="X156" s="47">
        <f t="shared" si="133"/>
        <v>0</v>
      </c>
      <c r="Y156" s="47">
        <f t="shared" si="133"/>
        <v>44053000</v>
      </c>
      <c r="Z156" s="47">
        <f t="shared" si="133"/>
        <v>0</v>
      </c>
      <c r="AA156" s="47">
        <f t="shared" si="133"/>
        <v>50000000</v>
      </c>
      <c r="AB156" s="47">
        <f t="shared" si="133"/>
        <v>0</v>
      </c>
      <c r="AC156" s="47">
        <f t="shared" si="133"/>
        <v>44053000</v>
      </c>
      <c r="AD156" s="47">
        <f t="shared" si="133"/>
        <v>0</v>
      </c>
      <c r="AE156" s="47">
        <f t="shared" si="133"/>
        <v>0</v>
      </c>
      <c r="AF156" s="47">
        <f t="shared" si="133"/>
        <v>0</v>
      </c>
      <c r="AG156" s="47">
        <f t="shared" si="133"/>
        <v>44053000</v>
      </c>
      <c r="AH156" s="47">
        <f t="shared" si="133"/>
        <v>0</v>
      </c>
      <c r="AI156" s="47">
        <f t="shared" si="133"/>
        <v>0</v>
      </c>
      <c r="AJ156" s="47">
        <f t="shared" si="133"/>
        <v>0</v>
      </c>
      <c r="AK156" s="47">
        <f t="shared" si="133"/>
        <v>44053000</v>
      </c>
      <c r="AL156" s="47">
        <f t="shared" si="133"/>
        <v>0</v>
      </c>
      <c r="AM156" s="47">
        <f t="shared" si="133"/>
        <v>0</v>
      </c>
      <c r="AN156" s="47">
        <f t="shared" si="133"/>
        <v>0</v>
      </c>
      <c r="AO156" s="47">
        <f t="shared" si="133"/>
        <v>44053000</v>
      </c>
      <c r="AP156" s="47">
        <f t="shared" si="133"/>
        <v>0</v>
      </c>
      <c r="AQ156" s="47">
        <f t="shared" si="133"/>
        <v>0</v>
      </c>
      <c r="AR156" s="47">
        <f t="shared" si="133"/>
        <v>0</v>
      </c>
      <c r="AS156" s="47">
        <f t="shared" si="133"/>
        <v>44053000</v>
      </c>
      <c r="AT156" s="47">
        <f t="shared" si="133"/>
        <v>0</v>
      </c>
      <c r="AU156" s="47">
        <f t="shared" si="133"/>
        <v>0</v>
      </c>
      <c r="AV156" s="47">
        <f t="shared" si="133"/>
        <v>0</v>
      </c>
      <c r="AW156" s="47">
        <f t="shared" si="133"/>
        <v>44053000</v>
      </c>
      <c r="AX156" s="47">
        <f t="shared" si="133"/>
        <v>0</v>
      </c>
      <c r="AY156" s="47">
        <f t="shared" si="133"/>
        <v>0</v>
      </c>
      <c r="AZ156" s="60">
        <f t="shared" si="133"/>
        <v>0</v>
      </c>
      <c r="BA156" s="59">
        <f t="shared" si="128"/>
        <v>622689000</v>
      </c>
      <c r="BB156" s="28">
        <f t="shared" si="78"/>
        <v>0</v>
      </c>
      <c r="BC156" s="61"/>
      <c r="BD156" s="59">
        <f t="shared" si="49"/>
        <v>44053000</v>
      </c>
      <c r="BE156" s="59">
        <f t="shared" si="50"/>
        <v>44053000</v>
      </c>
      <c r="BF156" s="59">
        <f t="shared" si="51"/>
        <v>88106000</v>
      </c>
      <c r="BG156" s="59">
        <f t="shared" si="52"/>
        <v>44053000</v>
      </c>
      <c r="BH156" s="59">
        <f t="shared" si="53"/>
        <v>44053000</v>
      </c>
      <c r="BI156" s="59">
        <f t="shared" si="54"/>
        <v>94053000</v>
      </c>
      <c r="BJ156" s="59">
        <f t="shared" si="55"/>
        <v>44053000</v>
      </c>
      <c r="BK156" s="59">
        <f t="shared" si="56"/>
        <v>44053000</v>
      </c>
      <c r="BL156" s="59">
        <f t="shared" si="57"/>
        <v>44053000</v>
      </c>
      <c r="BM156" s="59">
        <f t="shared" si="58"/>
        <v>44053000</v>
      </c>
      <c r="BN156" s="59">
        <f t="shared" si="59"/>
        <v>44053000</v>
      </c>
      <c r="BO156" s="59">
        <f t="shared" si="60"/>
        <v>44053000</v>
      </c>
      <c r="BP156" s="61"/>
      <c r="BQ156" s="59">
        <f t="shared" si="61"/>
        <v>176212000</v>
      </c>
      <c r="BR156" s="59">
        <f t="shared" si="62"/>
        <v>182159000</v>
      </c>
      <c r="BS156" s="59">
        <f t="shared" si="63"/>
        <v>132159000</v>
      </c>
      <c r="BT156" s="59">
        <f t="shared" si="64"/>
        <v>132159000</v>
      </c>
    </row>
    <row r="157">
      <c r="A157" s="49"/>
      <c r="B157" s="50" t="s">
        <v>37</v>
      </c>
      <c r="C157" s="6"/>
      <c r="D157" s="70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3"/>
      <c r="BA157" s="59">
        <f t="shared" si="128"/>
        <v>0</v>
      </c>
      <c r="BB157" s="28">
        <f t="shared" si="78"/>
        <v>0</v>
      </c>
      <c r="BC157" s="64"/>
      <c r="BD157" s="59">
        <f t="shared" si="49"/>
        <v>0</v>
      </c>
      <c r="BE157" s="59">
        <f t="shared" si="50"/>
        <v>0</v>
      </c>
      <c r="BF157" s="59">
        <f t="shared" si="51"/>
        <v>0</v>
      </c>
      <c r="BG157" s="59">
        <f t="shared" si="52"/>
        <v>0</v>
      </c>
      <c r="BH157" s="59">
        <f t="shared" si="53"/>
        <v>0</v>
      </c>
      <c r="BI157" s="59">
        <f t="shared" si="54"/>
        <v>0</v>
      </c>
      <c r="BJ157" s="59">
        <f t="shared" si="55"/>
        <v>0</v>
      </c>
      <c r="BK157" s="59">
        <f t="shared" si="56"/>
        <v>0</v>
      </c>
      <c r="BL157" s="59">
        <f t="shared" si="57"/>
        <v>0</v>
      </c>
      <c r="BM157" s="59">
        <f t="shared" si="58"/>
        <v>0</v>
      </c>
      <c r="BN157" s="59">
        <f t="shared" si="59"/>
        <v>0</v>
      </c>
      <c r="BO157" s="59">
        <f t="shared" si="60"/>
        <v>0</v>
      </c>
      <c r="BP157" s="64"/>
      <c r="BQ157" s="59">
        <f t="shared" si="61"/>
        <v>0</v>
      </c>
      <c r="BR157" s="59">
        <f t="shared" si="62"/>
        <v>0</v>
      </c>
      <c r="BS157" s="59">
        <f t="shared" si="63"/>
        <v>0</v>
      </c>
      <c r="BT157" s="59">
        <f t="shared" si="64"/>
        <v>0</v>
      </c>
    </row>
    <row r="158">
      <c r="A158" s="49"/>
      <c r="B158" s="52" t="s">
        <v>38</v>
      </c>
      <c r="C158" s="52" t="s">
        <v>160</v>
      </c>
      <c r="D158" s="142">
        <f>519262000+5947000+3427000</f>
        <v>528636000</v>
      </c>
      <c r="E158" s="106">
        <f>39348000+4705000</f>
        <v>44053000</v>
      </c>
      <c r="F158" s="102"/>
      <c r="G158" s="102"/>
      <c r="H158" s="102"/>
      <c r="I158" s="106">
        <f>39348000+4705000</f>
        <v>44053000</v>
      </c>
      <c r="J158" s="102"/>
      <c r="K158" s="102"/>
      <c r="L158" s="102"/>
      <c r="M158" s="106">
        <f>39348000+4705000</f>
        <v>44053000</v>
      </c>
      <c r="N158" s="102"/>
      <c r="O158" s="102"/>
      <c r="P158" s="102"/>
      <c r="Q158" s="106">
        <f>39348000+4705000</f>
        <v>44053000</v>
      </c>
      <c r="R158" s="62"/>
      <c r="S158" s="62"/>
      <c r="T158" s="62"/>
      <c r="U158" s="106">
        <f>39348000+4705000</f>
        <v>44053000</v>
      </c>
      <c r="V158" s="62"/>
      <c r="W158" s="62"/>
      <c r="X158" s="62"/>
      <c r="Y158" s="106">
        <f>39348000+4705000</f>
        <v>44053000</v>
      </c>
      <c r="Z158" s="62"/>
      <c r="AA158" s="62"/>
      <c r="AB158" s="62"/>
      <c r="AC158" s="106">
        <f>39348000+4705000</f>
        <v>44053000</v>
      </c>
      <c r="AD158" s="62"/>
      <c r="AE158" s="62"/>
      <c r="AF158" s="62"/>
      <c r="AG158" s="106">
        <f>39348000+4705000</f>
        <v>44053000</v>
      </c>
      <c r="AH158" s="62"/>
      <c r="AI158" s="62"/>
      <c r="AJ158" s="62"/>
      <c r="AK158" s="106">
        <f>39348000+4705000</f>
        <v>44053000</v>
      </c>
      <c r="AL158" s="62"/>
      <c r="AM158" s="62"/>
      <c r="AN158" s="62"/>
      <c r="AO158" s="106">
        <f>39348000+4705000</f>
        <v>44053000</v>
      </c>
      <c r="AP158" s="62"/>
      <c r="AQ158" s="62"/>
      <c r="AR158" s="62"/>
      <c r="AS158" s="106">
        <f>39348000+4705000</f>
        <v>44053000</v>
      </c>
      <c r="AT158" s="62"/>
      <c r="AU158" s="62"/>
      <c r="AV158" s="62"/>
      <c r="AW158" s="106">
        <f>39348000+4705000</f>
        <v>44053000</v>
      </c>
      <c r="AX158" s="62"/>
      <c r="AY158" s="62"/>
      <c r="AZ158" s="63"/>
      <c r="BA158" s="59">
        <f t="shared" si="128"/>
        <v>528636000</v>
      </c>
      <c r="BB158" s="28">
        <f t="shared" si="78"/>
        <v>0</v>
      </c>
      <c r="BC158" s="64"/>
      <c r="BD158" s="59">
        <f t="shared" si="49"/>
        <v>44053000</v>
      </c>
      <c r="BE158" s="59">
        <f t="shared" si="50"/>
        <v>44053000</v>
      </c>
      <c r="BF158" s="59">
        <f t="shared" si="51"/>
        <v>44053000</v>
      </c>
      <c r="BG158" s="59">
        <f t="shared" si="52"/>
        <v>44053000</v>
      </c>
      <c r="BH158" s="59">
        <f t="shared" si="53"/>
        <v>44053000</v>
      </c>
      <c r="BI158" s="59">
        <f t="shared" si="54"/>
        <v>44053000</v>
      </c>
      <c r="BJ158" s="59">
        <f t="shared" si="55"/>
        <v>44053000</v>
      </c>
      <c r="BK158" s="59">
        <f t="shared" si="56"/>
        <v>44053000</v>
      </c>
      <c r="BL158" s="59">
        <f t="shared" si="57"/>
        <v>44053000</v>
      </c>
      <c r="BM158" s="59">
        <f t="shared" si="58"/>
        <v>44053000</v>
      </c>
      <c r="BN158" s="59">
        <f t="shared" si="59"/>
        <v>44053000</v>
      </c>
      <c r="BO158" s="59">
        <f t="shared" si="60"/>
        <v>44053000</v>
      </c>
      <c r="BP158" s="64"/>
      <c r="BQ158" s="59">
        <f t="shared" si="61"/>
        <v>132159000</v>
      </c>
      <c r="BR158" s="59">
        <f t="shared" si="62"/>
        <v>132159000</v>
      </c>
      <c r="BS158" s="59">
        <f t="shared" si="63"/>
        <v>132159000</v>
      </c>
      <c r="BT158" s="59">
        <f t="shared" si="64"/>
        <v>132159000</v>
      </c>
    </row>
    <row r="159">
      <c r="A159" s="49"/>
      <c r="B159" s="52" t="s">
        <v>38</v>
      </c>
      <c r="C159" s="52" t="s">
        <v>161</v>
      </c>
      <c r="D159" s="106">
        <v>5.0E7</v>
      </c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62"/>
      <c r="S159" s="62"/>
      <c r="T159" s="62"/>
      <c r="U159" s="62"/>
      <c r="V159" s="62"/>
      <c r="W159" s="62"/>
      <c r="X159" s="62"/>
      <c r="Y159" s="62"/>
      <c r="Z159" s="62"/>
      <c r="AA159" s="53">
        <v>5.0E7</v>
      </c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3"/>
      <c r="BA159" s="59">
        <f t="shared" si="128"/>
        <v>50000000</v>
      </c>
      <c r="BB159" s="28">
        <f t="shared" si="78"/>
        <v>0</v>
      </c>
      <c r="BC159" s="64"/>
      <c r="BD159" s="59">
        <f t="shared" si="49"/>
        <v>0</v>
      </c>
      <c r="BE159" s="59">
        <f t="shared" si="50"/>
        <v>0</v>
      </c>
      <c r="BF159" s="59">
        <f t="shared" si="51"/>
        <v>0</v>
      </c>
      <c r="BG159" s="59">
        <f t="shared" si="52"/>
        <v>0</v>
      </c>
      <c r="BH159" s="59">
        <f t="shared" si="53"/>
        <v>0</v>
      </c>
      <c r="BI159" s="59">
        <f t="shared" si="54"/>
        <v>50000000</v>
      </c>
      <c r="BJ159" s="59">
        <f t="shared" si="55"/>
        <v>0</v>
      </c>
      <c r="BK159" s="59">
        <f t="shared" si="56"/>
        <v>0</v>
      </c>
      <c r="BL159" s="59">
        <f t="shared" si="57"/>
        <v>0</v>
      </c>
      <c r="BM159" s="59">
        <f t="shared" si="58"/>
        <v>0</v>
      </c>
      <c r="BN159" s="59">
        <f t="shared" si="59"/>
        <v>0</v>
      </c>
      <c r="BO159" s="59">
        <f t="shared" si="60"/>
        <v>0</v>
      </c>
      <c r="BP159" s="64"/>
      <c r="BQ159" s="59">
        <f t="shared" si="61"/>
        <v>0</v>
      </c>
      <c r="BR159" s="59">
        <f t="shared" si="62"/>
        <v>50000000</v>
      </c>
      <c r="BS159" s="59">
        <f t="shared" si="63"/>
        <v>0</v>
      </c>
      <c r="BT159" s="59">
        <f t="shared" si="64"/>
        <v>0</v>
      </c>
    </row>
    <row r="160">
      <c r="A160" s="49"/>
      <c r="B160" s="52" t="s">
        <v>38</v>
      </c>
      <c r="C160" s="52" t="s">
        <v>162</v>
      </c>
      <c r="D160" s="142">
        <f>50000000-5947000</f>
        <v>44053000</v>
      </c>
      <c r="E160" s="102"/>
      <c r="F160" s="102"/>
      <c r="G160" s="102"/>
      <c r="H160" s="102"/>
      <c r="I160" s="102"/>
      <c r="J160" s="102"/>
      <c r="K160" s="102"/>
      <c r="L160" s="102"/>
      <c r="M160" s="106">
        <f>39348000+4705000</f>
        <v>44053000</v>
      </c>
      <c r="N160" s="102"/>
      <c r="O160" s="102"/>
      <c r="P160" s="102"/>
      <c r="Q160" s="10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3"/>
      <c r="BA160" s="59">
        <f t="shared" si="128"/>
        <v>44053000</v>
      </c>
      <c r="BB160" s="28">
        <f t="shared" si="78"/>
        <v>0</v>
      </c>
      <c r="BC160" s="64"/>
      <c r="BD160" s="59">
        <f t="shared" si="49"/>
        <v>0</v>
      </c>
      <c r="BE160" s="59">
        <f t="shared" si="50"/>
        <v>0</v>
      </c>
      <c r="BF160" s="59">
        <f t="shared" si="51"/>
        <v>44053000</v>
      </c>
      <c r="BG160" s="59">
        <f t="shared" si="52"/>
        <v>0</v>
      </c>
      <c r="BH160" s="59">
        <f t="shared" si="53"/>
        <v>0</v>
      </c>
      <c r="BI160" s="59">
        <f t="shared" si="54"/>
        <v>0</v>
      </c>
      <c r="BJ160" s="59">
        <f t="shared" si="55"/>
        <v>0</v>
      </c>
      <c r="BK160" s="59">
        <f t="shared" si="56"/>
        <v>0</v>
      </c>
      <c r="BL160" s="59">
        <f t="shared" si="57"/>
        <v>0</v>
      </c>
      <c r="BM160" s="59">
        <f t="shared" si="58"/>
        <v>0</v>
      </c>
      <c r="BN160" s="59">
        <f t="shared" si="59"/>
        <v>0</v>
      </c>
      <c r="BO160" s="59">
        <f t="shared" si="60"/>
        <v>0</v>
      </c>
      <c r="BP160" s="64"/>
      <c r="BQ160" s="59">
        <f t="shared" si="61"/>
        <v>44053000</v>
      </c>
      <c r="BR160" s="59">
        <f t="shared" si="62"/>
        <v>0</v>
      </c>
      <c r="BS160" s="59">
        <f t="shared" si="63"/>
        <v>0</v>
      </c>
      <c r="BT160" s="59">
        <f t="shared" si="64"/>
        <v>0</v>
      </c>
    </row>
    <row r="161">
      <c r="A161" s="45">
        <v>511125.0</v>
      </c>
      <c r="B161" s="46" t="s">
        <v>163</v>
      </c>
      <c r="C161" s="6"/>
      <c r="D161" s="143">
        <f t="shared" ref="D161:AZ161" si="134">sum(D163:D165)</f>
        <v>70400000</v>
      </c>
      <c r="E161" s="143">
        <f t="shared" si="134"/>
        <v>712104</v>
      </c>
      <c r="F161" s="143">
        <f t="shared" si="134"/>
        <v>0</v>
      </c>
      <c r="G161" s="143">
        <f t="shared" si="134"/>
        <v>0</v>
      </c>
      <c r="H161" s="143">
        <f t="shared" si="134"/>
        <v>0</v>
      </c>
      <c r="I161" s="143">
        <f t="shared" si="134"/>
        <v>731757</v>
      </c>
      <c r="J161" s="143">
        <f t="shared" si="134"/>
        <v>0</v>
      </c>
      <c r="K161" s="143">
        <f t="shared" si="134"/>
        <v>0</v>
      </c>
      <c r="L161" s="143">
        <f t="shared" si="134"/>
        <v>5595</v>
      </c>
      <c r="M161" s="143">
        <f t="shared" si="134"/>
        <v>22545882</v>
      </c>
      <c r="N161" s="143">
        <f t="shared" si="134"/>
        <v>0</v>
      </c>
      <c r="O161" s="143">
        <f t="shared" si="134"/>
        <v>0</v>
      </c>
      <c r="P161" s="143">
        <f t="shared" si="134"/>
        <v>0</v>
      </c>
      <c r="Q161" s="143">
        <f t="shared" si="134"/>
        <v>750083</v>
      </c>
      <c r="R161" s="47">
        <f t="shared" si="134"/>
        <v>0</v>
      </c>
      <c r="S161" s="47">
        <f t="shared" si="134"/>
        <v>0</v>
      </c>
      <c r="T161" s="47">
        <f t="shared" si="134"/>
        <v>0</v>
      </c>
      <c r="U161" s="47">
        <f t="shared" si="134"/>
        <v>2083000</v>
      </c>
      <c r="V161" s="47">
        <f t="shared" si="134"/>
        <v>0</v>
      </c>
      <c r="W161" s="47">
        <f t="shared" si="134"/>
        <v>0</v>
      </c>
      <c r="X161" s="47">
        <f t="shared" si="134"/>
        <v>0</v>
      </c>
      <c r="Y161" s="47">
        <f t="shared" si="134"/>
        <v>2083000</v>
      </c>
      <c r="Z161" s="47">
        <f t="shared" si="134"/>
        <v>0</v>
      </c>
      <c r="AA161" s="47">
        <f t="shared" si="134"/>
        <v>25000000</v>
      </c>
      <c r="AB161" s="47">
        <f t="shared" si="134"/>
        <v>0</v>
      </c>
      <c r="AC161" s="47">
        <f t="shared" si="134"/>
        <v>2083000</v>
      </c>
      <c r="AD161" s="47">
        <f t="shared" si="134"/>
        <v>0</v>
      </c>
      <c r="AE161" s="47">
        <f t="shared" si="134"/>
        <v>0</v>
      </c>
      <c r="AF161" s="47">
        <f t="shared" si="134"/>
        <v>0</v>
      </c>
      <c r="AG161" s="47">
        <f t="shared" si="134"/>
        <v>2083000</v>
      </c>
      <c r="AH161" s="47">
        <f t="shared" si="134"/>
        <v>0</v>
      </c>
      <c r="AI161" s="47">
        <f t="shared" si="134"/>
        <v>0</v>
      </c>
      <c r="AJ161" s="47">
        <f t="shared" si="134"/>
        <v>0</v>
      </c>
      <c r="AK161" s="47">
        <f t="shared" si="134"/>
        <v>2083000</v>
      </c>
      <c r="AL161" s="47">
        <f t="shared" si="134"/>
        <v>0</v>
      </c>
      <c r="AM161" s="47">
        <f t="shared" si="134"/>
        <v>0</v>
      </c>
      <c r="AN161" s="47">
        <f t="shared" si="134"/>
        <v>0</v>
      </c>
      <c r="AO161" s="47">
        <f t="shared" si="134"/>
        <v>2083000</v>
      </c>
      <c r="AP161" s="47">
        <f t="shared" si="134"/>
        <v>0</v>
      </c>
      <c r="AQ161" s="47">
        <f t="shared" si="134"/>
        <v>0</v>
      </c>
      <c r="AR161" s="47">
        <f t="shared" si="134"/>
        <v>0</v>
      </c>
      <c r="AS161" s="47">
        <f t="shared" si="134"/>
        <v>2083000</v>
      </c>
      <c r="AT161" s="47">
        <f t="shared" si="134"/>
        <v>0</v>
      </c>
      <c r="AU161" s="47">
        <f t="shared" si="134"/>
        <v>0</v>
      </c>
      <c r="AV161" s="47">
        <f t="shared" si="134"/>
        <v>0</v>
      </c>
      <c r="AW161" s="47">
        <f t="shared" si="134"/>
        <v>6073000</v>
      </c>
      <c r="AX161" s="47">
        <f t="shared" si="134"/>
        <v>0</v>
      </c>
      <c r="AY161" s="47">
        <f t="shared" si="134"/>
        <v>0</v>
      </c>
      <c r="AZ161" s="60">
        <f t="shared" si="134"/>
        <v>579</v>
      </c>
      <c r="BA161" s="59">
        <f t="shared" si="128"/>
        <v>70400000</v>
      </c>
      <c r="BB161" s="28">
        <f t="shared" si="78"/>
        <v>0</v>
      </c>
      <c r="BC161" s="61"/>
      <c r="BD161" s="59">
        <f t="shared" si="49"/>
        <v>712104</v>
      </c>
      <c r="BE161" s="59">
        <f t="shared" si="50"/>
        <v>737352</v>
      </c>
      <c r="BF161" s="59">
        <f t="shared" si="51"/>
        <v>22545882</v>
      </c>
      <c r="BG161" s="59">
        <f t="shared" si="52"/>
        <v>750083</v>
      </c>
      <c r="BH161" s="59">
        <f t="shared" si="53"/>
        <v>2083000</v>
      </c>
      <c r="BI161" s="59">
        <f t="shared" si="54"/>
        <v>27083000</v>
      </c>
      <c r="BJ161" s="59">
        <f t="shared" si="55"/>
        <v>2083000</v>
      </c>
      <c r="BK161" s="59">
        <f t="shared" si="56"/>
        <v>2083000</v>
      </c>
      <c r="BL161" s="59">
        <f t="shared" si="57"/>
        <v>2083000</v>
      </c>
      <c r="BM161" s="59">
        <f t="shared" si="58"/>
        <v>2083000</v>
      </c>
      <c r="BN161" s="59">
        <f t="shared" si="59"/>
        <v>2083000</v>
      </c>
      <c r="BO161" s="59">
        <f t="shared" si="60"/>
        <v>6073579</v>
      </c>
      <c r="BP161" s="61"/>
      <c r="BQ161" s="59">
        <f t="shared" si="61"/>
        <v>23995338</v>
      </c>
      <c r="BR161" s="59">
        <f t="shared" si="62"/>
        <v>29916083</v>
      </c>
      <c r="BS161" s="59">
        <f t="shared" si="63"/>
        <v>6249000</v>
      </c>
      <c r="BT161" s="59">
        <f t="shared" si="64"/>
        <v>10239579</v>
      </c>
    </row>
    <row r="162">
      <c r="A162" s="49"/>
      <c r="B162" s="50" t="s">
        <v>37</v>
      </c>
      <c r="C162" s="6"/>
      <c r="D162" s="70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  <c r="AP162" s="62"/>
      <c r="AQ162" s="62"/>
      <c r="AR162" s="62"/>
      <c r="AS162" s="62"/>
      <c r="AT162" s="62"/>
      <c r="AU162" s="62"/>
      <c r="AV162" s="62"/>
      <c r="AW162" s="62"/>
      <c r="AX162" s="62"/>
      <c r="AY162" s="62"/>
      <c r="AZ162" s="63"/>
      <c r="BA162" s="59">
        <f t="shared" si="128"/>
        <v>0</v>
      </c>
      <c r="BB162" s="28">
        <f t="shared" si="78"/>
        <v>0</v>
      </c>
      <c r="BC162" s="64"/>
      <c r="BD162" s="59">
        <f t="shared" si="49"/>
        <v>0</v>
      </c>
      <c r="BE162" s="59">
        <f t="shared" si="50"/>
        <v>0</v>
      </c>
      <c r="BF162" s="59">
        <f t="shared" si="51"/>
        <v>0</v>
      </c>
      <c r="BG162" s="59">
        <f t="shared" si="52"/>
        <v>0</v>
      </c>
      <c r="BH162" s="59">
        <f t="shared" si="53"/>
        <v>0</v>
      </c>
      <c r="BI162" s="59">
        <f t="shared" si="54"/>
        <v>0</v>
      </c>
      <c r="BJ162" s="59">
        <f t="shared" si="55"/>
        <v>0</v>
      </c>
      <c r="BK162" s="59">
        <f t="shared" si="56"/>
        <v>0</v>
      </c>
      <c r="BL162" s="59">
        <f t="shared" si="57"/>
        <v>0</v>
      </c>
      <c r="BM162" s="59">
        <f t="shared" si="58"/>
        <v>0</v>
      </c>
      <c r="BN162" s="59">
        <f t="shared" si="59"/>
        <v>0</v>
      </c>
      <c r="BO162" s="59">
        <f t="shared" si="60"/>
        <v>0</v>
      </c>
      <c r="BP162" s="64"/>
      <c r="BQ162" s="59">
        <f t="shared" si="61"/>
        <v>0</v>
      </c>
      <c r="BR162" s="59">
        <f t="shared" si="62"/>
        <v>0</v>
      </c>
      <c r="BS162" s="59">
        <f t="shared" si="63"/>
        <v>0</v>
      </c>
      <c r="BT162" s="59">
        <f t="shared" si="64"/>
        <v>0</v>
      </c>
    </row>
    <row r="163">
      <c r="A163" s="49"/>
      <c r="B163" s="52" t="s">
        <v>38</v>
      </c>
      <c r="C163" s="52" t="s">
        <v>164</v>
      </c>
      <c r="D163" s="142">
        <f>25000000-1358000</f>
        <v>23642000</v>
      </c>
      <c r="E163" s="106">
        <f>605257+106847</f>
        <v>712104</v>
      </c>
      <c r="F163" s="102"/>
      <c r="G163" s="102"/>
      <c r="H163" s="102"/>
      <c r="I163" s="106">
        <f>624910+106847</f>
        <v>731757</v>
      </c>
      <c r="J163" s="102"/>
      <c r="K163" s="102"/>
      <c r="L163" s="106">
        <v>5595.0</v>
      </c>
      <c r="M163" s="106">
        <f>661406+106847+19629</f>
        <v>787882</v>
      </c>
      <c r="N163" s="102"/>
      <c r="O163" s="102"/>
      <c r="P163" s="102"/>
      <c r="Q163" s="106">
        <f>106847+643236</f>
        <v>750083</v>
      </c>
      <c r="R163" s="62"/>
      <c r="S163" s="62"/>
      <c r="T163" s="62"/>
      <c r="U163" s="53">
        <v>2083000.0</v>
      </c>
      <c r="V163" s="62"/>
      <c r="W163" s="62"/>
      <c r="X163" s="62"/>
      <c r="Y163" s="53">
        <v>2083000.0</v>
      </c>
      <c r="Z163" s="62"/>
      <c r="AA163" s="62"/>
      <c r="AB163" s="62"/>
      <c r="AC163" s="53">
        <v>2083000.0</v>
      </c>
      <c r="AD163" s="62"/>
      <c r="AE163" s="62"/>
      <c r="AF163" s="62"/>
      <c r="AG163" s="53">
        <v>2083000.0</v>
      </c>
      <c r="AH163" s="62"/>
      <c r="AI163" s="62"/>
      <c r="AJ163" s="62"/>
      <c r="AK163" s="53">
        <v>2083000.0</v>
      </c>
      <c r="AL163" s="62"/>
      <c r="AM163" s="62"/>
      <c r="AN163" s="62"/>
      <c r="AO163" s="53">
        <v>2083000.0</v>
      </c>
      <c r="AP163" s="62"/>
      <c r="AQ163" s="62"/>
      <c r="AR163" s="62"/>
      <c r="AS163" s="53">
        <v>2083000.0</v>
      </c>
      <c r="AT163" s="62"/>
      <c r="AU163" s="62"/>
      <c r="AV163" s="62"/>
      <c r="AW163" s="62">
        <v>6073000.0</v>
      </c>
      <c r="AX163" s="62"/>
      <c r="AY163" s="62"/>
      <c r="AZ163" s="65">
        <v>579.0</v>
      </c>
      <c r="BA163" s="59">
        <f t="shared" si="128"/>
        <v>23642000</v>
      </c>
      <c r="BB163" s="28">
        <f t="shared" si="78"/>
        <v>0</v>
      </c>
      <c r="BC163" s="64"/>
      <c r="BD163" s="59">
        <f t="shared" si="49"/>
        <v>712104</v>
      </c>
      <c r="BE163" s="59">
        <f t="shared" si="50"/>
        <v>737352</v>
      </c>
      <c r="BF163" s="59">
        <f t="shared" si="51"/>
        <v>787882</v>
      </c>
      <c r="BG163" s="59">
        <f t="shared" si="52"/>
        <v>750083</v>
      </c>
      <c r="BH163" s="59">
        <f t="shared" si="53"/>
        <v>2083000</v>
      </c>
      <c r="BI163" s="59">
        <f t="shared" si="54"/>
        <v>2083000</v>
      </c>
      <c r="BJ163" s="59">
        <f t="shared" si="55"/>
        <v>2083000</v>
      </c>
      <c r="BK163" s="59">
        <f t="shared" si="56"/>
        <v>2083000</v>
      </c>
      <c r="BL163" s="59">
        <f t="shared" si="57"/>
        <v>2083000</v>
      </c>
      <c r="BM163" s="59">
        <f t="shared" si="58"/>
        <v>2083000</v>
      </c>
      <c r="BN163" s="59">
        <f t="shared" si="59"/>
        <v>2083000</v>
      </c>
      <c r="BO163" s="59">
        <f t="shared" si="60"/>
        <v>6073579</v>
      </c>
      <c r="BP163" s="64"/>
      <c r="BQ163" s="59">
        <f t="shared" si="61"/>
        <v>2237338</v>
      </c>
      <c r="BR163" s="59">
        <f t="shared" si="62"/>
        <v>4916083</v>
      </c>
      <c r="BS163" s="59">
        <f t="shared" si="63"/>
        <v>6249000</v>
      </c>
      <c r="BT163" s="59">
        <f t="shared" si="64"/>
        <v>10239579</v>
      </c>
    </row>
    <row r="164">
      <c r="A164" s="49"/>
      <c r="B164" s="52" t="s">
        <v>38</v>
      </c>
      <c r="C164" s="52" t="s">
        <v>165</v>
      </c>
      <c r="D164" s="106">
        <v>2.5E7</v>
      </c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62"/>
      <c r="S164" s="62"/>
      <c r="T164" s="62"/>
      <c r="U164" s="62"/>
      <c r="V164" s="62"/>
      <c r="W164" s="62"/>
      <c r="X164" s="62"/>
      <c r="Y164" s="62"/>
      <c r="Z164" s="62"/>
      <c r="AA164" s="53">
        <v>2.5E7</v>
      </c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3"/>
      <c r="BA164" s="59">
        <f t="shared" si="128"/>
        <v>25000000</v>
      </c>
      <c r="BB164" s="28">
        <f t="shared" si="78"/>
        <v>0</v>
      </c>
      <c r="BC164" s="64"/>
      <c r="BD164" s="59">
        <f t="shared" si="49"/>
        <v>0</v>
      </c>
      <c r="BE164" s="59">
        <f t="shared" si="50"/>
        <v>0</v>
      </c>
      <c r="BF164" s="59">
        <f t="shared" si="51"/>
        <v>0</v>
      </c>
      <c r="BG164" s="59">
        <f t="shared" si="52"/>
        <v>0</v>
      </c>
      <c r="BH164" s="59">
        <f t="shared" si="53"/>
        <v>0</v>
      </c>
      <c r="BI164" s="59">
        <f t="shared" si="54"/>
        <v>25000000</v>
      </c>
      <c r="BJ164" s="59">
        <f t="shared" si="55"/>
        <v>0</v>
      </c>
      <c r="BK164" s="59">
        <f t="shared" si="56"/>
        <v>0</v>
      </c>
      <c r="BL164" s="59">
        <f t="shared" si="57"/>
        <v>0</v>
      </c>
      <c r="BM164" s="59">
        <f t="shared" si="58"/>
        <v>0</v>
      </c>
      <c r="BN164" s="59">
        <f t="shared" si="59"/>
        <v>0</v>
      </c>
      <c r="BO164" s="59">
        <f t="shared" si="60"/>
        <v>0</v>
      </c>
      <c r="BP164" s="64"/>
      <c r="BQ164" s="59">
        <f t="shared" si="61"/>
        <v>0</v>
      </c>
      <c r="BR164" s="59">
        <f t="shared" si="62"/>
        <v>25000000</v>
      </c>
      <c r="BS164" s="59">
        <f t="shared" si="63"/>
        <v>0</v>
      </c>
      <c r="BT164" s="59">
        <f t="shared" si="64"/>
        <v>0</v>
      </c>
    </row>
    <row r="165">
      <c r="A165" s="49"/>
      <c r="B165" s="52" t="s">
        <v>38</v>
      </c>
      <c r="C165" s="52" t="s">
        <v>166</v>
      </c>
      <c r="D165" s="142">
        <f>25000000-3142000-100000</f>
        <v>21758000</v>
      </c>
      <c r="E165" s="102"/>
      <c r="F165" s="102"/>
      <c r="G165" s="102"/>
      <c r="H165" s="102"/>
      <c r="I165" s="102"/>
      <c r="J165" s="102"/>
      <c r="K165" s="102"/>
      <c r="L165" s="102"/>
      <c r="M165" s="106">
        <v>2.1758E7</v>
      </c>
      <c r="N165" s="106"/>
      <c r="O165" s="102"/>
      <c r="P165" s="102"/>
      <c r="Q165" s="10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5"/>
      <c r="BA165" s="59">
        <f t="shared" si="128"/>
        <v>21758000</v>
      </c>
      <c r="BB165" s="28">
        <f t="shared" si="78"/>
        <v>0</v>
      </c>
      <c r="BC165" s="64"/>
      <c r="BD165" s="59">
        <f t="shared" si="49"/>
        <v>0</v>
      </c>
      <c r="BE165" s="59">
        <f t="shared" si="50"/>
        <v>0</v>
      </c>
      <c r="BF165" s="59">
        <f t="shared" si="51"/>
        <v>21758000</v>
      </c>
      <c r="BG165" s="59">
        <f t="shared" si="52"/>
        <v>0</v>
      </c>
      <c r="BH165" s="59">
        <f t="shared" si="53"/>
        <v>0</v>
      </c>
      <c r="BI165" s="59">
        <f t="shared" si="54"/>
        <v>0</v>
      </c>
      <c r="BJ165" s="59">
        <f t="shared" si="55"/>
        <v>0</v>
      </c>
      <c r="BK165" s="59">
        <f t="shared" si="56"/>
        <v>0</v>
      </c>
      <c r="BL165" s="59">
        <f t="shared" si="57"/>
        <v>0</v>
      </c>
      <c r="BM165" s="59">
        <f t="shared" si="58"/>
        <v>0</v>
      </c>
      <c r="BN165" s="59">
        <f t="shared" si="59"/>
        <v>0</v>
      </c>
      <c r="BO165" s="59">
        <f t="shared" si="60"/>
        <v>0</v>
      </c>
      <c r="BP165" s="64"/>
      <c r="BQ165" s="59">
        <f t="shared" si="61"/>
        <v>21758000</v>
      </c>
      <c r="BR165" s="59">
        <f t="shared" si="62"/>
        <v>0</v>
      </c>
      <c r="BS165" s="59">
        <f t="shared" si="63"/>
        <v>0</v>
      </c>
      <c r="BT165" s="59">
        <f t="shared" si="64"/>
        <v>0</v>
      </c>
    </row>
    <row r="166">
      <c r="A166" s="45">
        <v>511126.0</v>
      </c>
      <c r="B166" s="46" t="s">
        <v>167</v>
      </c>
      <c r="C166" s="6"/>
      <c r="D166" s="143">
        <f t="shared" ref="D166:AZ166" si="135">sum(D168)</f>
        <v>270418000</v>
      </c>
      <c r="E166" s="143">
        <f t="shared" si="135"/>
        <v>18322260</v>
      </c>
      <c r="F166" s="143">
        <f t="shared" si="135"/>
        <v>0</v>
      </c>
      <c r="G166" s="143">
        <f t="shared" si="135"/>
        <v>0</v>
      </c>
      <c r="H166" s="143">
        <f t="shared" si="135"/>
        <v>0</v>
      </c>
      <c r="I166" s="143">
        <f t="shared" si="135"/>
        <v>18322260</v>
      </c>
      <c r="J166" s="143">
        <f t="shared" si="135"/>
        <v>0</v>
      </c>
      <c r="K166" s="143">
        <f t="shared" si="135"/>
        <v>0</v>
      </c>
      <c r="L166" s="143">
        <f t="shared" si="135"/>
        <v>0</v>
      </c>
      <c r="M166" s="143">
        <f t="shared" si="135"/>
        <v>36644520</v>
      </c>
      <c r="N166" s="143">
        <f t="shared" si="135"/>
        <v>0</v>
      </c>
      <c r="O166" s="143">
        <f t="shared" si="135"/>
        <v>0</v>
      </c>
      <c r="P166" s="143">
        <f t="shared" si="135"/>
        <v>0</v>
      </c>
      <c r="Q166" s="143">
        <f t="shared" si="135"/>
        <v>18249840</v>
      </c>
      <c r="R166" s="47">
        <f t="shared" si="135"/>
        <v>0</v>
      </c>
      <c r="S166" s="47">
        <f t="shared" si="135"/>
        <v>0</v>
      </c>
      <c r="T166" s="47">
        <f t="shared" si="135"/>
        <v>0</v>
      </c>
      <c r="U166" s="47">
        <f t="shared" si="135"/>
        <v>19315000</v>
      </c>
      <c r="V166" s="47">
        <f t="shared" si="135"/>
        <v>0</v>
      </c>
      <c r="W166" s="47">
        <f t="shared" si="135"/>
        <v>0</v>
      </c>
      <c r="X166" s="47">
        <f t="shared" si="135"/>
        <v>0</v>
      </c>
      <c r="Y166" s="47">
        <f t="shared" si="135"/>
        <v>19315000</v>
      </c>
      <c r="Z166" s="47">
        <f t="shared" si="135"/>
        <v>0</v>
      </c>
      <c r="AA166" s="47">
        <f t="shared" si="135"/>
        <v>19315000</v>
      </c>
      <c r="AB166" s="47">
        <f t="shared" si="135"/>
        <v>0</v>
      </c>
      <c r="AC166" s="47">
        <f t="shared" si="135"/>
        <v>19315000</v>
      </c>
      <c r="AD166" s="47">
        <f t="shared" si="135"/>
        <v>0</v>
      </c>
      <c r="AE166" s="47">
        <f t="shared" si="135"/>
        <v>0</v>
      </c>
      <c r="AF166" s="47">
        <f t="shared" si="135"/>
        <v>0</v>
      </c>
      <c r="AG166" s="47">
        <f t="shared" si="135"/>
        <v>19315000</v>
      </c>
      <c r="AH166" s="47">
        <f t="shared" si="135"/>
        <v>0</v>
      </c>
      <c r="AI166" s="47">
        <f t="shared" si="135"/>
        <v>0</v>
      </c>
      <c r="AJ166" s="47">
        <f t="shared" si="135"/>
        <v>0</v>
      </c>
      <c r="AK166" s="47">
        <f t="shared" si="135"/>
        <v>19315000</v>
      </c>
      <c r="AL166" s="47">
        <f t="shared" si="135"/>
        <v>0</v>
      </c>
      <c r="AM166" s="47">
        <f t="shared" si="135"/>
        <v>0</v>
      </c>
      <c r="AN166" s="47">
        <f t="shared" si="135"/>
        <v>0</v>
      </c>
      <c r="AO166" s="47">
        <f t="shared" si="135"/>
        <v>19315000</v>
      </c>
      <c r="AP166" s="47">
        <f t="shared" si="135"/>
        <v>0</v>
      </c>
      <c r="AQ166" s="47">
        <f t="shared" si="135"/>
        <v>0</v>
      </c>
      <c r="AR166" s="47">
        <f t="shared" si="135"/>
        <v>0</v>
      </c>
      <c r="AS166" s="47">
        <f t="shared" si="135"/>
        <v>19315000</v>
      </c>
      <c r="AT166" s="47">
        <f t="shared" si="135"/>
        <v>0</v>
      </c>
      <c r="AU166" s="47">
        <f t="shared" si="135"/>
        <v>0</v>
      </c>
      <c r="AV166" s="47">
        <f t="shared" si="135"/>
        <v>0</v>
      </c>
      <c r="AW166" s="47">
        <f t="shared" si="135"/>
        <v>19323000</v>
      </c>
      <c r="AX166" s="47">
        <f t="shared" si="135"/>
        <v>5036000</v>
      </c>
      <c r="AY166" s="47">
        <f t="shared" si="135"/>
        <v>0</v>
      </c>
      <c r="AZ166" s="60">
        <f t="shared" si="135"/>
        <v>120</v>
      </c>
      <c r="BA166" s="59">
        <f t="shared" si="128"/>
        <v>270418000</v>
      </c>
      <c r="BB166" s="28">
        <f t="shared" si="78"/>
        <v>0</v>
      </c>
      <c r="BC166" s="61"/>
      <c r="BD166" s="59">
        <f t="shared" si="49"/>
        <v>18322260</v>
      </c>
      <c r="BE166" s="59">
        <f t="shared" si="50"/>
        <v>18322260</v>
      </c>
      <c r="BF166" s="59">
        <f t="shared" si="51"/>
        <v>36644520</v>
      </c>
      <c r="BG166" s="59">
        <f t="shared" si="52"/>
        <v>18249840</v>
      </c>
      <c r="BH166" s="59">
        <f t="shared" si="53"/>
        <v>19315000</v>
      </c>
      <c r="BI166" s="59">
        <f t="shared" si="54"/>
        <v>38630000</v>
      </c>
      <c r="BJ166" s="59">
        <f t="shared" si="55"/>
        <v>19315000</v>
      </c>
      <c r="BK166" s="59">
        <f t="shared" si="56"/>
        <v>19315000</v>
      </c>
      <c r="BL166" s="59">
        <f t="shared" si="57"/>
        <v>19315000</v>
      </c>
      <c r="BM166" s="59">
        <f t="shared" si="58"/>
        <v>19315000</v>
      </c>
      <c r="BN166" s="59">
        <f t="shared" si="59"/>
        <v>19315000</v>
      </c>
      <c r="BO166" s="59">
        <f t="shared" si="60"/>
        <v>24359120</v>
      </c>
      <c r="BP166" s="61"/>
      <c r="BQ166" s="59">
        <f t="shared" si="61"/>
        <v>73289040</v>
      </c>
      <c r="BR166" s="59">
        <f t="shared" si="62"/>
        <v>76194840</v>
      </c>
      <c r="BS166" s="59">
        <f t="shared" si="63"/>
        <v>57945000</v>
      </c>
      <c r="BT166" s="59">
        <f t="shared" si="64"/>
        <v>62989120</v>
      </c>
    </row>
    <row r="167">
      <c r="A167" s="49"/>
      <c r="B167" s="50" t="s">
        <v>37</v>
      </c>
      <c r="C167" s="6"/>
      <c r="D167" s="70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3"/>
      <c r="BA167" s="59">
        <f t="shared" si="128"/>
        <v>0</v>
      </c>
      <c r="BB167" s="28">
        <f t="shared" si="78"/>
        <v>0</v>
      </c>
      <c r="BC167" s="64"/>
      <c r="BD167" s="59">
        <f t="shared" si="49"/>
        <v>0</v>
      </c>
      <c r="BE167" s="59">
        <f t="shared" si="50"/>
        <v>0</v>
      </c>
      <c r="BF167" s="59">
        <f t="shared" si="51"/>
        <v>0</v>
      </c>
      <c r="BG167" s="59">
        <f t="shared" si="52"/>
        <v>0</v>
      </c>
      <c r="BH167" s="59">
        <f t="shared" si="53"/>
        <v>0</v>
      </c>
      <c r="BI167" s="59">
        <f t="shared" si="54"/>
        <v>0</v>
      </c>
      <c r="BJ167" s="59">
        <f t="shared" si="55"/>
        <v>0</v>
      </c>
      <c r="BK167" s="59">
        <f t="shared" si="56"/>
        <v>0</v>
      </c>
      <c r="BL167" s="59">
        <f t="shared" si="57"/>
        <v>0</v>
      </c>
      <c r="BM167" s="59">
        <f t="shared" si="58"/>
        <v>0</v>
      </c>
      <c r="BN167" s="59">
        <f t="shared" si="59"/>
        <v>0</v>
      </c>
      <c r="BO167" s="59">
        <f t="shared" si="60"/>
        <v>0</v>
      </c>
      <c r="BP167" s="64"/>
      <c r="BQ167" s="59">
        <f t="shared" si="61"/>
        <v>0</v>
      </c>
      <c r="BR167" s="59">
        <f t="shared" si="62"/>
        <v>0</v>
      </c>
      <c r="BS167" s="59">
        <f t="shared" si="63"/>
        <v>0</v>
      </c>
      <c r="BT167" s="59">
        <f t="shared" si="64"/>
        <v>0</v>
      </c>
    </row>
    <row r="168">
      <c r="A168" s="49"/>
      <c r="B168" s="52" t="s">
        <v>38</v>
      </c>
      <c r="C168" s="52" t="s">
        <v>168</v>
      </c>
      <c r="D168" s="106">
        <v>2.70418E8</v>
      </c>
      <c r="E168" s="106">
        <f>14918520+3403740</f>
        <v>18322260</v>
      </c>
      <c r="F168" s="102"/>
      <c r="G168" s="102"/>
      <c r="H168" s="102"/>
      <c r="I168" s="106">
        <f>14918520+3403740</f>
        <v>18322260</v>
      </c>
      <c r="J168" s="102"/>
      <c r="K168" s="102"/>
      <c r="L168" s="102"/>
      <c r="M168" s="106">
        <f>14918520+3403740+14918520+3403740</f>
        <v>36644520</v>
      </c>
      <c r="N168" s="102"/>
      <c r="O168" s="102"/>
      <c r="P168" s="102"/>
      <c r="Q168" s="106">
        <f>3403740+14846100</f>
        <v>18249840</v>
      </c>
      <c r="R168" s="62"/>
      <c r="S168" s="62"/>
      <c r="T168" s="62"/>
      <c r="U168" s="53">
        <v>1.9315E7</v>
      </c>
      <c r="V168" s="62"/>
      <c r="W168" s="62"/>
      <c r="X168" s="62"/>
      <c r="Y168" s="53">
        <v>1.9315E7</v>
      </c>
      <c r="Z168" s="62"/>
      <c r="AA168" s="53">
        <v>1.9315E7</v>
      </c>
      <c r="AB168" s="62"/>
      <c r="AC168" s="53">
        <v>1.9315E7</v>
      </c>
      <c r="AD168" s="62"/>
      <c r="AE168" s="62"/>
      <c r="AF168" s="62"/>
      <c r="AG168" s="53">
        <v>1.9315E7</v>
      </c>
      <c r="AH168" s="62"/>
      <c r="AI168" s="62"/>
      <c r="AJ168" s="62"/>
      <c r="AK168" s="53">
        <v>1.9315E7</v>
      </c>
      <c r="AL168" s="62"/>
      <c r="AM168" s="62"/>
      <c r="AN168" s="62"/>
      <c r="AO168" s="53">
        <v>1.9315E7</v>
      </c>
      <c r="AP168" s="62"/>
      <c r="AQ168" s="62"/>
      <c r="AR168" s="62"/>
      <c r="AS168" s="53">
        <v>1.9315E7</v>
      </c>
      <c r="AT168" s="62"/>
      <c r="AU168" s="62"/>
      <c r="AV168" s="62"/>
      <c r="AW168" s="53">
        <v>1.9323E7</v>
      </c>
      <c r="AX168" s="62">
        <v>5036000.0</v>
      </c>
      <c r="AY168" s="62"/>
      <c r="AZ168" s="65">
        <v>120.0</v>
      </c>
      <c r="BA168" s="59">
        <f t="shared" si="128"/>
        <v>270418000</v>
      </c>
      <c r="BB168" s="28">
        <f t="shared" si="78"/>
        <v>0</v>
      </c>
      <c r="BC168" s="64"/>
      <c r="BD168" s="59">
        <f t="shared" si="49"/>
        <v>18322260</v>
      </c>
      <c r="BE168" s="59">
        <f t="shared" si="50"/>
        <v>18322260</v>
      </c>
      <c r="BF168" s="59">
        <f t="shared" si="51"/>
        <v>36644520</v>
      </c>
      <c r="BG168" s="59">
        <f t="shared" si="52"/>
        <v>18249840</v>
      </c>
      <c r="BH168" s="59">
        <f t="shared" si="53"/>
        <v>19315000</v>
      </c>
      <c r="BI168" s="59">
        <f t="shared" si="54"/>
        <v>38630000</v>
      </c>
      <c r="BJ168" s="59">
        <f t="shared" si="55"/>
        <v>19315000</v>
      </c>
      <c r="BK168" s="59">
        <f t="shared" si="56"/>
        <v>19315000</v>
      </c>
      <c r="BL168" s="59">
        <f t="shared" si="57"/>
        <v>19315000</v>
      </c>
      <c r="BM168" s="59">
        <f t="shared" si="58"/>
        <v>19315000</v>
      </c>
      <c r="BN168" s="59">
        <f t="shared" si="59"/>
        <v>19315000</v>
      </c>
      <c r="BO168" s="59">
        <f t="shared" si="60"/>
        <v>24359120</v>
      </c>
      <c r="BP168" s="64"/>
      <c r="BQ168" s="59">
        <f t="shared" si="61"/>
        <v>73289040</v>
      </c>
      <c r="BR168" s="59">
        <f t="shared" si="62"/>
        <v>76194840</v>
      </c>
      <c r="BS168" s="59">
        <f t="shared" si="63"/>
        <v>57945000</v>
      </c>
      <c r="BT168" s="59">
        <f t="shared" si="64"/>
        <v>62989120</v>
      </c>
    </row>
    <row r="169">
      <c r="A169" s="45">
        <v>511129.0</v>
      </c>
      <c r="B169" s="46" t="s">
        <v>169</v>
      </c>
      <c r="C169" s="6"/>
      <c r="D169" s="143">
        <f t="shared" ref="D169:AZ169" si="136">sum(D171)</f>
        <v>752223000</v>
      </c>
      <c r="E169" s="143">
        <f t="shared" si="136"/>
        <v>0</v>
      </c>
      <c r="F169" s="143">
        <f t="shared" si="136"/>
        <v>0</v>
      </c>
      <c r="G169" s="143">
        <f t="shared" si="136"/>
        <v>0</v>
      </c>
      <c r="H169" s="143">
        <f t="shared" si="136"/>
        <v>0</v>
      </c>
      <c r="I169" s="143">
        <f t="shared" si="136"/>
        <v>0</v>
      </c>
      <c r="J169" s="143">
        <f t="shared" si="136"/>
        <v>62126000</v>
      </c>
      <c r="K169" s="143">
        <f t="shared" si="136"/>
        <v>0</v>
      </c>
      <c r="L169" s="143">
        <f t="shared" si="136"/>
        <v>0</v>
      </c>
      <c r="M169" s="143">
        <f t="shared" si="136"/>
        <v>57424000</v>
      </c>
      <c r="N169" s="143">
        <f t="shared" si="136"/>
        <v>0</v>
      </c>
      <c r="O169" s="143">
        <f t="shared" si="136"/>
        <v>0</v>
      </c>
      <c r="P169" s="143">
        <f t="shared" si="136"/>
        <v>0</v>
      </c>
      <c r="Q169" s="143">
        <f t="shared" si="136"/>
        <v>0</v>
      </c>
      <c r="R169" s="47">
        <f t="shared" si="136"/>
        <v>62126000</v>
      </c>
      <c r="S169" s="47">
        <f t="shared" si="136"/>
        <v>0</v>
      </c>
      <c r="T169" s="47">
        <f t="shared" si="136"/>
        <v>0</v>
      </c>
      <c r="U169" s="47">
        <f t="shared" si="136"/>
        <v>0</v>
      </c>
      <c r="V169" s="47">
        <f t="shared" si="136"/>
        <v>62685250</v>
      </c>
      <c r="W169" s="47">
        <f t="shared" si="136"/>
        <v>0</v>
      </c>
      <c r="X169" s="47">
        <f t="shared" si="136"/>
        <v>0</v>
      </c>
      <c r="Y169" s="47">
        <f t="shared" si="136"/>
        <v>0</v>
      </c>
      <c r="Z169" s="47">
        <f t="shared" si="136"/>
        <v>62685250</v>
      </c>
      <c r="AA169" s="47">
        <f t="shared" si="136"/>
        <v>0</v>
      </c>
      <c r="AB169" s="47">
        <f t="shared" si="136"/>
        <v>0</v>
      </c>
      <c r="AC169" s="47">
        <f t="shared" si="136"/>
        <v>0</v>
      </c>
      <c r="AD169" s="47">
        <f t="shared" si="136"/>
        <v>62685250</v>
      </c>
      <c r="AE169" s="47">
        <f t="shared" si="136"/>
        <v>0</v>
      </c>
      <c r="AF169" s="47">
        <f t="shared" si="136"/>
        <v>0</v>
      </c>
      <c r="AG169" s="47">
        <f t="shared" si="136"/>
        <v>0</v>
      </c>
      <c r="AH169" s="47">
        <f t="shared" si="136"/>
        <v>62685250</v>
      </c>
      <c r="AI169" s="47">
        <f t="shared" si="136"/>
        <v>0</v>
      </c>
      <c r="AJ169" s="47">
        <f t="shared" si="136"/>
        <v>0</v>
      </c>
      <c r="AK169" s="47">
        <f t="shared" si="136"/>
        <v>0</v>
      </c>
      <c r="AL169" s="47">
        <f t="shared" si="136"/>
        <v>62685250</v>
      </c>
      <c r="AM169" s="47">
        <f t="shared" si="136"/>
        <v>0</v>
      </c>
      <c r="AN169" s="47">
        <f t="shared" si="136"/>
        <v>0</v>
      </c>
      <c r="AO169" s="47">
        <f t="shared" si="136"/>
        <v>0</v>
      </c>
      <c r="AP169" s="47">
        <f t="shared" si="136"/>
        <v>62685250</v>
      </c>
      <c r="AQ169" s="47">
        <f t="shared" si="136"/>
        <v>0</v>
      </c>
      <c r="AR169" s="47">
        <f t="shared" si="136"/>
        <v>0</v>
      </c>
      <c r="AS169" s="47">
        <f t="shared" si="136"/>
        <v>0</v>
      </c>
      <c r="AT169" s="47">
        <f t="shared" si="136"/>
        <v>62685250</v>
      </c>
      <c r="AU169" s="47">
        <f t="shared" si="136"/>
        <v>0</v>
      </c>
      <c r="AV169" s="47">
        <f t="shared" si="136"/>
        <v>0</v>
      </c>
      <c r="AW169" s="47">
        <f t="shared" si="136"/>
        <v>62685250</v>
      </c>
      <c r="AX169" s="47">
        <f t="shared" si="136"/>
        <v>68505750</v>
      </c>
      <c r="AY169" s="47">
        <f t="shared" si="136"/>
        <v>0</v>
      </c>
      <c r="AZ169" s="60">
        <f t="shared" si="136"/>
        <v>0</v>
      </c>
      <c r="BA169" s="59">
        <f t="shared" si="128"/>
        <v>751663750</v>
      </c>
      <c r="BB169" s="28">
        <f t="shared" si="78"/>
        <v>559250</v>
      </c>
      <c r="BC169" s="61"/>
      <c r="BD169" s="59">
        <f t="shared" si="49"/>
        <v>0</v>
      </c>
      <c r="BE169" s="59">
        <f t="shared" si="50"/>
        <v>62126000</v>
      </c>
      <c r="BF169" s="59">
        <f t="shared" si="51"/>
        <v>57424000</v>
      </c>
      <c r="BG169" s="59">
        <f t="shared" si="52"/>
        <v>62126000</v>
      </c>
      <c r="BH169" s="59">
        <f t="shared" si="53"/>
        <v>62685250</v>
      </c>
      <c r="BI169" s="59">
        <f t="shared" si="54"/>
        <v>62685250</v>
      </c>
      <c r="BJ169" s="59">
        <f t="shared" si="55"/>
        <v>62685250</v>
      </c>
      <c r="BK169" s="59">
        <f t="shared" si="56"/>
        <v>62685250</v>
      </c>
      <c r="BL169" s="59">
        <f t="shared" si="57"/>
        <v>62685250</v>
      </c>
      <c r="BM169" s="59">
        <f t="shared" si="58"/>
        <v>62685250</v>
      </c>
      <c r="BN169" s="59">
        <f t="shared" si="59"/>
        <v>62685250</v>
      </c>
      <c r="BO169" s="59">
        <f t="shared" si="60"/>
        <v>131191000</v>
      </c>
      <c r="BP169" s="61"/>
      <c r="BQ169" s="59">
        <f t="shared" si="61"/>
        <v>119550000</v>
      </c>
      <c r="BR169" s="59">
        <f t="shared" si="62"/>
        <v>187496500</v>
      </c>
      <c r="BS169" s="59">
        <f t="shared" si="63"/>
        <v>188055750</v>
      </c>
      <c r="BT169" s="59">
        <f t="shared" si="64"/>
        <v>256561500</v>
      </c>
    </row>
    <row r="170">
      <c r="A170" s="49"/>
      <c r="B170" s="50" t="s">
        <v>37</v>
      </c>
      <c r="C170" s="6"/>
      <c r="D170" s="70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3"/>
      <c r="BA170" s="59">
        <f t="shared" si="128"/>
        <v>0</v>
      </c>
      <c r="BB170" s="28">
        <f t="shared" si="78"/>
        <v>0</v>
      </c>
      <c r="BC170" s="64"/>
      <c r="BD170" s="59">
        <f t="shared" si="49"/>
        <v>0</v>
      </c>
      <c r="BE170" s="59">
        <f t="shared" si="50"/>
        <v>0</v>
      </c>
      <c r="BF170" s="59">
        <f t="shared" si="51"/>
        <v>0</v>
      </c>
      <c r="BG170" s="59">
        <f t="shared" si="52"/>
        <v>0</v>
      </c>
      <c r="BH170" s="59">
        <f t="shared" si="53"/>
        <v>0</v>
      </c>
      <c r="BI170" s="59">
        <f t="shared" si="54"/>
        <v>0</v>
      </c>
      <c r="BJ170" s="59">
        <f t="shared" si="55"/>
        <v>0</v>
      </c>
      <c r="BK170" s="59">
        <f t="shared" si="56"/>
        <v>0</v>
      </c>
      <c r="BL170" s="59">
        <f t="shared" si="57"/>
        <v>0</v>
      </c>
      <c r="BM170" s="59">
        <f t="shared" si="58"/>
        <v>0</v>
      </c>
      <c r="BN170" s="59">
        <f t="shared" si="59"/>
        <v>0</v>
      </c>
      <c r="BO170" s="59">
        <f t="shared" si="60"/>
        <v>0</v>
      </c>
      <c r="BP170" s="64"/>
      <c r="BQ170" s="59">
        <f t="shared" si="61"/>
        <v>0</v>
      </c>
      <c r="BR170" s="59">
        <f t="shared" si="62"/>
        <v>0</v>
      </c>
      <c r="BS170" s="59">
        <f t="shared" si="63"/>
        <v>0</v>
      </c>
      <c r="BT170" s="59">
        <f t="shared" si="64"/>
        <v>0</v>
      </c>
    </row>
    <row r="171">
      <c r="A171" s="49"/>
      <c r="B171" s="52" t="s">
        <v>38</v>
      </c>
      <c r="C171" s="52" t="s">
        <v>169</v>
      </c>
      <c r="D171" s="106">
        <v>7.52223E8</v>
      </c>
      <c r="E171" s="102"/>
      <c r="F171" s="102"/>
      <c r="G171" s="102"/>
      <c r="H171" s="102"/>
      <c r="I171" s="102"/>
      <c r="J171" s="106">
        <f>46122000+8804000+7200000</f>
        <v>62126000</v>
      </c>
      <c r="K171" s="102"/>
      <c r="L171" s="102"/>
      <c r="M171" s="106">
        <f>42748000+6369000+8307000</f>
        <v>57424000</v>
      </c>
      <c r="N171" s="102"/>
      <c r="O171" s="102"/>
      <c r="P171" s="102"/>
      <c r="Q171" s="102"/>
      <c r="R171" s="106">
        <f>46122000+8804000+7200000</f>
        <v>62126000</v>
      </c>
      <c r="S171" s="62"/>
      <c r="T171" s="62"/>
      <c r="U171" s="62"/>
      <c r="V171" s="62">
        <v>6.268525E7</v>
      </c>
      <c r="W171" s="62"/>
      <c r="X171" s="62"/>
      <c r="Y171" s="62"/>
      <c r="Z171" s="62">
        <v>6.268525E7</v>
      </c>
      <c r="AA171" s="62"/>
      <c r="AB171" s="62"/>
      <c r="AC171" s="62"/>
      <c r="AD171" s="62">
        <v>6.268525E7</v>
      </c>
      <c r="AE171" s="62"/>
      <c r="AF171" s="62"/>
      <c r="AG171" s="62"/>
      <c r="AH171" s="62">
        <v>6.268525E7</v>
      </c>
      <c r="AI171" s="62"/>
      <c r="AJ171" s="62"/>
      <c r="AK171" s="62"/>
      <c r="AL171" s="62">
        <v>6.268525E7</v>
      </c>
      <c r="AM171" s="62"/>
      <c r="AN171" s="62"/>
      <c r="AO171" s="62"/>
      <c r="AP171" s="62">
        <v>6.268525E7</v>
      </c>
      <c r="AQ171" s="62"/>
      <c r="AR171" s="62"/>
      <c r="AS171" s="62"/>
      <c r="AT171" s="62">
        <v>6.268525E7</v>
      </c>
      <c r="AU171" s="62"/>
      <c r="AV171" s="62"/>
      <c r="AW171" s="62">
        <v>6.268525E7</v>
      </c>
      <c r="AX171" s="62">
        <v>6.850575E7</v>
      </c>
      <c r="AY171" s="62"/>
      <c r="AZ171" s="63"/>
      <c r="BA171" s="59">
        <f t="shared" si="128"/>
        <v>751663750</v>
      </c>
      <c r="BB171" s="28">
        <f t="shared" si="78"/>
        <v>559250</v>
      </c>
      <c r="BC171" s="64"/>
      <c r="BD171" s="59">
        <f t="shared" si="49"/>
        <v>0</v>
      </c>
      <c r="BE171" s="59">
        <f t="shared" si="50"/>
        <v>62126000</v>
      </c>
      <c r="BF171" s="59">
        <f t="shared" si="51"/>
        <v>57424000</v>
      </c>
      <c r="BG171" s="59">
        <f t="shared" si="52"/>
        <v>62126000</v>
      </c>
      <c r="BH171" s="59">
        <f t="shared" si="53"/>
        <v>62685250</v>
      </c>
      <c r="BI171" s="59">
        <f t="shared" si="54"/>
        <v>62685250</v>
      </c>
      <c r="BJ171" s="59">
        <f t="shared" si="55"/>
        <v>62685250</v>
      </c>
      <c r="BK171" s="59">
        <f t="shared" si="56"/>
        <v>62685250</v>
      </c>
      <c r="BL171" s="59">
        <f t="shared" si="57"/>
        <v>62685250</v>
      </c>
      <c r="BM171" s="59">
        <f t="shared" si="58"/>
        <v>62685250</v>
      </c>
      <c r="BN171" s="59">
        <f t="shared" si="59"/>
        <v>62685250</v>
      </c>
      <c r="BO171" s="59">
        <f t="shared" si="60"/>
        <v>131191000</v>
      </c>
      <c r="BP171" s="64"/>
      <c r="BQ171" s="59">
        <f t="shared" si="61"/>
        <v>119550000</v>
      </c>
      <c r="BR171" s="59">
        <f t="shared" si="62"/>
        <v>187496500</v>
      </c>
      <c r="BS171" s="59">
        <f t="shared" si="63"/>
        <v>188055750</v>
      </c>
      <c r="BT171" s="59">
        <f t="shared" si="64"/>
        <v>256561500</v>
      </c>
    </row>
    <row r="172">
      <c r="A172" s="45">
        <v>511151.0</v>
      </c>
      <c r="B172" s="46" t="s">
        <v>173</v>
      </c>
      <c r="C172" s="6"/>
      <c r="D172" s="143">
        <f t="shared" ref="D172:AZ172" si="137">sum(D174:D176)</f>
        <v>53118000</v>
      </c>
      <c r="E172" s="143">
        <f t="shared" si="137"/>
        <v>3130000</v>
      </c>
      <c r="F172" s="143">
        <f t="shared" si="137"/>
        <v>0</v>
      </c>
      <c r="G172" s="143">
        <f t="shared" si="137"/>
        <v>0</v>
      </c>
      <c r="H172" s="143">
        <f t="shared" si="137"/>
        <v>0</v>
      </c>
      <c r="I172" s="143">
        <f t="shared" si="137"/>
        <v>3130000</v>
      </c>
      <c r="J172" s="143">
        <f t="shared" si="137"/>
        <v>0</v>
      </c>
      <c r="K172" s="143">
        <f t="shared" si="137"/>
        <v>0</v>
      </c>
      <c r="L172" s="143">
        <f t="shared" si="137"/>
        <v>0</v>
      </c>
      <c r="M172" s="143">
        <f t="shared" si="137"/>
        <v>6270000</v>
      </c>
      <c r="N172" s="143">
        <f t="shared" si="137"/>
        <v>0</v>
      </c>
      <c r="O172" s="143">
        <f t="shared" si="137"/>
        <v>0</v>
      </c>
      <c r="P172" s="143">
        <f t="shared" si="137"/>
        <v>0</v>
      </c>
      <c r="Q172" s="143">
        <f t="shared" si="137"/>
        <v>2770000</v>
      </c>
      <c r="R172" s="47">
        <f t="shared" si="137"/>
        <v>0</v>
      </c>
      <c r="S172" s="47">
        <f t="shared" si="137"/>
        <v>0</v>
      </c>
      <c r="T172" s="47">
        <f t="shared" si="137"/>
        <v>0</v>
      </c>
      <c r="U172" s="47">
        <f t="shared" si="137"/>
        <v>4219000</v>
      </c>
      <c r="V172" s="47">
        <f t="shared" si="137"/>
        <v>0</v>
      </c>
      <c r="W172" s="47">
        <f t="shared" si="137"/>
        <v>0</v>
      </c>
      <c r="X172" s="47">
        <f t="shared" si="137"/>
        <v>0</v>
      </c>
      <c r="Y172" s="47">
        <f t="shared" si="137"/>
        <v>4219000</v>
      </c>
      <c r="Z172" s="47">
        <f t="shared" si="137"/>
        <v>0</v>
      </c>
      <c r="AA172" s="47">
        <f t="shared" si="137"/>
        <v>3130000</v>
      </c>
      <c r="AB172" s="47">
        <f t="shared" si="137"/>
        <v>0</v>
      </c>
      <c r="AC172" s="47">
        <f t="shared" si="137"/>
        <v>4219000</v>
      </c>
      <c r="AD172" s="47">
        <f t="shared" si="137"/>
        <v>0</v>
      </c>
      <c r="AE172" s="47">
        <f t="shared" si="137"/>
        <v>0</v>
      </c>
      <c r="AF172" s="47">
        <f t="shared" si="137"/>
        <v>0</v>
      </c>
      <c r="AG172" s="47">
        <f t="shared" si="137"/>
        <v>4219000</v>
      </c>
      <c r="AH172" s="47">
        <f t="shared" si="137"/>
        <v>0</v>
      </c>
      <c r="AI172" s="47">
        <f t="shared" si="137"/>
        <v>0</v>
      </c>
      <c r="AJ172" s="47">
        <f t="shared" si="137"/>
        <v>0</v>
      </c>
      <c r="AK172" s="47">
        <f t="shared" si="137"/>
        <v>4219000</v>
      </c>
      <c r="AL172" s="47">
        <f t="shared" si="137"/>
        <v>0</v>
      </c>
      <c r="AM172" s="47">
        <f t="shared" si="137"/>
        <v>0</v>
      </c>
      <c r="AN172" s="47">
        <f t="shared" si="137"/>
        <v>0</v>
      </c>
      <c r="AO172" s="47">
        <f t="shared" si="137"/>
        <v>4219000</v>
      </c>
      <c r="AP172" s="47">
        <f t="shared" si="137"/>
        <v>0</v>
      </c>
      <c r="AQ172" s="47">
        <f t="shared" si="137"/>
        <v>0</v>
      </c>
      <c r="AR172" s="47">
        <f t="shared" si="137"/>
        <v>0</v>
      </c>
      <c r="AS172" s="47">
        <f t="shared" si="137"/>
        <v>4219000</v>
      </c>
      <c r="AT172" s="47">
        <f t="shared" si="137"/>
        <v>0</v>
      </c>
      <c r="AU172" s="47">
        <f t="shared" si="137"/>
        <v>0</v>
      </c>
      <c r="AV172" s="47">
        <f t="shared" si="137"/>
        <v>0</v>
      </c>
      <c r="AW172" s="47">
        <f t="shared" si="137"/>
        <v>5155000</v>
      </c>
      <c r="AX172" s="47">
        <f t="shared" si="137"/>
        <v>0</v>
      </c>
      <c r="AY172" s="47">
        <f t="shared" si="137"/>
        <v>0</v>
      </c>
      <c r="AZ172" s="60">
        <f t="shared" si="137"/>
        <v>0</v>
      </c>
      <c r="BA172" s="59">
        <f t="shared" si="128"/>
        <v>53118000</v>
      </c>
      <c r="BB172" s="28">
        <f t="shared" si="78"/>
        <v>0</v>
      </c>
      <c r="BC172" s="61"/>
      <c r="BD172" s="59">
        <f t="shared" si="49"/>
        <v>3130000</v>
      </c>
      <c r="BE172" s="59">
        <f t="shared" si="50"/>
        <v>3130000</v>
      </c>
      <c r="BF172" s="59">
        <f t="shared" si="51"/>
        <v>6270000</v>
      </c>
      <c r="BG172" s="59">
        <f t="shared" si="52"/>
        <v>2770000</v>
      </c>
      <c r="BH172" s="59">
        <f t="shared" si="53"/>
        <v>4219000</v>
      </c>
      <c r="BI172" s="59">
        <f t="shared" si="54"/>
        <v>7349000</v>
      </c>
      <c r="BJ172" s="59">
        <f t="shared" si="55"/>
        <v>4219000</v>
      </c>
      <c r="BK172" s="59">
        <f t="shared" si="56"/>
        <v>4219000</v>
      </c>
      <c r="BL172" s="59">
        <f t="shared" si="57"/>
        <v>4219000</v>
      </c>
      <c r="BM172" s="59">
        <f t="shared" si="58"/>
        <v>4219000</v>
      </c>
      <c r="BN172" s="59">
        <f t="shared" si="59"/>
        <v>4219000</v>
      </c>
      <c r="BO172" s="59">
        <f t="shared" si="60"/>
        <v>5155000</v>
      </c>
      <c r="BP172" s="61"/>
      <c r="BQ172" s="59">
        <f t="shared" si="61"/>
        <v>12530000</v>
      </c>
      <c r="BR172" s="59">
        <f t="shared" si="62"/>
        <v>14338000</v>
      </c>
      <c r="BS172" s="59">
        <f t="shared" si="63"/>
        <v>12657000</v>
      </c>
      <c r="BT172" s="59">
        <f t="shared" si="64"/>
        <v>13593000</v>
      </c>
    </row>
    <row r="173">
      <c r="A173" s="49"/>
      <c r="B173" s="50" t="s">
        <v>37</v>
      </c>
      <c r="C173" s="6"/>
      <c r="D173" s="70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3"/>
      <c r="BA173" s="59">
        <f t="shared" si="128"/>
        <v>0</v>
      </c>
      <c r="BB173" s="28">
        <f t="shared" si="78"/>
        <v>0</v>
      </c>
      <c r="BC173" s="64"/>
      <c r="BD173" s="59">
        <f t="shared" si="49"/>
        <v>0</v>
      </c>
      <c r="BE173" s="59">
        <f t="shared" si="50"/>
        <v>0</v>
      </c>
      <c r="BF173" s="59">
        <f t="shared" si="51"/>
        <v>0</v>
      </c>
      <c r="BG173" s="59">
        <f t="shared" si="52"/>
        <v>0</v>
      </c>
      <c r="BH173" s="59">
        <f t="shared" si="53"/>
        <v>0</v>
      </c>
      <c r="BI173" s="59">
        <f t="shared" si="54"/>
        <v>0</v>
      </c>
      <c r="BJ173" s="59">
        <f t="shared" si="55"/>
        <v>0</v>
      </c>
      <c r="BK173" s="59">
        <f t="shared" si="56"/>
        <v>0</v>
      </c>
      <c r="BL173" s="59">
        <f t="shared" si="57"/>
        <v>0</v>
      </c>
      <c r="BM173" s="59">
        <f t="shared" si="58"/>
        <v>0</v>
      </c>
      <c r="BN173" s="59">
        <f t="shared" si="59"/>
        <v>0</v>
      </c>
      <c r="BO173" s="59">
        <f t="shared" si="60"/>
        <v>0</v>
      </c>
      <c r="BP173" s="64"/>
      <c r="BQ173" s="59">
        <f t="shared" si="61"/>
        <v>0</v>
      </c>
      <c r="BR173" s="59">
        <f t="shared" si="62"/>
        <v>0</v>
      </c>
      <c r="BS173" s="59">
        <f t="shared" si="63"/>
        <v>0</v>
      </c>
      <c r="BT173" s="59">
        <f t="shared" si="64"/>
        <v>0</v>
      </c>
    </row>
    <row r="174">
      <c r="A174" s="49"/>
      <c r="B174" s="52" t="s">
        <v>38</v>
      </c>
      <c r="C174" s="52" t="s">
        <v>173</v>
      </c>
      <c r="D174" s="142">
        <f>50630000-3772000</f>
        <v>46858000</v>
      </c>
      <c r="E174" s="106">
        <f>2205000+925000</f>
        <v>3130000</v>
      </c>
      <c r="F174" s="102"/>
      <c r="G174" s="102"/>
      <c r="H174" s="102"/>
      <c r="I174" s="106">
        <f>2205000+925000</f>
        <v>3130000</v>
      </c>
      <c r="J174" s="102"/>
      <c r="K174" s="102"/>
      <c r="L174" s="102"/>
      <c r="M174" s="106">
        <f>2210000+925000+5000</f>
        <v>3140000</v>
      </c>
      <c r="N174" s="102"/>
      <c r="O174" s="102"/>
      <c r="P174" s="102"/>
      <c r="Q174" s="106">
        <f>925000+1845000</f>
        <v>2770000</v>
      </c>
      <c r="R174" s="62"/>
      <c r="S174" s="62"/>
      <c r="T174" s="62"/>
      <c r="U174" s="53">
        <v>4219000.0</v>
      </c>
      <c r="V174" s="62"/>
      <c r="W174" s="62"/>
      <c r="X174" s="62"/>
      <c r="Y174" s="53">
        <v>4219000.0</v>
      </c>
      <c r="Z174" s="62"/>
      <c r="AA174" s="62"/>
      <c r="AB174" s="62"/>
      <c r="AC174" s="53">
        <v>4219000.0</v>
      </c>
      <c r="AD174" s="62"/>
      <c r="AE174" s="62"/>
      <c r="AF174" s="62"/>
      <c r="AG174" s="53">
        <v>4219000.0</v>
      </c>
      <c r="AH174" s="62"/>
      <c r="AI174" s="62"/>
      <c r="AJ174" s="62"/>
      <c r="AK174" s="53">
        <v>4219000.0</v>
      </c>
      <c r="AL174" s="62"/>
      <c r="AM174" s="62"/>
      <c r="AN174" s="62"/>
      <c r="AO174" s="53">
        <v>4219000.0</v>
      </c>
      <c r="AP174" s="62"/>
      <c r="AQ174" s="62"/>
      <c r="AR174" s="62"/>
      <c r="AS174" s="53">
        <v>4219000.0</v>
      </c>
      <c r="AT174" s="62"/>
      <c r="AU174" s="62"/>
      <c r="AV174" s="62"/>
      <c r="AW174" s="62">
        <v>5155000.0</v>
      </c>
      <c r="AX174" s="62"/>
      <c r="AY174" s="62"/>
      <c r="AZ174" s="63"/>
      <c r="BA174" s="59">
        <f t="shared" si="128"/>
        <v>46858000</v>
      </c>
      <c r="BB174" s="28">
        <f t="shared" si="78"/>
        <v>0</v>
      </c>
      <c r="BC174" s="64"/>
      <c r="BD174" s="59">
        <f t="shared" si="49"/>
        <v>3130000</v>
      </c>
      <c r="BE174" s="59">
        <f t="shared" si="50"/>
        <v>3130000</v>
      </c>
      <c r="BF174" s="59">
        <f t="shared" si="51"/>
        <v>3140000</v>
      </c>
      <c r="BG174" s="59">
        <f t="shared" si="52"/>
        <v>2770000</v>
      </c>
      <c r="BH174" s="59">
        <f t="shared" si="53"/>
        <v>4219000</v>
      </c>
      <c r="BI174" s="59">
        <f t="shared" si="54"/>
        <v>4219000</v>
      </c>
      <c r="BJ174" s="59">
        <f t="shared" si="55"/>
        <v>4219000</v>
      </c>
      <c r="BK174" s="59">
        <f t="shared" si="56"/>
        <v>4219000</v>
      </c>
      <c r="BL174" s="59">
        <f t="shared" si="57"/>
        <v>4219000</v>
      </c>
      <c r="BM174" s="59">
        <f t="shared" si="58"/>
        <v>4219000</v>
      </c>
      <c r="BN174" s="59">
        <f t="shared" si="59"/>
        <v>4219000</v>
      </c>
      <c r="BO174" s="59">
        <f t="shared" si="60"/>
        <v>5155000</v>
      </c>
      <c r="BP174" s="64"/>
      <c r="BQ174" s="59">
        <f t="shared" si="61"/>
        <v>9400000</v>
      </c>
      <c r="BR174" s="59">
        <f t="shared" si="62"/>
        <v>11208000</v>
      </c>
      <c r="BS174" s="59">
        <f t="shared" si="63"/>
        <v>12657000</v>
      </c>
      <c r="BT174" s="59">
        <f t="shared" si="64"/>
        <v>13593000</v>
      </c>
    </row>
    <row r="175">
      <c r="A175" s="49"/>
      <c r="B175" s="52" t="s">
        <v>38</v>
      </c>
      <c r="C175" s="52" t="s">
        <v>174</v>
      </c>
      <c r="D175" s="106">
        <v>3130000.0</v>
      </c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62"/>
      <c r="S175" s="62"/>
      <c r="T175" s="62"/>
      <c r="U175" s="62"/>
      <c r="V175" s="62"/>
      <c r="W175" s="62"/>
      <c r="X175" s="62"/>
      <c r="Y175" s="62"/>
      <c r="Z175" s="62"/>
      <c r="AA175" s="62">
        <v>3130000.0</v>
      </c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3"/>
      <c r="BA175" s="59">
        <f t="shared" si="128"/>
        <v>3130000</v>
      </c>
      <c r="BB175" s="28">
        <f t="shared" si="78"/>
        <v>0</v>
      </c>
      <c r="BC175" s="64"/>
      <c r="BD175" s="59">
        <f t="shared" si="49"/>
        <v>0</v>
      </c>
      <c r="BE175" s="59">
        <f t="shared" si="50"/>
        <v>0</v>
      </c>
      <c r="BF175" s="59">
        <f t="shared" si="51"/>
        <v>0</v>
      </c>
      <c r="BG175" s="59">
        <f t="shared" si="52"/>
        <v>0</v>
      </c>
      <c r="BH175" s="59">
        <f t="shared" si="53"/>
        <v>0</v>
      </c>
      <c r="BI175" s="59">
        <f t="shared" si="54"/>
        <v>3130000</v>
      </c>
      <c r="BJ175" s="59">
        <f t="shared" si="55"/>
        <v>0</v>
      </c>
      <c r="BK175" s="59">
        <f t="shared" si="56"/>
        <v>0</v>
      </c>
      <c r="BL175" s="59">
        <f t="shared" si="57"/>
        <v>0</v>
      </c>
      <c r="BM175" s="59">
        <f t="shared" si="58"/>
        <v>0</v>
      </c>
      <c r="BN175" s="59">
        <f t="shared" si="59"/>
        <v>0</v>
      </c>
      <c r="BO175" s="59">
        <f t="shared" si="60"/>
        <v>0</v>
      </c>
      <c r="BP175" s="64"/>
      <c r="BQ175" s="59">
        <f t="shared" si="61"/>
        <v>0</v>
      </c>
      <c r="BR175" s="59">
        <f t="shared" si="62"/>
        <v>3130000</v>
      </c>
      <c r="BS175" s="59">
        <f t="shared" si="63"/>
        <v>0</v>
      </c>
      <c r="BT175" s="59">
        <f t="shared" si="64"/>
        <v>0</v>
      </c>
    </row>
    <row r="176">
      <c r="A176" s="49"/>
      <c r="B176" s="52" t="s">
        <v>38</v>
      </c>
      <c r="C176" s="52" t="s">
        <v>175</v>
      </c>
      <c r="D176" s="106">
        <v>3130000.0</v>
      </c>
      <c r="E176" s="102"/>
      <c r="F176" s="102"/>
      <c r="G176" s="102"/>
      <c r="H176" s="102"/>
      <c r="I176" s="102"/>
      <c r="J176" s="102"/>
      <c r="K176" s="102"/>
      <c r="L176" s="102"/>
      <c r="M176" s="106">
        <f>2205000+925000</f>
        <v>3130000</v>
      </c>
      <c r="N176" s="102"/>
      <c r="O176" s="102"/>
      <c r="P176" s="102"/>
      <c r="Q176" s="10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3"/>
      <c r="BA176" s="59">
        <f t="shared" si="128"/>
        <v>3130000</v>
      </c>
      <c r="BB176" s="28">
        <f t="shared" si="78"/>
        <v>0</v>
      </c>
      <c r="BC176" s="64"/>
      <c r="BD176" s="59">
        <f t="shared" si="49"/>
        <v>0</v>
      </c>
      <c r="BE176" s="59">
        <f t="shared" si="50"/>
        <v>0</v>
      </c>
      <c r="BF176" s="59">
        <f t="shared" si="51"/>
        <v>3130000</v>
      </c>
      <c r="BG176" s="59">
        <f t="shared" si="52"/>
        <v>0</v>
      </c>
      <c r="BH176" s="59">
        <f t="shared" si="53"/>
        <v>0</v>
      </c>
      <c r="BI176" s="59">
        <f t="shared" si="54"/>
        <v>0</v>
      </c>
      <c r="BJ176" s="59">
        <f t="shared" si="55"/>
        <v>0</v>
      </c>
      <c r="BK176" s="59">
        <f t="shared" si="56"/>
        <v>0</v>
      </c>
      <c r="BL176" s="59">
        <f t="shared" si="57"/>
        <v>0</v>
      </c>
      <c r="BM176" s="59">
        <f t="shared" si="58"/>
        <v>0</v>
      </c>
      <c r="BN176" s="59">
        <f t="shared" si="59"/>
        <v>0</v>
      </c>
      <c r="BO176" s="59">
        <f t="shared" si="60"/>
        <v>0</v>
      </c>
      <c r="BP176" s="64"/>
      <c r="BQ176" s="59">
        <f t="shared" si="61"/>
        <v>3130000</v>
      </c>
      <c r="BR176" s="59">
        <f t="shared" si="62"/>
        <v>0</v>
      </c>
      <c r="BS176" s="59">
        <f t="shared" si="63"/>
        <v>0</v>
      </c>
      <c r="BT176" s="59">
        <f t="shared" si="64"/>
        <v>0</v>
      </c>
    </row>
    <row r="177">
      <c r="A177" s="45">
        <v>511611.0</v>
      </c>
      <c r="B177" s="46" t="s">
        <v>176</v>
      </c>
      <c r="C177" s="6"/>
      <c r="D177" s="143">
        <f t="shared" ref="D177:AZ177" si="138">sum(D179:D181)</f>
        <v>603866000</v>
      </c>
      <c r="E177" s="143">
        <f t="shared" si="138"/>
        <v>44088900</v>
      </c>
      <c r="F177" s="143">
        <f t="shared" si="138"/>
        <v>0</v>
      </c>
      <c r="G177" s="143">
        <f t="shared" si="138"/>
        <v>0</v>
      </c>
      <c r="H177" s="143">
        <f t="shared" si="138"/>
        <v>0</v>
      </c>
      <c r="I177" s="143">
        <f t="shared" si="138"/>
        <v>44088900</v>
      </c>
      <c r="J177" s="143">
        <f t="shared" si="138"/>
        <v>0</v>
      </c>
      <c r="K177" s="143">
        <f t="shared" si="138"/>
        <v>0</v>
      </c>
      <c r="L177" s="143">
        <f t="shared" si="138"/>
        <v>0</v>
      </c>
      <c r="M177" s="143">
        <f t="shared" si="138"/>
        <v>72771205</v>
      </c>
      <c r="N177" s="143">
        <f t="shared" si="138"/>
        <v>0</v>
      </c>
      <c r="O177" s="143">
        <f t="shared" si="138"/>
        <v>0</v>
      </c>
      <c r="P177" s="143">
        <f t="shared" si="138"/>
        <v>0</v>
      </c>
      <c r="Q177" s="143">
        <f t="shared" si="138"/>
        <v>44831300</v>
      </c>
      <c r="R177" s="47">
        <f t="shared" si="138"/>
        <v>0</v>
      </c>
      <c r="S177" s="47">
        <f t="shared" si="138"/>
        <v>0</v>
      </c>
      <c r="T177" s="47">
        <f t="shared" si="138"/>
        <v>0</v>
      </c>
      <c r="U177" s="47">
        <f t="shared" si="138"/>
        <v>44831300</v>
      </c>
      <c r="V177" s="47">
        <f t="shared" si="138"/>
        <v>0</v>
      </c>
      <c r="W177" s="47">
        <f t="shared" si="138"/>
        <v>0</v>
      </c>
      <c r="X177" s="47">
        <f t="shared" si="138"/>
        <v>0</v>
      </c>
      <c r="Y177" s="47">
        <f t="shared" si="138"/>
        <v>44831300</v>
      </c>
      <c r="Z177" s="47">
        <f t="shared" si="138"/>
        <v>0</v>
      </c>
      <c r="AA177" s="47">
        <f t="shared" si="138"/>
        <v>41109000</v>
      </c>
      <c r="AB177" s="47">
        <f t="shared" si="138"/>
        <v>0</v>
      </c>
      <c r="AC177" s="47">
        <f t="shared" si="138"/>
        <v>44831300</v>
      </c>
      <c r="AD177" s="47">
        <f t="shared" si="138"/>
        <v>0</v>
      </c>
      <c r="AE177" s="47">
        <f t="shared" si="138"/>
        <v>0</v>
      </c>
      <c r="AF177" s="47">
        <f t="shared" si="138"/>
        <v>0</v>
      </c>
      <c r="AG177" s="47">
        <f t="shared" si="138"/>
        <v>43156000</v>
      </c>
      <c r="AH177" s="47">
        <f t="shared" si="138"/>
        <v>0</v>
      </c>
      <c r="AI177" s="47">
        <f t="shared" si="138"/>
        <v>0</v>
      </c>
      <c r="AJ177" s="47">
        <f t="shared" si="138"/>
        <v>0</v>
      </c>
      <c r="AK177" s="47">
        <f t="shared" si="138"/>
        <v>44831300</v>
      </c>
      <c r="AL177" s="47">
        <f t="shared" si="138"/>
        <v>0</v>
      </c>
      <c r="AM177" s="47">
        <f t="shared" si="138"/>
        <v>0</v>
      </c>
      <c r="AN177" s="47">
        <f t="shared" si="138"/>
        <v>0</v>
      </c>
      <c r="AO177" s="47">
        <f t="shared" si="138"/>
        <v>44831300</v>
      </c>
      <c r="AP177" s="47">
        <f t="shared" si="138"/>
        <v>0</v>
      </c>
      <c r="AQ177" s="47">
        <f t="shared" si="138"/>
        <v>0</v>
      </c>
      <c r="AR177" s="47">
        <f t="shared" si="138"/>
        <v>0</v>
      </c>
      <c r="AS177" s="47">
        <f t="shared" si="138"/>
        <v>44831300</v>
      </c>
      <c r="AT177" s="47">
        <f t="shared" si="138"/>
        <v>0</v>
      </c>
      <c r="AU177" s="47">
        <f t="shared" si="138"/>
        <v>0</v>
      </c>
      <c r="AV177" s="47">
        <f t="shared" si="138"/>
        <v>0</v>
      </c>
      <c r="AW177" s="47">
        <f t="shared" si="138"/>
        <v>44832200</v>
      </c>
      <c r="AX177" s="47">
        <f t="shared" si="138"/>
        <v>0</v>
      </c>
      <c r="AY177" s="47">
        <f t="shared" si="138"/>
        <v>0</v>
      </c>
      <c r="AZ177" s="60">
        <f t="shared" si="138"/>
        <v>695</v>
      </c>
      <c r="BA177" s="59">
        <f t="shared" si="128"/>
        <v>603866000</v>
      </c>
      <c r="BB177" s="28">
        <f t="shared" si="78"/>
        <v>0</v>
      </c>
      <c r="BC177" s="61"/>
      <c r="BD177" s="59">
        <f t="shared" si="49"/>
        <v>44088900</v>
      </c>
      <c r="BE177" s="59">
        <f t="shared" si="50"/>
        <v>44088900</v>
      </c>
      <c r="BF177" s="59">
        <f t="shared" si="51"/>
        <v>72771205</v>
      </c>
      <c r="BG177" s="59">
        <f t="shared" si="52"/>
        <v>44831300</v>
      </c>
      <c r="BH177" s="59">
        <f t="shared" si="53"/>
        <v>44831300</v>
      </c>
      <c r="BI177" s="59">
        <f t="shared" si="54"/>
        <v>85940300</v>
      </c>
      <c r="BJ177" s="59">
        <f t="shared" si="55"/>
        <v>44831300</v>
      </c>
      <c r="BK177" s="59">
        <f t="shared" si="56"/>
        <v>43156000</v>
      </c>
      <c r="BL177" s="59">
        <f t="shared" si="57"/>
        <v>44831300</v>
      </c>
      <c r="BM177" s="59">
        <f t="shared" si="58"/>
        <v>44831300</v>
      </c>
      <c r="BN177" s="59">
        <f t="shared" si="59"/>
        <v>44831300</v>
      </c>
      <c r="BO177" s="59">
        <f t="shared" si="60"/>
        <v>44832895</v>
      </c>
      <c r="BP177" s="61"/>
      <c r="BQ177" s="59">
        <f t="shared" si="61"/>
        <v>160949005</v>
      </c>
      <c r="BR177" s="59">
        <f t="shared" si="62"/>
        <v>175602900</v>
      </c>
      <c r="BS177" s="59">
        <f t="shared" si="63"/>
        <v>132818600</v>
      </c>
      <c r="BT177" s="59">
        <f t="shared" si="64"/>
        <v>134495495</v>
      </c>
    </row>
    <row r="178">
      <c r="A178" s="49"/>
      <c r="B178" s="50" t="s">
        <v>37</v>
      </c>
      <c r="C178" s="6"/>
      <c r="D178" s="70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  <c r="AY178" s="62"/>
      <c r="AZ178" s="63"/>
      <c r="BA178" s="59">
        <f t="shared" si="128"/>
        <v>0</v>
      </c>
      <c r="BB178" s="28">
        <f t="shared" si="78"/>
        <v>0</v>
      </c>
      <c r="BC178" s="64"/>
      <c r="BD178" s="59">
        <f t="shared" si="49"/>
        <v>0</v>
      </c>
      <c r="BE178" s="59">
        <f t="shared" si="50"/>
        <v>0</v>
      </c>
      <c r="BF178" s="59">
        <f t="shared" si="51"/>
        <v>0</v>
      </c>
      <c r="BG178" s="59">
        <f t="shared" si="52"/>
        <v>0</v>
      </c>
      <c r="BH178" s="59">
        <f t="shared" si="53"/>
        <v>0</v>
      </c>
      <c r="BI178" s="59">
        <f t="shared" si="54"/>
        <v>0</v>
      </c>
      <c r="BJ178" s="59">
        <f t="shared" si="55"/>
        <v>0</v>
      </c>
      <c r="BK178" s="59">
        <f t="shared" si="56"/>
        <v>0</v>
      </c>
      <c r="BL178" s="59">
        <f t="shared" si="57"/>
        <v>0</v>
      </c>
      <c r="BM178" s="59">
        <f t="shared" si="58"/>
        <v>0</v>
      </c>
      <c r="BN178" s="59">
        <f t="shared" si="59"/>
        <v>0</v>
      </c>
      <c r="BO178" s="59">
        <f t="shared" si="60"/>
        <v>0</v>
      </c>
      <c r="BP178" s="64"/>
      <c r="BQ178" s="59">
        <f t="shared" si="61"/>
        <v>0</v>
      </c>
      <c r="BR178" s="59">
        <f t="shared" si="62"/>
        <v>0</v>
      </c>
      <c r="BS178" s="59">
        <f t="shared" si="63"/>
        <v>0</v>
      </c>
      <c r="BT178" s="59">
        <f t="shared" si="64"/>
        <v>0</v>
      </c>
    </row>
    <row r="179">
      <c r="A179" s="49"/>
      <c r="B179" s="52" t="s">
        <v>38</v>
      </c>
      <c r="C179" s="52" t="s">
        <v>176</v>
      </c>
      <c r="D179" s="142">
        <f>517876000+12426000+3772000</f>
        <v>534074000</v>
      </c>
      <c r="E179" s="106">
        <f>44088900</f>
        <v>44088900</v>
      </c>
      <c r="F179" s="102"/>
      <c r="G179" s="102"/>
      <c r="H179" s="102"/>
      <c r="I179" s="106">
        <v>4.40889E7</v>
      </c>
      <c r="J179" s="102"/>
      <c r="K179" s="102"/>
      <c r="L179" s="102"/>
      <c r="M179" s="106">
        <v>4.40889E7</v>
      </c>
      <c r="N179" s="102"/>
      <c r="O179" s="102"/>
      <c r="P179" s="102"/>
      <c r="Q179" s="106">
        <v>4.48313E7</v>
      </c>
      <c r="R179" s="62"/>
      <c r="S179" s="62"/>
      <c r="T179" s="62"/>
      <c r="U179" s="106">
        <v>4.48313E7</v>
      </c>
      <c r="V179" s="62"/>
      <c r="W179" s="62"/>
      <c r="X179" s="62"/>
      <c r="Y179" s="106">
        <v>4.48313E7</v>
      </c>
      <c r="Z179" s="62"/>
      <c r="AA179" s="62"/>
      <c r="AB179" s="62"/>
      <c r="AC179" s="106">
        <v>4.48313E7</v>
      </c>
      <c r="AD179" s="62"/>
      <c r="AE179" s="62"/>
      <c r="AF179" s="62"/>
      <c r="AG179" s="53">
        <v>4.3156E7</v>
      </c>
      <c r="AH179" s="62"/>
      <c r="AI179" s="62"/>
      <c r="AJ179" s="62"/>
      <c r="AK179" s="106">
        <v>4.48313E7</v>
      </c>
      <c r="AL179" s="62"/>
      <c r="AM179" s="62"/>
      <c r="AN179" s="62"/>
      <c r="AO179" s="106">
        <v>4.48313E7</v>
      </c>
      <c r="AP179" s="62"/>
      <c r="AQ179" s="62"/>
      <c r="AR179" s="62"/>
      <c r="AS179" s="106">
        <v>4.48313E7</v>
      </c>
      <c r="AT179" s="62"/>
      <c r="AU179" s="62"/>
      <c r="AV179" s="62"/>
      <c r="AW179" s="106">
        <v>4.48322E7</v>
      </c>
      <c r="AX179" s="62"/>
      <c r="AY179" s="62"/>
      <c r="AZ179" s="63"/>
      <c r="BA179" s="59">
        <f t="shared" si="128"/>
        <v>534074000</v>
      </c>
      <c r="BB179" s="28">
        <f t="shared" si="78"/>
        <v>0</v>
      </c>
      <c r="BC179" s="64"/>
      <c r="BD179" s="59">
        <f t="shared" si="49"/>
        <v>44088900</v>
      </c>
      <c r="BE179" s="59">
        <f t="shared" si="50"/>
        <v>44088900</v>
      </c>
      <c r="BF179" s="59">
        <f t="shared" si="51"/>
        <v>44088900</v>
      </c>
      <c r="BG179" s="59">
        <f t="shared" si="52"/>
        <v>44831300</v>
      </c>
      <c r="BH179" s="59">
        <f t="shared" si="53"/>
        <v>44831300</v>
      </c>
      <c r="BI179" s="59">
        <f t="shared" si="54"/>
        <v>44831300</v>
      </c>
      <c r="BJ179" s="59">
        <f t="shared" si="55"/>
        <v>44831300</v>
      </c>
      <c r="BK179" s="59">
        <f t="shared" si="56"/>
        <v>43156000</v>
      </c>
      <c r="BL179" s="59">
        <f t="shared" si="57"/>
        <v>44831300</v>
      </c>
      <c r="BM179" s="59">
        <f t="shared" si="58"/>
        <v>44831300</v>
      </c>
      <c r="BN179" s="59">
        <f t="shared" si="59"/>
        <v>44831300</v>
      </c>
      <c r="BO179" s="59">
        <f t="shared" si="60"/>
        <v>44832200</v>
      </c>
      <c r="BP179" s="64"/>
      <c r="BQ179" s="59">
        <f t="shared" si="61"/>
        <v>132266700</v>
      </c>
      <c r="BR179" s="59">
        <f t="shared" si="62"/>
        <v>134493900</v>
      </c>
      <c r="BS179" s="59">
        <f t="shared" si="63"/>
        <v>132818600</v>
      </c>
      <c r="BT179" s="59">
        <f t="shared" si="64"/>
        <v>134494800</v>
      </c>
    </row>
    <row r="180">
      <c r="A180" s="49"/>
      <c r="B180" s="52" t="s">
        <v>38</v>
      </c>
      <c r="C180" s="52" t="s">
        <v>178</v>
      </c>
      <c r="D180" s="106">
        <v>4.1109E7</v>
      </c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62"/>
      <c r="S180" s="62"/>
      <c r="T180" s="62"/>
      <c r="U180" s="62"/>
      <c r="V180" s="62"/>
      <c r="W180" s="62"/>
      <c r="X180" s="62"/>
      <c r="Y180" s="62"/>
      <c r="Z180" s="62"/>
      <c r="AA180" s="53">
        <v>4.1109E7</v>
      </c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3"/>
      <c r="BA180" s="59">
        <f t="shared" si="128"/>
        <v>41109000</v>
      </c>
      <c r="BB180" s="28">
        <f t="shared" si="78"/>
        <v>0</v>
      </c>
      <c r="BC180" s="64"/>
      <c r="BD180" s="59">
        <f t="shared" si="49"/>
        <v>0</v>
      </c>
      <c r="BE180" s="59">
        <f t="shared" si="50"/>
        <v>0</v>
      </c>
      <c r="BF180" s="59">
        <f t="shared" si="51"/>
        <v>0</v>
      </c>
      <c r="BG180" s="59">
        <f t="shared" si="52"/>
        <v>0</v>
      </c>
      <c r="BH180" s="59">
        <f t="shared" si="53"/>
        <v>0</v>
      </c>
      <c r="BI180" s="59">
        <f t="shared" si="54"/>
        <v>41109000</v>
      </c>
      <c r="BJ180" s="59">
        <f t="shared" si="55"/>
        <v>0</v>
      </c>
      <c r="BK180" s="59">
        <f t="shared" si="56"/>
        <v>0</v>
      </c>
      <c r="BL180" s="59">
        <f t="shared" si="57"/>
        <v>0</v>
      </c>
      <c r="BM180" s="59">
        <f t="shared" si="58"/>
        <v>0</v>
      </c>
      <c r="BN180" s="59">
        <f t="shared" si="59"/>
        <v>0</v>
      </c>
      <c r="BO180" s="59">
        <f t="shared" si="60"/>
        <v>0</v>
      </c>
      <c r="BP180" s="64"/>
      <c r="BQ180" s="59">
        <f t="shared" si="61"/>
        <v>0</v>
      </c>
      <c r="BR180" s="59">
        <f t="shared" si="62"/>
        <v>41109000</v>
      </c>
      <c r="BS180" s="59">
        <f t="shared" si="63"/>
        <v>0</v>
      </c>
      <c r="BT180" s="59">
        <f t="shared" si="64"/>
        <v>0</v>
      </c>
    </row>
    <row r="181">
      <c r="A181" s="49"/>
      <c r="B181" s="52" t="s">
        <v>38</v>
      </c>
      <c r="C181" s="52" t="s">
        <v>179</v>
      </c>
      <c r="D181" s="142">
        <f>41109000-12426000</f>
        <v>28683000</v>
      </c>
      <c r="E181" s="102"/>
      <c r="F181" s="102"/>
      <c r="G181" s="102"/>
      <c r="H181" s="102"/>
      <c r="I181" s="102"/>
      <c r="J181" s="102"/>
      <c r="K181" s="102"/>
      <c r="L181" s="102"/>
      <c r="M181" s="106">
        <v>2.8682305E7</v>
      </c>
      <c r="N181" s="102"/>
      <c r="O181" s="102"/>
      <c r="P181" s="102"/>
      <c r="Q181" s="10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5">
        <v>695.0</v>
      </c>
      <c r="BA181" s="59">
        <f t="shared" si="128"/>
        <v>28683000</v>
      </c>
      <c r="BB181" s="28">
        <f t="shared" si="78"/>
        <v>0</v>
      </c>
      <c r="BC181" s="64"/>
      <c r="BD181" s="59">
        <f t="shared" si="49"/>
        <v>0</v>
      </c>
      <c r="BE181" s="59">
        <f t="shared" si="50"/>
        <v>0</v>
      </c>
      <c r="BF181" s="59">
        <f t="shared" si="51"/>
        <v>28682305</v>
      </c>
      <c r="BG181" s="59">
        <f t="shared" si="52"/>
        <v>0</v>
      </c>
      <c r="BH181" s="59">
        <f t="shared" si="53"/>
        <v>0</v>
      </c>
      <c r="BI181" s="59">
        <f t="shared" si="54"/>
        <v>0</v>
      </c>
      <c r="BJ181" s="59">
        <f t="shared" si="55"/>
        <v>0</v>
      </c>
      <c r="BK181" s="59">
        <f t="shared" si="56"/>
        <v>0</v>
      </c>
      <c r="BL181" s="59">
        <f t="shared" si="57"/>
        <v>0</v>
      </c>
      <c r="BM181" s="59">
        <f t="shared" si="58"/>
        <v>0</v>
      </c>
      <c r="BN181" s="59">
        <f t="shared" si="59"/>
        <v>0</v>
      </c>
      <c r="BO181" s="59">
        <f t="shared" si="60"/>
        <v>695</v>
      </c>
      <c r="BP181" s="64"/>
      <c r="BQ181" s="59">
        <f t="shared" si="61"/>
        <v>28682305</v>
      </c>
      <c r="BR181" s="59">
        <f t="shared" si="62"/>
        <v>0</v>
      </c>
      <c r="BS181" s="59">
        <f t="shared" si="63"/>
        <v>0</v>
      </c>
      <c r="BT181" s="59">
        <f t="shared" si="64"/>
        <v>695</v>
      </c>
    </row>
    <row r="182">
      <c r="A182" s="45">
        <v>511619.0</v>
      </c>
      <c r="B182" s="46" t="s">
        <v>180</v>
      </c>
      <c r="C182" s="6"/>
      <c r="D182" s="143">
        <f t="shared" ref="D182:AZ182" si="139">sum(D184:D186)</f>
        <v>15000</v>
      </c>
      <c r="E182" s="143">
        <f t="shared" si="139"/>
        <v>552</v>
      </c>
      <c r="F182" s="143">
        <f t="shared" si="139"/>
        <v>0</v>
      </c>
      <c r="G182" s="143">
        <f t="shared" si="139"/>
        <v>0</v>
      </c>
      <c r="H182" s="143">
        <f t="shared" si="139"/>
        <v>0</v>
      </c>
      <c r="I182" s="143">
        <f t="shared" si="139"/>
        <v>552</v>
      </c>
      <c r="J182" s="143">
        <f t="shared" si="139"/>
        <v>0</v>
      </c>
      <c r="K182" s="143">
        <f t="shared" si="139"/>
        <v>0</v>
      </c>
      <c r="L182" s="143">
        <f t="shared" si="139"/>
        <v>0</v>
      </c>
      <c r="M182" s="143">
        <f t="shared" si="139"/>
        <v>1351</v>
      </c>
      <c r="N182" s="143">
        <f t="shared" si="139"/>
        <v>0</v>
      </c>
      <c r="O182" s="143">
        <f t="shared" si="139"/>
        <v>0</v>
      </c>
      <c r="P182" s="143">
        <f t="shared" si="139"/>
        <v>0</v>
      </c>
      <c r="Q182" s="143">
        <f t="shared" si="139"/>
        <v>533</v>
      </c>
      <c r="R182" s="47">
        <f t="shared" si="139"/>
        <v>0</v>
      </c>
      <c r="S182" s="47">
        <f t="shared" si="139"/>
        <v>0</v>
      </c>
      <c r="T182" s="47">
        <f t="shared" si="139"/>
        <v>0</v>
      </c>
      <c r="U182" s="47">
        <f t="shared" si="139"/>
        <v>583</v>
      </c>
      <c r="V182" s="47">
        <f t="shared" si="139"/>
        <v>0</v>
      </c>
      <c r="W182" s="47">
        <f t="shared" si="139"/>
        <v>0</v>
      </c>
      <c r="X182" s="47">
        <f t="shared" si="139"/>
        <v>0</v>
      </c>
      <c r="Y182" s="47">
        <f t="shared" si="139"/>
        <v>583</v>
      </c>
      <c r="Z182" s="47">
        <f t="shared" si="139"/>
        <v>0</v>
      </c>
      <c r="AA182" s="47">
        <f t="shared" si="139"/>
        <v>4000</v>
      </c>
      <c r="AB182" s="47">
        <f t="shared" si="139"/>
        <v>0</v>
      </c>
      <c r="AC182" s="47">
        <f t="shared" si="139"/>
        <v>583</v>
      </c>
      <c r="AD182" s="47">
        <f t="shared" si="139"/>
        <v>0</v>
      </c>
      <c r="AE182" s="47">
        <f t="shared" si="139"/>
        <v>0</v>
      </c>
      <c r="AF182" s="47">
        <f t="shared" si="139"/>
        <v>0</v>
      </c>
      <c r="AG182" s="47">
        <f t="shared" si="139"/>
        <v>583</v>
      </c>
      <c r="AH182" s="47">
        <f t="shared" si="139"/>
        <v>0</v>
      </c>
      <c r="AI182" s="47">
        <f t="shared" si="139"/>
        <v>0</v>
      </c>
      <c r="AJ182" s="47">
        <f t="shared" si="139"/>
        <v>0</v>
      </c>
      <c r="AK182" s="47">
        <f t="shared" si="139"/>
        <v>583</v>
      </c>
      <c r="AL182" s="47">
        <f t="shared" si="139"/>
        <v>0</v>
      </c>
      <c r="AM182" s="47">
        <f t="shared" si="139"/>
        <v>0</v>
      </c>
      <c r="AN182" s="47">
        <f t="shared" si="139"/>
        <v>0</v>
      </c>
      <c r="AO182" s="47">
        <f t="shared" si="139"/>
        <v>583</v>
      </c>
      <c r="AP182" s="47">
        <f t="shared" si="139"/>
        <v>0</v>
      </c>
      <c r="AQ182" s="47">
        <f t="shared" si="139"/>
        <v>0</v>
      </c>
      <c r="AR182" s="47">
        <f t="shared" si="139"/>
        <v>0</v>
      </c>
      <c r="AS182" s="47">
        <f t="shared" si="139"/>
        <v>583</v>
      </c>
      <c r="AT182" s="47">
        <f t="shared" si="139"/>
        <v>0</v>
      </c>
      <c r="AU182" s="47">
        <f t="shared" si="139"/>
        <v>0</v>
      </c>
      <c r="AV182" s="47">
        <f t="shared" si="139"/>
        <v>0</v>
      </c>
      <c r="AW182" s="47">
        <f t="shared" si="139"/>
        <v>724</v>
      </c>
      <c r="AX182" s="47">
        <f t="shared" si="139"/>
        <v>0</v>
      </c>
      <c r="AY182" s="47">
        <f t="shared" si="139"/>
        <v>0</v>
      </c>
      <c r="AZ182" s="60">
        <f t="shared" si="139"/>
        <v>3207</v>
      </c>
      <c r="BA182" s="59">
        <f t="shared" si="128"/>
        <v>15000</v>
      </c>
      <c r="BB182" s="28">
        <f t="shared" si="78"/>
        <v>0</v>
      </c>
      <c r="BC182" s="61"/>
      <c r="BD182" s="59">
        <f t="shared" si="49"/>
        <v>552</v>
      </c>
      <c r="BE182" s="59">
        <f t="shared" si="50"/>
        <v>552</v>
      </c>
      <c r="BF182" s="59">
        <f t="shared" si="51"/>
        <v>1351</v>
      </c>
      <c r="BG182" s="59">
        <f t="shared" si="52"/>
        <v>533</v>
      </c>
      <c r="BH182" s="59">
        <f t="shared" si="53"/>
        <v>583</v>
      </c>
      <c r="BI182" s="59">
        <f t="shared" si="54"/>
        <v>4583</v>
      </c>
      <c r="BJ182" s="59">
        <f t="shared" si="55"/>
        <v>583</v>
      </c>
      <c r="BK182" s="59">
        <f t="shared" si="56"/>
        <v>583</v>
      </c>
      <c r="BL182" s="59">
        <f t="shared" si="57"/>
        <v>583</v>
      </c>
      <c r="BM182" s="59">
        <f t="shared" si="58"/>
        <v>583</v>
      </c>
      <c r="BN182" s="59">
        <f t="shared" si="59"/>
        <v>583</v>
      </c>
      <c r="BO182" s="59">
        <f t="shared" si="60"/>
        <v>3931</v>
      </c>
      <c r="BP182" s="61"/>
      <c r="BQ182" s="59">
        <f t="shared" si="61"/>
        <v>2455</v>
      </c>
      <c r="BR182" s="59">
        <f t="shared" si="62"/>
        <v>5699</v>
      </c>
      <c r="BS182" s="59">
        <f t="shared" si="63"/>
        <v>1749</v>
      </c>
      <c r="BT182" s="59">
        <f t="shared" si="64"/>
        <v>5097</v>
      </c>
    </row>
    <row r="183">
      <c r="A183" s="49"/>
      <c r="B183" s="50" t="s">
        <v>37</v>
      </c>
      <c r="C183" s="6"/>
      <c r="D183" s="70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  <c r="AT183" s="62"/>
      <c r="AU183" s="62"/>
      <c r="AV183" s="62"/>
      <c r="AW183" s="62"/>
      <c r="AX183" s="62"/>
      <c r="AY183" s="62"/>
      <c r="AZ183" s="63"/>
      <c r="BA183" s="59">
        <f t="shared" si="128"/>
        <v>0</v>
      </c>
      <c r="BB183" s="28">
        <f t="shared" si="78"/>
        <v>0</v>
      </c>
      <c r="BC183" s="64"/>
      <c r="BD183" s="59">
        <f t="shared" si="49"/>
        <v>0</v>
      </c>
      <c r="BE183" s="59">
        <f t="shared" si="50"/>
        <v>0</v>
      </c>
      <c r="BF183" s="59">
        <f t="shared" si="51"/>
        <v>0</v>
      </c>
      <c r="BG183" s="59">
        <f t="shared" si="52"/>
        <v>0</v>
      </c>
      <c r="BH183" s="59">
        <f t="shared" si="53"/>
        <v>0</v>
      </c>
      <c r="BI183" s="59">
        <f t="shared" si="54"/>
        <v>0</v>
      </c>
      <c r="BJ183" s="59">
        <f t="shared" si="55"/>
        <v>0</v>
      </c>
      <c r="BK183" s="59">
        <f t="shared" si="56"/>
        <v>0</v>
      </c>
      <c r="BL183" s="59">
        <f t="shared" si="57"/>
        <v>0</v>
      </c>
      <c r="BM183" s="59">
        <f t="shared" si="58"/>
        <v>0</v>
      </c>
      <c r="BN183" s="59">
        <f t="shared" si="59"/>
        <v>0</v>
      </c>
      <c r="BO183" s="59">
        <f t="shared" si="60"/>
        <v>0</v>
      </c>
      <c r="BP183" s="64"/>
      <c r="BQ183" s="59">
        <f t="shared" si="61"/>
        <v>0</v>
      </c>
      <c r="BR183" s="59">
        <f t="shared" si="62"/>
        <v>0</v>
      </c>
      <c r="BS183" s="59">
        <f t="shared" si="63"/>
        <v>0</v>
      </c>
      <c r="BT183" s="59">
        <f t="shared" si="64"/>
        <v>0</v>
      </c>
    </row>
    <row r="184">
      <c r="A184" s="49"/>
      <c r="B184" s="52" t="s">
        <v>38</v>
      </c>
      <c r="C184" s="52" t="s">
        <v>180</v>
      </c>
      <c r="D184" s="106">
        <v>7000.0</v>
      </c>
      <c r="E184" s="106">
        <v>552.0</v>
      </c>
      <c r="F184" s="102"/>
      <c r="G184" s="102"/>
      <c r="H184" s="102"/>
      <c r="I184" s="106">
        <v>552.0</v>
      </c>
      <c r="J184" s="102"/>
      <c r="K184" s="102"/>
      <c r="L184" s="102"/>
      <c r="M184" s="106">
        <v>558.0</v>
      </c>
      <c r="N184" s="102"/>
      <c r="O184" s="102"/>
      <c r="P184" s="102"/>
      <c r="Q184" s="106">
        <v>533.0</v>
      </c>
      <c r="R184" s="62"/>
      <c r="S184" s="62"/>
      <c r="T184" s="62"/>
      <c r="U184" s="53">
        <v>583.0</v>
      </c>
      <c r="V184" s="62"/>
      <c r="W184" s="62"/>
      <c r="X184" s="62"/>
      <c r="Y184" s="53">
        <v>583.0</v>
      </c>
      <c r="Z184" s="62"/>
      <c r="AA184" s="62"/>
      <c r="AB184" s="62"/>
      <c r="AC184" s="53">
        <v>583.0</v>
      </c>
      <c r="AD184" s="62"/>
      <c r="AE184" s="62"/>
      <c r="AF184" s="62"/>
      <c r="AG184" s="53">
        <v>583.0</v>
      </c>
      <c r="AH184" s="62"/>
      <c r="AI184" s="62"/>
      <c r="AJ184" s="62"/>
      <c r="AK184" s="53">
        <v>583.0</v>
      </c>
      <c r="AL184" s="62"/>
      <c r="AM184" s="62"/>
      <c r="AN184" s="62"/>
      <c r="AO184" s="53">
        <v>583.0</v>
      </c>
      <c r="AP184" s="62"/>
      <c r="AQ184" s="62"/>
      <c r="AR184" s="62"/>
      <c r="AS184" s="53">
        <v>583.0</v>
      </c>
      <c r="AT184" s="62"/>
      <c r="AU184" s="62"/>
      <c r="AV184" s="62"/>
      <c r="AW184" s="53">
        <v>724.0</v>
      </c>
      <c r="AX184" s="62"/>
      <c r="AY184" s="62"/>
      <c r="AZ184" s="63"/>
      <c r="BA184" s="59">
        <f t="shared" si="128"/>
        <v>7000</v>
      </c>
      <c r="BB184" s="28">
        <f t="shared" si="78"/>
        <v>0</v>
      </c>
      <c r="BC184" s="64"/>
      <c r="BD184" s="59">
        <f t="shared" si="49"/>
        <v>552</v>
      </c>
      <c r="BE184" s="59">
        <f t="shared" si="50"/>
        <v>552</v>
      </c>
      <c r="BF184" s="59">
        <f t="shared" si="51"/>
        <v>558</v>
      </c>
      <c r="BG184" s="59">
        <f t="shared" si="52"/>
        <v>533</v>
      </c>
      <c r="BH184" s="59">
        <f t="shared" si="53"/>
        <v>583</v>
      </c>
      <c r="BI184" s="59">
        <f t="shared" si="54"/>
        <v>583</v>
      </c>
      <c r="BJ184" s="59">
        <f t="shared" si="55"/>
        <v>583</v>
      </c>
      <c r="BK184" s="59">
        <f t="shared" si="56"/>
        <v>583</v>
      </c>
      <c r="BL184" s="59">
        <f t="shared" si="57"/>
        <v>583</v>
      </c>
      <c r="BM184" s="59">
        <f t="shared" si="58"/>
        <v>583</v>
      </c>
      <c r="BN184" s="59">
        <f t="shared" si="59"/>
        <v>583</v>
      </c>
      <c r="BO184" s="59">
        <f t="shared" si="60"/>
        <v>724</v>
      </c>
      <c r="BP184" s="64"/>
      <c r="BQ184" s="59">
        <f t="shared" si="61"/>
        <v>1662</v>
      </c>
      <c r="BR184" s="59">
        <f t="shared" si="62"/>
        <v>1699</v>
      </c>
      <c r="BS184" s="59">
        <f t="shared" si="63"/>
        <v>1749</v>
      </c>
      <c r="BT184" s="59">
        <f t="shared" si="64"/>
        <v>1890</v>
      </c>
    </row>
    <row r="185">
      <c r="A185" s="49"/>
      <c r="B185" s="52" t="s">
        <v>38</v>
      </c>
      <c r="C185" s="52" t="s">
        <v>181</v>
      </c>
      <c r="D185" s="106">
        <v>4000.0</v>
      </c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62"/>
      <c r="S185" s="62"/>
      <c r="T185" s="62"/>
      <c r="U185" s="62"/>
      <c r="V185" s="62"/>
      <c r="W185" s="62"/>
      <c r="X185" s="62"/>
      <c r="Y185" s="62"/>
      <c r="Z185" s="62"/>
      <c r="AA185" s="53">
        <v>4000.0</v>
      </c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3"/>
      <c r="BA185" s="59">
        <f t="shared" si="128"/>
        <v>4000</v>
      </c>
      <c r="BB185" s="28">
        <f t="shared" si="78"/>
        <v>0</v>
      </c>
      <c r="BC185" s="64"/>
      <c r="BD185" s="59">
        <f t="shared" si="49"/>
        <v>0</v>
      </c>
      <c r="BE185" s="59">
        <f t="shared" si="50"/>
        <v>0</v>
      </c>
      <c r="BF185" s="59">
        <f t="shared" si="51"/>
        <v>0</v>
      </c>
      <c r="BG185" s="59">
        <f t="shared" si="52"/>
        <v>0</v>
      </c>
      <c r="BH185" s="59">
        <f t="shared" si="53"/>
        <v>0</v>
      </c>
      <c r="BI185" s="59">
        <f t="shared" si="54"/>
        <v>4000</v>
      </c>
      <c r="BJ185" s="59">
        <f t="shared" si="55"/>
        <v>0</v>
      </c>
      <c r="BK185" s="59">
        <f t="shared" si="56"/>
        <v>0</v>
      </c>
      <c r="BL185" s="59">
        <f t="shared" si="57"/>
        <v>0</v>
      </c>
      <c r="BM185" s="59">
        <f t="shared" si="58"/>
        <v>0</v>
      </c>
      <c r="BN185" s="59">
        <f t="shared" si="59"/>
        <v>0</v>
      </c>
      <c r="BO185" s="59">
        <f t="shared" si="60"/>
        <v>0</v>
      </c>
      <c r="BP185" s="64"/>
      <c r="BQ185" s="59">
        <f t="shared" si="61"/>
        <v>0</v>
      </c>
      <c r="BR185" s="59">
        <f t="shared" si="62"/>
        <v>4000</v>
      </c>
      <c r="BS185" s="59">
        <f t="shared" si="63"/>
        <v>0</v>
      </c>
      <c r="BT185" s="59">
        <f t="shared" si="64"/>
        <v>0</v>
      </c>
    </row>
    <row r="186">
      <c r="A186" s="49"/>
      <c r="B186" s="52" t="s">
        <v>38</v>
      </c>
      <c r="C186" s="52" t="s">
        <v>182</v>
      </c>
      <c r="D186" s="106">
        <v>4000.0</v>
      </c>
      <c r="E186" s="102"/>
      <c r="F186" s="102"/>
      <c r="G186" s="102"/>
      <c r="H186" s="102"/>
      <c r="I186" s="102"/>
      <c r="J186" s="102"/>
      <c r="K186" s="102"/>
      <c r="L186" s="102"/>
      <c r="M186" s="106">
        <v>793.0</v>
      </c>
      <c r="N186" s="102"/>
      <c r="O186" s="102"/>
      <c r="P186" s="102"/>
      <c r="Q186" s="10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5">
        <v>3207.0</v>
      </c>
      <c r="BA186" s="59">
        <f t="shared" si="128"/>
        <v>4000</v>
      </c>
      <c r="BB186" s="28">
        <f t="shared" si="78"/>
        <v>0</v>
      </c>
      <c r="BC186" s="64"/>
      <c r="BD186" s="59">
        <f t="shared" si="49"/>
        <v>0</v>
      </c>
      <c r="BE186" s="59">
        <f t="shared" si="50"/>
        <v>0</v>
      </c>
      <c r="BF186" s="59">
        <f t="shared" si="51"/>
        <v>793</v>
      </c>
      <c r="BG186" s="59">
        <f t="shared" si="52"/>
        <v>0</v>
      </c>
      <c r="BH186" s="59">
        <f t="shared" si="53"/>
        <v>0</v>
      </c>
      <c r="BI186" s="59">
        <f t="shared" si="54"/>
        <v>0</v>
      </c>
      <c r="BJ186" s="59">
        <f t="shared" si="55"/>
        <v>0</v>
      </c>
      <c r="BK186" s="59">
        <f t="shared" si="56"/>
        <v>0</v>
      </c>
      <c r="BL186" s="59">
        <f t="shared" si="57"/>
        <v>0</v>
      </c>
      <c r="BM186" s="59">
        <f t="shared" si="58"/>
        <v>0</v>
      </c>
      <c r="BN186" s="59">
        <f t="shared" si="59"/>
        <v>0</v>
      </c>
      <c r="BO186" s="59">
        <f t="shared" si="60"/>
        <v>3207</v>
      </c>
      <c r="BP186" s="64"/>
      <c r="BQ186" s="59">
        <f t="shared" si="61"/>
        <v>793</v>
      </c>
      <c r="BR186" s="59">
        <f t="shared" si="62"/>
        <v>0</v>
      </c>
      <c r="BS186" s="59">
        <f t="shared" si="63"/>
        <v>0</v>
      </c>
      <c r="BT186" s="59">
        <f t="shared" si="64"/>
        <v>3207</v>
      </c>
    </row>
    <row r="187">
      <c r="A187" s="45">
        <v>511621.0</v>
      </c>
      <c r="B187" s="46" t="s">
        <v>183</v>
      </c>
      <c r="C187" s="6"/>
      <c r="D187" s="143">
        <f t="shared" ref="D187:AZ187" si="140">sum(D189:D191)</f>
        <v>52026000</v>
      </c>
      <c r="E187" s="143">
        <f t="shared" si="140"/>
        <v>3768170</v>
      </c>
      <c r="F187" s="143">
        <f t="shared" si="140"/>
        <v>0</v>
      </c>
      <c r="G187" s="143">
        <f t="shared" si="140"/>
        <v>0</v>
      </c>
      <c r="H187" s="143">
        <f t="shared" si="140"/>
        <v>0</v>
      </c>
      <c r="I187" s="143">
        <f t="shared" si="140"/>
        <v>3768170</v>
      </c>
      <c r="J187" s="143">
        <f t="shared" si="140"/>
        <v>0</v>
      </c>
      <c r="K187" s="143">
        <f t="shared" si="140"/>
        <v>0</v>
      </c>
      <c r="L187" s="143">
        <f t="shared" si="140"/>
        <v>0</v>
      </c>
      <c r="M187" s="143">
        <f t="shared" si="140"/>
        <v>6369430</v>
      </c>
      <c r="N187" s="143">
        <f t="shared" si="140"/>
        <v>0</v>
      </c>
      <c r="O187" s="143">
        <f t="shared" si="140"/>
        <v>0</v>
      </c>
      <c r="P187" s="143">
        <f t="shared" si="140"/>
        <v>0</v>
      </c>
      <c r="Q187" s="143">
        <f t="shared" si="140"/>
        <v>3842410</v>
      </c>
      <c r="R187" s="47">
        <f t="shared" si="140"/>
        <v>0</v>
      </c>
      <c r="S187" s="47">
        <f t="shared" si="140"/>
        <v>0</v>
      </c>
      <c r="T187" s="47">
        <f t="shared" si="140"/>
        <v>0</v>
      </c>
      <c r="U187" s="47">
        <f t="shared" si="140"/>
        <v>3842410</v>
      </c>
      <c r="V187" s="47">
        <f t="shared" si="140"/>
        <v>0</v>
      </c>
      <c r="W187" s="47">
        <f t="shared" si="140"/>
        <v>0</v>
      </c>
      <c r="X187" s="47">
        <f t="shared" si="140"/>
        <v>0</v>
      </c>
      <c r="Y187" s="47">
        <f t="shared" si="140"/>
        <v>3842410</v>
      </c>
      <c r="Z187" s="47">
        <f t="shared" si="140"/>
        <v>0</v>
      </c>
      <c r="AA187" s="47">
        <f t="shared" si="140"/>
        <v>3537000</v>
      </c>
      <c r="AB187" s="47">
        <f t="shared" si="140"/>
        <v>0</v>
      </c>
      <c r="AC187" s="47">
        <f t="shared" si="140"/>
        <v>3842410</v>
      </c>
      <c r="AD187" s="47">
        <f t="shared" si="140"/>
        <v>0</v>
      </c>
      <c r="AE187" s="47">
        <f t="shared" si="140"/>
        <v>0</v>
      </c>
      <c r="AF187" s="47">
        <f t="shared" si="140"/>
        <v>0</v>
      </c>
      <c r="AG187" s="47">
        <f t="shared" si="140"/>
        <v>3842410</v>
      </c>
      <c r="AH187" s="47">
        <f t="shared" si="140"/>
        <v>0</v>
      </c>
      <c r="AI187" s="47">
        <f t="shared" si="140"/>
        <v>0</v>
      </c>
      <c r="AJ187" s="47">
        <f t="shared" si="140"/>
        <v>0</v>
      </c>
      <c r="AK187" s="47">
        <f t="shared" si="140"/>
        <v>3842410</v>
      </c>
      <c r="AL187" s="47">
        <f t="shared" si="140"/>
        <v>0</v>
      </c>
      <c r="AM187" s="47">
        <f t="shared" si="140"/>
        <v>0</v>
      </c>
      <c r="AN187" s="47">
        <f t="shared" si="140"/>
        <v>0</v>
      </c>
      <c r="AO187" s="47">
        <f t="shared" si="140"/>
        <v>3842410</v>
      </c>
      <c r="AP187" s="47">
        <f t="shared" si="140"/>
        <v>0</v>
      </c>
      <c r="AQ187" s="47">
        <f t="shared" si="140"/>
        <v>0</v>
      </c>
      <c r="AR187" s="47">
        <f t="shared" si="140"/>
        <v>0</v>
      </c>
      <c r="AS187" s="47">
        <f t="shared" si="140"/>
        <v>3842410</v>
      </c>
      <c r="AT187" s="47">
        <f t="shared" si="140"/>
        <v>0</v>
      </c>
      <c r="AU187" s="47">
        <f t="shared" si="140"/>
        <v>0</v>
      </c>
      <c r="AV187" s="47">
        <f t="shared" si="140"/>
        <v>0</v>
      </c>
      <c r="AW187" s="47">
        <f t="shared" si="140"/>
        <v>3843210</v>
      </c>
      <c r="AX187" s="47">
        <f t="shared" si="140"/>
        <v>0</v>
      </c>
      <c r="AY187" s="47">
        <f t="shared" si="140"/>
        <v>0</v>
      </c>
      <c r="AZ187" s="60">
        <f t="shared" si="140"/>
        <v>740</v>
      </c>
      <c r="BA187" s="59">
        <f t="shared" si="128"/>
        <v>52026000</v>
      </c>
      <c r="BB187" s="28">
        <f t="shared" si="78"/>
        <v>0</v>
      </c>
      <c r="BC187" s="61"/>
      <c r="BD187" s="59">
        <f t="shared" si="49"/>
        <v>3768170</v>
      </c>
      <c r="BE187" s="59">
        <f t="shared" si="50"/>
        <v>3768170</v>
      </c>
      <c r="BF187" s="59">
        <f t="shared" si="51"/>
        <v>6369430</v>
      </c>
      <c r="BG187" s="59">
        <f t="shared" si="52"/>
        <v>3842410</v>
      </c>
      <c r="BH187" s="59">
        <f t="shared" si="53"/>
        <v>3842410</v>
      </c>
      <c r="BI187" s="59">
        <f t="shared" si="54"/>
        <v>7379410</v>
      </c>
      <c r="BJ187" s="59">
        <f t="shared" si="55"/>
        <v>3842410</v>
      </c>
      <c r="BK187" s="59">
        <f t="shared" si="56"/>
        <v>3842410</v>
      </c>
      <c r="BL187" s="59">
        <f t="shared" si="57"/>
        <v>3842410</v>
      </c>
      <c r="BM187" s="59">
        <f t="shared" si="58"/>
        <v>3842410</v>
      </c>
      <c r="BN187" s="59">
        <f t="shared" si="59"/>
        <v>3842410</v>
      </c>
      <c r="BO187" s="59">
        <f t="shared" si="60"/>
        <v>3843950</v>
      </c>
      <c r="BP187" s="61"/>
      <c r="BQ187" s="59">
        <f t="shared" si="61"/>
        <v>13905770</v>
      </c>
      <c r="BR187" s="59">
        <f t="shared" si="62"/>
        <v>15064230</v>
      </c>
      <c r="BS187" s="59">
        <f t="shared" si="63"/>
        <v>11527230</v>
      </c>
      <c r="BT187" s="59">
        <f t="shared" si="64"/>
        <v>11528770</v>
      </c>
    </row>
    <row r="188">
      <c r="A188" s="49"/>
      <c r="B188" s="50" t="s">
        <v>37</v>
      </c>
      <c r="C188" s="6"/>
      <c r="D188" s="70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62"/>
      <c r="AR188" s="62"/>
      <c r="AS188" s="62"/>
      <c r="AT188" s="62"/>
      <c r="AU188" s="62"/>
      <c r="AV188" s="62"/>
      <c r="AW188" s="62"/>
      <c r="AX188" s="62"/>
      <c r="AY188" s="62"/>
      <c r="AZ188" s="63"/>
      <c r="BA188" s="59">
        <f t="shared" si="128"/>
        <v>0</v>
      </c>
      <c r="BB188" s="28">
        <f t="shared" si="78"/>
        <v>0</v>
      </c>
      <c r="BC188" s="64"/>
      <c r="BD188" s="59">
        <f t="shared" si="49"/>
        <v>0</v>
      </c>
      <c r="BE188" s="59">
        <f t="shared" si="50"/>
        <v>0</v>
      </c>
      <c r="BF188" s="59">
        <f t="shared" si="51"/>
        <v>0</v>
      </c>
      <c r="BG188" s="59">
        <f t="shared" si="52"/>
        <v>0</v>
      </c>
      <c r="BH188" s="59">
        <f t="shared" si="53"/>
        <v>0</v>
      </c>
      <c r="BI188" s="59">
        <f t="shared" si="54"/>
        <v>0</v>
      </c>
      <c r="BJ188" s="59">
        <f t="shared" si="55"/>
        <v>0</v>
      </c>
      <c r="BK188" s="59">
        <f t="shared" si="56"/>
        <v>0</v>
      </c>
      <c r="BL188" s="59">
        <f t="shared" si="57"/>
        <v>0</v>
      </c>
      <c r="BM188" s="59">
        <f t="shared" si="58"/>
        <v>0</v>
      </c>
      <c r="BN188" s="59">
        <f t="shared" si="59"/>
        <v>0</v>
      </c>
      <c r="BO188" s="59">
        <f t="shared" si="60"/>
        <v>0</v>
      </c>
      <c r="BP188" s="64"/>
      <c r="BQ188" s="59">
        <f t="shared" si="61"/>
        <v>0</v>
      </c>
      <c r="BR188" s="59">
        <f t="shared" si="62"/>
        <v>0</v>
      </c>
      <c r="BS188" s="59">
        <f t="shared" si="63"/>
        <v>0</v>
      </c>
      <c r="BT188" s="59">
        <f t="shared" si="64"/>
        <v>0</v>
      </c>
    </row>
    <row r="189">
      <c r="A189" s="49"/>
      <c r="B189" s="52" t="s">
        <v>38</v>
      </c>
      <c r="C189" s="52" t="s">
        <v>184</v>
      </c>
      <c r="D189" s="142">
        <f>41810000+935000+3142000</f>
        <v>45887000</v>
      </c>
      <c r="E189" s="106">
        <v>3768170.0</v>
      </c>
      <c r="F189" s="102"/>
      <c r="G189" s="102"/>
      <c r="H189" s="102"/>
      <c r="I189" s="106">
        <v>3768170.0</v>
      </c>
      <c r="J189" s="102"/>
      <c r="K189" s="102"/>
      <c r="L189" s="102"/>
      <c r="M189" s="106">
        <v>3768170.0</v>
      </c>
      <c r="N189" s="102"/>
      <c r="O189" s="102"/>
      <c r="P189" s="102"/>
      <c r="Q189" s="106">
        <v>3842410.0</v>
      </c>
      <c r="R189" s="62"/>
      <c r="S189" s="62"/>
      <c r="T189" s="62"/>
      <c r="U189" s="106">
        <v>3842410.0</v>
      </c>
      <c r="V189" s="62"/>
      <c r="W189" s="62"/>
      <c r="X189" s="62"/>
      <c r="Y189" s="106">
        <v>3842410.0</v>
      </c>
      <c r="Z189" s="62"/>
      <c r="AA189" s="62"/>
      <c r="AB189" s="62"/>
      <c r="AC189" s="106">
        <v>3842410.0</v>
      </c>
      <c r="AD189" s="62"/>
      <c r="AE189" s="62"/>
      <c r="AF189" s="62"/>
      <c r="AG189" s="106">
        <v>3842410.0</v>
      </c>
      <c r="AH189" s="62"/>
      <c r="AI189" s="62"/>
      <c r="AJ189" s="62"/>
      <c r="AK189" s="106">
        <v>3842410.0</v>
      </c>
      <c r="AL189" s="62"/>
      <c r="AM189" s="62"/>
      <c r="AN189" s="62"/>
      <c r="AO189" s="106">
        <v>3842410.0</v>
      </c>
      <c r="AP189" s="62"/>
      <c r="AQ189" s="62"/>
      <c r="AR189" s="62"/>
      <c r="AS189" s="106">
        <v>3842410.0</v>
      </c>
      <c r="AT189" s="62"/>
      <c r="AU189" s="62"/>
      <c r="AV189" s="62"/>
      <c r="AW189" s="145">
        <v>3843210.0</v>
      </c>
      <c r="AX189" s="62"/>
      <c r="AY189" s="62"/>
      <c r="AZ189" s="63"/>
      <c r="BA189" s="59">
        <f t="shared" si="128"/>
        <v>45887000</v>
      </c>
      <c r="BB189" s="28">
        <f t="shared" si="78"/>
        <v>0</v>
      </c>
      <c r="BC189" s="64"/>
      <c r="BD189" s="59">
        <f t="shared" si="49"/>
        <v>3768170</v>
      </c>
      <c r="BE189" s="59">
        <f t="shared" si="50"/>
        <v>3768170</v>
      </c>
      <c r="BF189" s="59">
        <f t="shared" si="51"/>
        <v>3768170</v>
      </c>
      <c r="BG189" s="59">
        <f t="shared" si="52"/>
        <v>3842410</v>
      </c>
      <c r="BH189" s="59">
        <f t="shared" si="53"/>
        <v>3842410</v>
      </c>
      <c r="BI189" s="59">
        <f t="shared" si="54"/>
        <v>3842410</v>
      </c>
      <c r="BJ189" s="59">
        <f t="shared" si="55"/>
        <v>3842410</v>
      </c>
      <c r="BK189" s="59">
        <f t="shared" si="56"/>
        <v>3842410</v>
      </c>
      <c r="BL189" s="59">
        <f t="shared" si="57"/>
        <v>3842410</v>
      </c>
      <c r="BM189" s="59">
        <f t="shared" si="58"/>
        <v>3842410</v>
      </c>
      <c r="BN189" s="59">
        <f t="shared" si="59"/>
        <v>3842410</v>
      </c>
      <c r="BO189" s="59">
        <f t="shared" si="60"/>
        <v>3843210</v>
      </c>
      <c r="BP189" s="64"/>
      <c r="BQ189" s="59">
        <f t="shared" si="61"/>
        <v>11304510</v>
      </c>
      <c r="BR189" s="59">
        <f t="shared" si="62"/>
        <v>11527230</v>
      </c>
      <c r="BS189" s="59">
        <f t="shared" si="63"/>
        <v>11527230</v>
      </c>
      <c r="BT189" s="59">
        <f t="shared" si="64"/>
        <v>11528030</v>
      </c>
    </row>
    <row r="190">
      <c r="A190" s="49"/>
      <c r="B190" s="52" t="s">
        <v>38</v>
      </c>
      <c r="C190" s="52" t="s">
        <v>185</v>
      </c>
      <c r="D190" s="106">
        <v>3537000.0</v>
      </c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62"/>
      <c r="S190" s="62"/>
      <c r="T190" s="62"/>
      <c r="U190" s="62"/>
      <c r="V190" s="62"/>
      <c r="W190" s="62"/>
      <c r="X190" s="62"/>
      <c r="Y190" s="62"/>
      <c r="Z190" s="62"/>
      <c r="AA190" s="53">
        <v>3537000.0</v>
      </c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  <c r="AY190" s="62"/>
      <c r="AZ190" s="63"/>
      <c r="BA190" s="59">
        <f t="shared" si="128"/>
        <v>3537000</v>
      </c>
      <c r="BB190" s="28">
        <f t="shared" si="78"/>
        <v>0</v>
      </c>
      <c r="BC190" s="64"/>
      <c r="BD190" s="59">
        <f t="shared" si="49"/>
        <v>0</v>
      </c>
      <c r="BE190" s="59">
        <f t="shared" si="50"/>
        <v>0</v>
      </c>
      <c r="BF190" s="59">
        <f t="shared" si="51"/>
        <v>0</v>
      </c>
      <c r="BG190" s="59">
        <f t="shared" si="52"/>
        <v>0</v>
      </c>
      <c r="BH190" s="59">
        <f t="shared" si="53"/>
        <v>0</v>
      </c>
      <c r="BI190" s="59">
        <f t="shared" si="54"/>
        <v>3537000</v>
      </c>
      <c r="BJ190" s="59">
        <f t="shared" si="55"/>
        <v>0</v>
      </c>
      <c r="BK190" s="59">
        <f t="shared" si="56"/>
        <v>0</v>
      </c>
      <c r="BL190" s="59">
        <f t="shared" si="57"/>
        <v>0</v>
      </c>
      <c r="BM190" s="59">
        <f t="shared" si="58"/>
        <v>0</v>
      </c>
      <c r="BN190" s="59">
        <f t="shared" si="59"/>
        <v>0</v>
      </c>
      <c r="BO190" s="59">
        <f t="shared" si="60"/>
        <v>0</v>
      </c>
      <c r="BP190" s="64"/>
      <c r="BQ190" s="59">
        <f t="shared" si="61"/>
        <v>0</v>
      </c>
      <c r="BR190" s="59">
        <f t="shared" si="62"/>
        <v>3537000</v>
      </c>
      <c r="BS190" s="59">
        <f t="shared" si="63"/>
        <v>0</v>
      </c>
      <c r="BT190" s="59">
        <f t="shared" si="64"/>
        <v>0</v>
      </c>
    </row>
    <row r="191">
      <c r="A191" s="49"/>
      <c r="B191" s="52" t="s">
        <v>38</v>
      </c>
      <c r="C191" s="52" t="s">
        <v>186</v>
      </c>
      <c r="D191" s="142">
        <f>3537000-935000</f>
        <v>2602000</v>
      </c>
      <c r="E191" s="102"/>
      <c r="F191" s="102"/>
      <c r="G191" s="102"/>
      <c r="H191" s="102"/>
      <c r="I191" s="102"/>
      <c r="J191" s="102"/>
      <c r="K191" s="102"/>
      <c r="L191" s="102"/>
      <c r="M191" s="106">
        <v>2601260.0</v>
      </c>
      <c r="N191" s="102"/>
      <c r="O191" s="102"/>
      <c r="P191" s="102"/>
      <c r="Q191" s="10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  <c r="AY191" s="62"/>
      <c r="AZ191" s="65">
        <v>740.0</v>
      </c>
      <c r="BA191" s="59">
        <f t="shared" si="128"/>
        <v>2602000</v>
      </c>
      <c r="BB191" s="28">
        <f t="shared" si="78"/>
        <v>0</v>
      </c>
      <c r="BC191" s="64"/>
      <c r="BD191" s="59">
        <f t="shared" si="49"/>
        <v>0</v>
      </c>
      <c r="BE191" s="59">
        <f t="shared" si="50"/>
        <v>0</v>
      </c>
      <c r="BF191" s="59">
        <f t="shared" si="51"/>
        <v>2601260</v>
      </c>
      <c r="BG191" s="59">
        <f t="shared" si="52"/>
        <v>0</v>
      </c>
      <c r="BH191" s="59">
        <f t="shared" si="53"/>
        <v>0</v>
      </c>
      <c r="BI191" s="59">
        <f t="shared" si="54"/>
        <v>0</v>
      </c>
      <c r="BJ191" s="59">
        <f t="shared" si="55"/>
        <v>0</v>
      </c>
      <c r="BK191" s="59">
        <f t="shared" si="56"/>
        <v>0</v>
      </c>
      <c r="BL191" s="59">
        <f t="shared" si="57"/>
        <v>0</v>
      </c>
      <c r="BM191" s="59">
        <f t="shared" si="58"/>
        <v>0</v>
      </c>
      <c r="BN191" s="59">
        <f t="shared" si="59"/>
        <v>0</v>
      </c>
      <c r="BO191" s="59">
        <f t="shared" si="60"/>
        <v>740</v>
      </c>
      <c r="BP191" s="64"/>
      <c r="BQ191" s="59">
        <f t="shared" si="61"/>
        <v>2601260</v>
      </c>
      <c r="BR191" s="59">
        <f t="shared" si="62"/>
        <v>0</v>
      </c>
      <c r="BS191" s="59">
        <f t="shared" si="63"/>
        <v>0</v>
      </c>
      <c r="BT191" s="59">
        <f t="shared" si="64"/>
        <v>740</v>
      </c>
    </row>
    <row r="192">
      <c r="A192" s="45">
        <v>511622.0</v>
      </c>
      <c r="B192" s="46" t="s">
        <v>187</v>
      </c>
      <c r="C192" s="6"/>
      <c r="D192" s="143">
        <f t="shared" ref="D192:AZ192" si="141">sum(D194:D196)</f>
        <v>11500000</v>
      </c>
      <c r="E192" s="143">
        <f t="shared" si="141"/>
        <v>817656</v>
      </c>
      <c r="F192" s="143">
        <f t="shared" si="141"/>
        <v>0</v>
      </c>
      <c r="G192" s="143">
        <f t="shared" si="141"/>
        <v>0</v>
      </c>
      <c r="H192" s="143">
        <f t="shared" si="141"/>
        <v>0</v>
      </c>
      <c r="I192" s="143">
        <f t="shared" si="141"/>
        <v>817656</v>
      </c>
      <c r="J192" s="143">
        <f t="shared" si="141"/>
        <v>0</v>
      </c>
      <c r="K192" s="143">
        <f t="shared" si="141"/>
        <v>0</v>
      </c>
      <c r="L192" s="143">
        <f t="shared" si="141"/>
        <v>0</v>
      </c>
      <c r="M192" s="143">
        <f t="shared" si="141"/>
        <v>1368606</v>
      </c>
      <c r="N192" s="143">
        <f t="shared" si="141"/>
        <v>0</v>
      </c>
      <c r="O192" s="143">
        <f t="shared" si="141"/>
        <v>0</v>
      </c>
      <c r="P192" s="143">
        <f t="shared" si="141"/>
        <v>0</v>
      </c>
      <c r="Q192" s="143">
        <f t="shared" si="141"/>
        <v>825288</v>
      </c>
      <c r="R192" s="47">
        <f t="shared" si="141"/>
        <v>0</v>
      </c>
      <c r="S192" s="47">
        <f t="shared" si="141"/>
        <v>0</v>
      </c>
      <c r="T192" s="47">
        <f t="shared" si="141"/>
        <v>0</v>
      </c>
      <c r="U192" s="47">
        <f t="shared" si="141"/>
        <v>825288</v>
      </c>
      <c r="V192" s="47">
        <f t="shared" si="141"/>
        <v>0</v>
      </c>
      <c r="W192" s="47">
        <f t="shared" si="141"/>
        <v>0</v>
      </c>
      <c r="X192" s="47">
        <f t="shared" si="141"/>
        <v>0</v>
      </c>
      <c r="Y192" s="47">
        <f t="shared" si="141"/>
        <v>825288</v>
      </c>
      <c r="Z192" s="47">
        <f t="shared" si="141"/>
        <v>0</v>
      </c>
      <c r="AA192" s="47">
        <f t="shared" si="141"/>
        <v>1068000</v>
      </c>
      <c r="AB192" s="47">
        <f t="shared" si="141"/>
        <v>0</v>
      </c>
      <c r="AC192" s="47">
        <f t="shared" si="141"/>
        <v>825288</v>
      </c>
      <c r="AD192" s="47">
        <f t="shared" si="141"/>
        <v>0</v>
      </c>
      <c r="AE192" s="47">
        <f t="shared" si="141"/>
        <v>0</v>
      </c>
      <c r="AF192" s="47">
        <f t="shared" si="141"/>
        <v>0</v>
      </c>
      <c r="AG192" s="47">
        <f t="shared" si="141"/>
        <v>825288</v>
      </c>
      <c r="AH192" s="47">
        <f t="shared" si="141"/>
        <v>0</v>
      </c>
      <c r="AI192" s="47">
        <f t="shared" si="141"/>
        <v>0</v>
      </c>
      <c r="AJ192" s="47">
        <f t="shared" si="141"/>
        <v>0</v>
      </c>
      <c r="AK192" s="47">
        <f t="shared" si="141"/>
        <v>825288</v>
      </c>
      <c r="AL192" s="47">
        <f t="shared" si="141"/>
        <v>0</v>
      </c>
      <c r="AM192" s="47">
        <f t="shared" si="141"/>
        <v>0</v>
      </c>
      <c r="AN192" s="47">
        <f t="shared" si="141"/>
        <v>0</v>
      </c>
      <c r="AO192" s="47">
        <f t="shared" si="141"/>
        <v>825288</v>
      </c>
      <c r="AP192" s="47">
        <f t="shared" si="141"/>
        <v>0</v>
      </c>
      <c r="AQ192" s="47">
        <f t="shared" si="141"/>
        <v>0</v>
      </c>
      <c r="AR192" s="47">
        <f t="shared" si="141"/>
        <v>0</v>
      </c>
      <c r="AS192" s="47">
        <f t="shared" si="141"/>
        <v>825288</v>
      </c>
      <c r="AT192" s="47">
        <f t="shared" si="141"/>
        <v>0</v>
      </c>
      <c r="AU192" s="47">
        <f t="shared" si="141"/>
        <v>0</v>
      </c>
      <c r="AV192" s="47">
        <f t="shared" si="141"/>
        <v>0</v>
      </c>
      <c r="AW192" s="47">
        <f t="shared" si="141"/>
        <v>825728</v>
      </c>
      <c r="AX192" s="47">
        <f t="shared" si="141"/>
        <v>0</v>
      </c>
      <c r="AY192" s="47">
        <f t="shared" si="141"/>
        <v>0</v>
      </c>
      <c r="AZ192" s="60">
        <f t="shared" si="141"/>
        <v>50</v>
      </c>
      <c r="BA192" s="59">
        <f t="shared" si="128"/>
        <v>11500000</v>
      </c>
      <c r="BB192" s="28">
        <f t="shared" si="78"/>
        <v>0</v>
      </c>
      <c r="BC192" s="61"/>
      <c r="BD192" s="59">
        <f t="shared" si="49"/>
        <v>817656</v>
      </c>
      <c r="BE192" s="59">
        <f t="shared" si="50"/>
        <v>817656</v>
      </c>
      <c r="BF192" s="59">
        <f t="shared" si="51"/>
        <v>1368606</v>
      </c>
      <c r="BG192" s="59">
        <f t="shared" si="52"/>
        <v>825288</v>
      </c>
      <c r="BH192" s="59">
        <f t="shared" si="53"/>
        <v>825288</v>
      </c>
      <c r="BI192" s="59">
        <f t="shared" si="54"/>
        <v>1893288</v>
      </c>
      <c r="BJ192" s="59">
        <f t="shared" si="55"/>
        <v>825288</v>
      </c>
      <c r="BK192" s="59">
        <f t="shared" si="56"/>
        <v>825288</v>
      </c>
      <c r="BL192" s="59">
        <f t="shared" si="57"/>
        <v>825288</v>
      </c>
      <c r="BM192" s="59">
        <f t="shared" si="58"/>
        <v>825288</v>
      </c>
      <c r="BN192" s="59">
        <f t="shared" si="59"/>
        <v>825288</v>
      </c>
      <c r="BO192" s="59">
        <f t="shared" si="60"/>
        <v>825778</v>
      </c>
      <c r="BP192" s="61"/>
      <c r="BQ192" s="59">
        <f t="shared" si="61"/>
        <v>3003918</v>
      </c>
      <c r="BR192" s="59">
        <f t="shared" si="62"/>
        <v>3543864</v>
      </c>
      <c r="BS192" s="59">
        <f t="shared" si="63"/>
        <v>2475864</v>
      </c>
      <c r="BT192" s="59">
        <f t="shared" si="64"/>
        <v>2476354</v>
      </c>
    </row>
    <row r="193">
      <c r="A193" s="49"/>
      <c r="B193" s="50" t="s">
        <v>37</v>
      </c>
      <c r="C193" s="6"/>
      <c r="D193" s="70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2"/>
      <c r="AU193" s="62"/>
      <c r="AV193" s="62"/>
      <c r="AW193" s="62"/>
      <c r="AX193" s="62"/>
      <c r="AY193" s="62"/>
      <c r="AZ193" s="63"/>
      <c r="BA193" s="59">
        <f t="shared" si="128"/>
        <v>0</v>
      </c>
      <c r="BB193" s="28">
        <f t="shared" si="78"/>
        <v>0</v>
      </c>
      <c r="BC193" s="64"/>
      <c r="BD193" s="59">
        <f t="shared" si="49"/>
        <v>0</v>
      </c>
      <c r="BE193" s="59">
        <f t="shared" si="50"/>
        <v>0</v>
      </c>
      <c r="BF193" s="59">
        <f t="shared" si="51"/>
        <v>0</v>
      </c>
      <c r="BG193" s="59">
        <f t="shared" si="52"/>
        <v>0</v>
      </c>
      <c r="BH193" s="59">
        <f t="shared" si="53"/>
        <v>0</v>
      </c>
      <c r="BI193" s="59">
        <f t="shared" si="54"/>
        <v>0</v>
      </c>
      <c r="BJ193" s="59">
        <f t="shared" si="55"/>
        <v>0</v>
      </c>
      <c r="BK193" s="59">
        <f t="shared" si="56"/>
        <v>0</v>
      </c>
      <c r="BL193" s="59">
        <f t="shared" si="57"/>
        <v>0</v>
      </c>
      <c r="BM193" s="59">
        <f t="shared" si="58"/>
        <v>0</v>
      </c>
      <c r="BN193" s="59">
        <f t="shared" si="59"/>
        <v>0</v>
      </c>
      <c r="BO193" s="59">
        <f t="shared" si="60"/>
        <v>0</v>
      </c>
      <c r="BP193" s="64"/>
      <c r="BQ193" s="59">
        <f t="shared" si="61"/>
        <v>0</v>
      </c>
      <c r="BR193" s="59">
        <f t="shared" si="62"/>
        <v>0</v>
      </c>
      <c r="BS193" s="59">
        <f t="shared" si="63"/>
        <v>0</v>
      </c>
      <c r="BT193" s="59">
        <f t="shared" si="64"/>
        <v>0</v>
      </c>
    </row>
    <row r="194">
      <c r="A194" s="49"/>
      <c r="B194" s="52" t="s">
        <v>38</v>
      </c>
      <c r="C194" s="52" t="s">
        <v>188</v>
      </c>
      <c r="D194" s="142">
        <f>8006000+517000+1358000</f>
        <v>9881000</v>
      </c>
      <c r="E194" s="106">
        <v>817656.0</v>
      </c>
      <c r="F194" s="102"/>
      <c r="G194" s="102"/>
      <c r="H194" s="102"/>
      <c r="I194" s="106">
        <v>817656.0</v>
      </c>
      <c r="J194" s="102"/>
      <c r="K194" s="102"/>
      <c r="L194" s="102"/>
      <c r="M194" s="106">
        <v>817656.0</v>
      </c>
      <c r="N194" s="102"/>
      <c r="O194" s="102"/>
      <c r="P194" s="102"/>
      <c r="Q194" s="106">
        <v>825288.0</v>
      </c>
      <c r="R194" s="62"/>
      <c r="S194" s="62"/>
      <c r="T194" s="62"/>
      <c r="U194" s="106">
        <v>825288.0</v>
      </c>
      <c r="V194" s="62"/>
      <c r="W194" s="62"/>
      <c r="X194" s="62"/>
      <c r="Y194" s="106">
        <v>825288.0</v>
      </c>
      <c r="Z194" s="62"/>
      <c r="AA194" s="62"/>
      <c r="AB194" s="62"/>
      <c r="AC194" s="106">
        <v>825288.0</v>
      </c>
      <c r="AD194" s="62"/>
      <c r="AE194" s="62"/>
      <c r="AF194" s="62"/>
      <c r="AG194" s="106">
        <v>825288.0</v>
      </c>
      <c r="AH194" s="62"/>
      <c r="AI194" s="62"/>
      <c r="AJ194" s="62"/>
      <c r="AK194" s="106">
        <v>825288.0</v>
      </c>
      <c r="AL194" s="62"/>
      <c r="AM194" s="62"/>
      <c r="AN194" s="62"/>
      <c r="AO194" s="106">
        <v>825288.0</v>
      </c>
      <c r="AP194" s="62"/>
      <c r="AQ194" s="62"/>
      <c r="AR194" s="62"/>
      <c r="AS194" s="106">
        <v>825288.0</v>
      </c>
      <c r="AT194" s="62"/>
      <c r="AU194" s="62"/>
      <c r="AV194" s="62"/>
      <c r="AW194" s="145">
        <v>825728.0</v>
      </c>
      <c r="AX194" s="62"/>
      <c r="AY194" s="62"/>
      <c r="AZ194" s="63"/>
      <c r="BA194" s="59">
        <f t="shared" si="128"/>
        <v>9881000</v>
      </c>
      <c r="BB194" s="28">
        <f t="shared" si="78"/>
        <v>0</v>
      </c>
      <c r="BC194" s="64"/>
      <c r="BD194" s="59">
        <f t="shared" si="49"/>
        <v>817656</v>
      </c>
      <c r="BE194" s="59">
        <f t="shared" si="50"/>
        <v>817656</v>
      </c>
      <c r="BF194" s="59">
        <f t="shared" si="51"/>
        <v>817656</v>
      </c>
      <c r="BG194" s="59">
        <f t="shared" si="52"/>
        <v>825288</v>
      </c>
      <c r="BH194" s="59">
        <f t="shared" si="53"/>
        <v>825288</v>
      </c>
      <c r="BI194" s="59">
        <f t="shared" si="54"/>
        <v>825288</v>
      </c>
      <c r="BJ194" s="59">
        <f t="shared" si="55"/>
        <v>825288</v>
      </c>
      <c r="BK194" s="59">
        <f t="shared" si="56"/>
        <v>825288</v>
      </c>
      <c r="BL194" s="59">
        <f t="shared" si="57"/>
        <v>825288</v>
      </c>
      <c r="BM194" s="59">
        <f t="shared" si="58"/>
        <v>825288</v>
      </c>
      <c r="BN194" s="59">
        <f t="shared" si="59"/>
        <v>825288</v>
      </c>
      <c r="BO194" s="59">
        <f t="shared" si="60"/>
        <v>825728</v>
      </c>
      <c r="BP194" s="64"/>
      <c r="BQ194" s="59">
        <f t="shared" si="61"/>
        <v>2452968</v>
      </c>
      <c r="BR194" s="59">
        <f t="shared" si="62"/>
        <v>2475864</v>
      </c>
      <c r="BS194" s="59">
        <f t="shared" si="63"/>
        <v>2475864</v>
      </c>
      <c r="BT194" s="59">
        <f t="shared" si="64"/>
        <v>2476304</v>
      </c>
    </row>
    <row r="195">
      <c r="A195" s="49"/>
      <c r="B195" s="52" t="s">
        <v>38</v>
      </c>
      <c r="C195" s="52" t="s">
        <v>189</v>
      </c>
      <c r="D195" s="152">
        <v>1068000.0</v>
      </c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62"/>
      <c r="S195" s="62"/>
      <c r="T195" s="62"/>
      <c r="U195" s="62"/>
      <c r="V195" s="62"/>
      <c r="W195" s="62"/>
      <c r="X195" s="62"/>
      <c r="Y195" s="62"/>
      <c r="Z195" s="62"/>
      <c r="AA195" s="53">
        <v>1068000.0</v>
      </c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3"/>
      <c r="BA195" s="59">
        <f t="shared" si="128"/>
        <v>1068000</v>
      </c>
      <c r="BB195" s="28">
        <f t="shared" si="78"/>
        <v>0</v>
      </c>
      <c r="BC195" s="64"/>
      <c r="BD195" s="59">
        <f t="shared" si="49"/>
        <v>0</v>
      </c>
      <c r="BE195" s="59">
        <f t="shared" si="50"/>
        <v>0</v>
      </c>
      <c r="BF195" s="59">
        <f t="shared" si="51"/>
        <v>0</v>
      </c>
      <c r="BG195" s="59">
        <f t="shared" si="52"/>
        <v>0</v>
      </c>
      <c r="BH195" s="59">
        <f t="shared" si="53"/>
        <v>0</v>
      </c>
      <c r="BI195" s="59">
        <f t="shared" si="54"/>
        <v>1068000</v>
      </c>
      <c r="BJ195" s="59">
        <f t="shared" si="55"/>
        <v>0</v>
      </c>
      <c r="BK195" s="59">
        <f t="shared" si="56"/>
        <v>0</v>
      </c>
      <c r="BL195" s="59">
        <f t="shared" si="57"/>
        <v>0</v>
      </c>
      <c r="BM195" s="59">
        <f t="shared" si="58"/>
        <v>0</v>
      </c>
      <c r="BN195" s="59">
        <f t="shared" si="59"/>
        <v>0</v>
      </c>
      <c r="BO195" s="59">
        <f t="shared" si="60"/>
        <v>0</v>
      </c>
      <c r="BP195" s="64"/>
      <c r="BQ195" s="59">
        <f t="shared" si="61"/>
        <v>0</v>
      </c>
      <c r="BR195" s="59">
        <f t="shared" si="62"/>
        <v>1068000</v>
      </c>
      <c r="BS195" s="59">
        <f t="shared" si="63"/>
        <v>0</v>
      </c>
      <c r="BT195" s="59">
        <f t="shared" si="64"/>
        <v>0</v>
      </c>
    </row>
    <row r="196">
      <c r="A196" s="49"/>
      <c r="B196" s="52" t="s">
        <v>38</v>
      </c>
      <c r="C196" s="52" t="s">
        <v>190</v>
      </c>
      <c r="D196" s="142">
        <f>1068000-517000</f>
        <v>551000</v>
      </c>
      <c r="E196" s="102"/>
      <c r="F196" s="102"/>
      <c r="G196" s="102"/>
      <c r="H196" s="102"/>
      <c r="I196" s="102"/>
      <c r="J196" s="102"/>
      <c r="K196" s="102"/>
      <c r="L196" s="102"/>
      <c r="M196" s="106">
        <v>550950.0</v>
      </c>
      <c r="N196" s="102"/>
      <c r="O196" s="102"/>
      <c r="P196" s="102"/>
      <c r="Q196" s="10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  <c r="AY196" s="62"/>
      <c r="AZ196" s="65">
        <v>50.0</v>
      </c>
      <c r="BA196" s="59">
        <f t="shared" si="128"/>
        <v>551000</v>
      </c>
      <c r="BB196" s="28">
        <f t="shared" si="78"/>
        <v>0</v>
      </c>
      <c r="BC196" s="64"/>
      <c r="BD196" s="59">
        <f t="shared" si="49"/>
        <v>0</v>
      </c>
      <c r="BE196" s="59">
        <f t="shared" si="50"/>
        <v>0</v>
      </c>
      <c r="BF196" s="59">
        <f t="shared" si="51"/>
        <v>550950</v>
      </c>
      <c r="BG196" s="59">
        <f t="shared" si="52"/>
        <v>0</v>
      </c>
      <c r="BH196" s="59">
        <f t="shared" si="53"/>
        <v>0</v>
      </c>
      <c r="BI196" s="59">
        <f t="shared" si="54"/>
        <v>0</v>
      </c>
      <c r="BJ196" s="59">
        <f t="shared" si="55"/>
        <v>0</v>
      </c>
      <c r="BK196" s="59">
        <f t="shared" si="56"/>
        <v>0</v>
      </c>
      <c r="BL196" s="59">
        <f t="shared" si="57"/>
        <v>0</v>
      </c>
      <c r="BM196" s="59">
        <f t="shared" si="58"/>
        <v>0</v>
      </c>
      <c r="BN196" s="59">
        <f t="shared" si="59"/>
        <v>0</v>
      </c>
      <c r="BO196" s="59">
        <f t="shared" si="60"/>
        <v>50</v>
      </c>
      <c r="BP196" s="64"/>
      <c r="BQ196" s="59">
        <f t="shared" si="61"/>
        <v>550950</v>
      </c>
      <c r="BR196" s="59">
        <f t="shared" si="62"/>
        <v>0</v>
      </c>
      <c r="BS196" s="59">
        <f t="shared" si="63"/>
        <v>0</v>
      </c>
      <c r="BT196" s="59">
        <f t="shared" si="64"/>
        <v>50</v>
      </c>
    </row>
    <row r="197">
      <c r="A197" s="45">
        <v>511624.0</v>
      </c>
      <c r="B197" s="46" t="s">
        <v>191</v>
      </c>
      <c r="C197" s="6"/>
      <c r="D197" s="143">
        <f t="shared" ref="D197:AZ197" si="142">sum(D199:D201)</f>
        <v>34000000</v>
      </c>
      <c r="E197" s="143">
        <f t="shared" si="142"/>
        <v>2435000</v>
      </c>
      <c r="F197" s="143">
        <f t="shared" si="142"/>
        <v>0</v>
      </c>
      <c r="G197" s="143">
        <f t="shared" si="142"/>
        <v>0</v>
      </c>
      <c r="H197" s="143">
        <f t="shared" si="142"/>
        <v>0</v>
      </c>
      <c r="I197" s="143">
        <f t="shared" si="142"/>
        <v>2435000</v>
      </c>
      <c r="J197" s="143">
        <f t="shared" si="142"/>
        <v>0</v>
      </c>
      <c r="K197" s="143">
        <f t="shared" si="142"/>
        <v>0</v>
      </c>
      <c r="L197" s="143">
        <f t="shared" si="142"/>
        <v>0</v>
      </c>
      <c r="M197" s="143">
        <f t="shared" si="142"/>
        <v>4534583</v>
      </c>
      <c r="N197" s="143">
        <f t="shared" si="142"/>
        <v>0</v>
      </c>
      <c r="O197" s="143">
        <f t="shared" si="142"/>
        <v>0</v>
      </c>
      <c r="P197" s="143">
        <f t="shared" si="142"/>
        <v>0</v>
      </c>
      <c r="Q197" s="143">
        <f t="shared" si="142"/>
        <v>2435000</v>
      </c>
      <c r="R197" s="47">
        <f t="shared" si="142"/>
        <v>0</v>
      </c>
      <c r="S197" s="47">
        <f t="shared" si="142"/>
        <v>0</v>
      </c>
      <c r="T197" s="47">
        <f t="shared" si="142"/>
        <v>0</v>
      </c>
      <c r="U197" s="47">
        <f t="shared" si="142"/>
        <v>2435000</v>
      </c>
      <c r="V197" s="47">
        <f t="shared" si="142"/>
        <v>0</v>
      </c>
      <c r="W197" s="47">
        <f t="shared" si="142"/>
        <v>0</v>
      </c>
      <c r="X197" s="47">
        <f t="shared" si="142"/>
        <v>0</v>
      </c>
      <c r="Y197" s="47">
        <f t="shared" si="142"/>
        <v>2435000</v>
      </c>
      <c r="Z197" s="47">
        <f t="shared" si="142"/>
        <v>0</v>
      </c>
      <c r="AA197" s="47">
        <f t="shared" si="142"/>
        <v>2680000</v>
      </c>
      <c r="AB197" s="47">
        <f t="shared" si="142"/>
        <v>0</v>
      </c>
      <c r="AC197" s="47">
        <f t="shared" si="142"/>
        <v>2435000</v>
      </c>
      <c r="AD197" s="47">
        <f t="shared" si="142"/>
        <v>0</v>
      </c>
      <c r="AE197" s="47">
        <f t="shared" si="142"/>
        <v>0</v>
      </c>
      <c r="AF197" s="47">
        <f t="shared" si="142"/>
        <v>0</v>
      </c>
      <c r="AG197" s="47">
        <f t="shared" si="142"/>
        <v>2435000</v>
      </c>
      <c r="AH197" s="47">
        <f t="shared" si="142"/>
        <v>0</v>
      </c>
      <c r="AI197" s="47">
        <f t="shared" si="142"/>
        <v>0</v>
      </c>
      <c r="AJ197" s="47">
        <f t="shared" si="142"/>
        <v>0</v>
      </c>
      <c r="AK197" s="47">
        <f t="shared" si="142"/>
        <v>2435000</v>
      </c>
      <c r="AL197" s="47">
        <f t="shared" si="142"/>
        <v>0</v>
      </c>
      <c r="AM197" s="47">
        <f t="shared" si="142"/>
        <v>0</v>
      </c>
      <c r="AN197" s="47">
        <f t="shared" si="142"/>
        <v>0</v>
      </c>
      <c r="AO197" s="47">
        <f t="shared" si="142"/>
        <v>2435000</v>
      </c>
      <c r="AP197" s="47">
        <f t="shared" si="142"/>
        <v>0</v>
      </c>
      <c r="AQ197" s="47">
        <f t="shared" si="142"/>
        <v>0</v>
      </c>
      <c r="AR197" s="47">
        <f t="shared" si="142"/>
        <v>0</v>
      </c>
      <c r="AS197" s="47">
        <f t="shared" si="142"/>
        <v>2435000</v>
      </c>
      <c r="AT197" s="47">
        <f t="shared" si="142"/>
        <v>0</v>
      </c>
      <c r="AU197" s="47">
        <f t="shared" si="142"/>
        <v>0</v>
      </c>
      <c r="AV197" s="47">
        <f t="shared" si="142"/>
        <v>0</v>
      </c>
      <c r="AW197" s="47">
        <f t="shared" si="142"/>
        <v>2435000</v>
      </c>
      <c r="AX197" s="47">
        <f t="shared" si="142"/>
        <v>0</v>
      </c>
      <c r="AY197" s="47">
        <f t="shared" si="142"/>
        <v>0</v>
      </c>
      <c r="AZ197" s="60">
        <f t="shared" si="142"/>
        <v>417</v>
      </c>
      <c r="BA197" s="59">
        <f t="shared" si="128"/>
        <v>34000000</v>
      </c>
      <c r="BB197" s="28">
        <f t="shared" si="78"/>
        <v>0</v>
      </c>
      <c r="BC197" s="61"/>
      <c r="BD197" s="59">
        <f t="shared" si="49"/>
        <v>2435000</v>
      </c>
      <c r="BE197" s="59">
        <f t="shared" si="50"/>
        <v>2435000</v>
      </c>
      <c r="BF197" s="59">
        <f t="shared" si="51"/>
        <v>4534583</v>
      </c>
      <c r="BG197" s="59">
        <f t="shared" si="52"/>
        <v>2435000</v>
      </c>
      <c r="BH197" s="59">
        <f t="shared" si="53"/>
        <v>2435000</v>
      </c>
      <c r="BI197" s="59">
        <f t="shared" si="54"/>
        <v>5115000</v>
      </c>
      <c r="BJ197" s="59">
        <f t="shared" si="55"/>
        <v>2435000</v>
      </c>
      <c r="BK197" s="59">
        <f t="shared" si="56"/>
        <v>2435000</v>
      </c>
      <c r="BL197" s="59">
        <f t="shared" si="57"/>
        <v>2435000</v>
      </c>
      <c r="BM197" s="59">
        <f t="shared" si="58"/>
        <v>2435000</v>
      </c>
      <c r="BN197" s="59">
        <f t="shared" si="59"/>
        <v>2435000</v>
      </c>
      <c r="BO197" s="59">
        <f t="shared" si="60"/>
        <v>2435417</v>
      </c>
      <c r="BP197" s="61"/>
      <c r="BQ197" s="59">
        <f t="shared" si="61"/>
        <v>9404583</v>
      </c>
      <c r="BR197" s="59">
        <f t="shared" si="62"/>
        <v>9985000</v>
      </c>
      <c r="BS197" s="59">
        <f t="shared" si="63"/>
        <v>7305000</v>
      </c>
      <c r="BT197" s="59">
        <f t="shared" si="64"/>
        <v>7305417</v>
      </c>
    </row>
    <row r="198">
      <c r="A198" s="49"/>
      <c r="B198" s="50" t="s">
        <v>37</v>
      </c>
      <c r="C198" s="6"/>
      <c r="D198" s="70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62"/>
      <c r="AX198" s="62"/>
      <c r="AY198" s="62"/>
      <c r="AZ198" s="63"/>
      <c r="BA198" s="59">
        <f t="shared" si="128"/>
        <v>0</v>
      </c>
      <c r="BB198" s="28">
        <f t="shared" si="78"/>
        <v>0</v>
      </c>
      <c r="BC198" s="64"/>
      <c r="BD198" s="59">
        <f t="shared" si="49"/>
        <v>0</v>
      </c>
      <c r="BE198" s="59">
        <f t="shared" si="50"/>
        <v>0</v>
      </c>
      <c r="BF198" s="59">
        <f t="shared" si="51"/>
        <v>0</v>
      </c>
      <c r="BG198" s="59">
        <f t="shared" si="52"/>
        <v>0</v>
      </c>
      <c r="BH198" s="59">
        <f t="shared" si="53"/>
        <v>0</v>
      </c>
      <c r="BI198" s="59">
        <f t="shared" si="54"/>
        <v>0</v>
      </c>
      <c r="BJ198" s="59">
        <f t="shared" si="55"/>
        <v>0</v>
      </c>
      <c r="BK198" s="59">
        <f t="shared" si="56"/>
        <v>0</v>
      </c>
      <c r="BL198" s="59">
        <f t="shared" si="57"/>
        <v>0</v>
      </c>
      <c r="BM198" s="59">
        <f t="shared" si="58"/>
        <v>0</v>
      </c>
      <c r="BN198" s="59">
        <f t="shared" si="59"/>
        <v>0</v>
      </c>
      <c r="BO198" s="59">
        <f t="shared" si="60"/>
        <v>0</v>
      </c>
      <c r="BP198" s="64"/>
      <c r="BQ198" s="59">
        <f t="shared" si="61"/>
        <v>0</v>
      </c>
      <c r="BR198" s="59">
        <f t="shared" si="62"/>
        <v>0</v>
      </c>
      <c r="BS198" s="59">
        <f t="shared" si="63"/>
        <v>0</v>
      </c>
      <c r="BT198" s="59">
        <f t="shared" si="64"/>
        <v>0</v>
      </c>
    </row>
    <row r="199">
      <c r="A199" s="49"/>
      <c r="B199" s="52" t="s">
        <v>38</v>
      </c>
      <c r="C199" s="52" t="s">
        <v>191</v>
      </c>
      <c r="D199" s="142">
        <f>26720000+2500000</f>
        <v>29220000</v>
      </c>
      <c r="E199" s="106">
        <v>2435000.0</v>
      </c>
      <c r="F199" s="102"/>
      <c r="G199" s="102"/>
      <c r="H199" s="102"/>
      <c r="I199" s="106">
        <v>2435000.0</v>
      </c>
      <c r="J199" s="102"/>
      <c r="K199" s="102"/>
      <c r="L199" s="102"/>
      <c r="M199" s="106">
        <v>2435000.0</v>
      </c>
      <c r="N199" s="102"/>
      <c r="O199" s="102"/>
      <c r="P199" s="102"/>
      <c r="Q199" s="106">
        <v>2435000.0</v>
      </c>
      <c r="R199" s="62"/>
      <c r="S199" s="62"/>
      <c r="T199" s="62"/>
      <c r="U199" s="106">
        <v>2435000.0</v>
      </c>
      <c r="V199" s="62"/>
      <c r="W199" s="62"/>
      <c r="X199" s="62"/>
      <c r="Y199" s="106">
        <v>2435000.0</v>
      </c>
      <c r="Z199" s="62"/>
      <c r="AA199" s="62"/>
      <c r="AB199" s="62"/>
      <c r="AC199" s="106">
        <v>2435000.0</v>
      </c>
      <c r="AD199" s="62"/>
      <c r="AE199" s="62"/>
      <c r="AF199" s="62"/>
      <c r="AG199" s="106">
        <v>2435000.0</v>
      </c>
      <c r="AH199" s="62"/>
      <c r="AI199" s="62"/>
      <c r="AJ199" s="62"/>
      <c r="AK199" s="106">
        <v>2435000.0</v>
      </c>
      <c r="AL199" s="62"/>
      <c r="AM199" s="62"/>
      <c r="AN199" s="62"/>
      <c r="AO199" s="106">
        <v>2435000.0</v>
      </c>
      <c r="AP199" s="62"/>
      <c r="AQ199" s="62"/>
      <c r="AR199" s="62"/>
      <c r="AS199" s="106">
        <v>2435000.0</v>
      </c>
      <c r="AT199" s="62"/>
      <c r="AU199" s="62"/>
      <c r="AV199" s="62"/>
      <c r="AW199" s="106">
        <v>2435000.0</v>
      </c>
      <c r="AX199" s="62"/>
      <c r="AY199" s="62"/>
      <c r="AZ199" s="63"/>
      <c r="BA199" s="59">
        <f t="shared" si="128"/>
        <v>29220000</v>
      </c>
      <c r="BB199" s="28">
        <f t="shared" si="78"/>
        <v>0</v>
      </c>
      <c r="BC199" s="64"/>
      <c r="BD199" s="59">
        <f t="shared" si="49"/>
        <v>2435000</v>
      </c>
      <c r="BE199" s="59">
        <f t="shared" si="50"/>
        <v>2435000</v>
      </c>
      <c r="BF199" s="59">
        <f t="shared" si="51"/>
        <v>2435000</v>
      </c>
      <c r="BG199" s="59">
        <f t="shared" si="52"/>
        <v>2435000</v>
      </c>
      <c r="BH199" s="59">
        <f t="shared" si="53"/>
        <v>2435000</v>
      </c>
      <c r="BI199" s="59">
        <f t="shared" si="54"/>
        <v>2435000</v>
      </c>
      <c r="BJ199" s="59">
        <f t="shared" si="55"/>
        <v>2435000</v>
      </c>
      <c r="BK199" s="59">
        <f t="shared" si="56"/>
        <v>2435000</v>
      </c>
      <c r="BL199" s="59">
        <f t="shared" si="57"/>
        <v>2435000</v>
      </c>
      <c r="BM199" s="59">
        <f t="shared" si="58"/>
        <v>2435000</v>
      </c>
      <c r="BN199" s="59">
        <f t="shared" si="59"/>
        <v>2435000</v>
      </c>
      <c r="BO199" s="59">
        <f t="shared" si="60"/>
        <v>2435000</v>
      </c>
      <c r="BP199" s="64"/>
      <c r="BQ199" s="59">
        <f t="shared" si="61"/>
        <v>7305000</v>
      </c>
      <c r="BR199" s="59">
        <f t="shared" si="62"/>
        <v>7305000</v>
      </c>
      <c r="BS199" s="59">
        <f t="shared" si="63"/>
        <v>7305000</v>
      </c>
      <c r="BT199" s="59">
        <f t="shared" si="64"/>
        <v>7305000</v>
      </c>
    </row>
    <row r="200">
      <c r="A200" s="49"/>
      <c r="B200" s="52" t="s">
        <v>38</v>
      </c>
      <c r="C200" s="52" t="s">
        <v>192</v>
      </c>
      <c r="D200" s="106">
        <v>2680000.0</v>
      </c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62"/>
      <c r="S200" s="62"/>
      <c r="T200" s="62"/>
      <c r="U200" s="62"/>
      <c r="V200" s="62"/>
      <c r="W200" s="62"/>
      <c r="X200" s="62"/>
      <c r="Y200" s="62"/>
      <c r="Z200" s="62"/>
      <c r="AA200" s="53">
        <v>2680000.0</v>
      </c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  <c r="AY200" s="62"/>
      <c r="AZ200" s="63"/>
      <c r="BA200" s="59">
        <f t="shared" si="128"/>
        <v>2680000</v>
      </c>
      <c r="BB200" s="28">
        <f t="shared" si="78"/>
        <v>0</v>
      </c>
      <c r="BC200" s="64"/>
      <c r="BD200" s="59">
        <f t="shared" si="49"/>
        <v>0</v>
      </c>
      <c r="BE200" s="59">
        <f t="shared" si="50"/>
        <v>0</v>
      </c>
      <c r="BF200" s="59">
        <f t="shared" si="51"/>
        <v>0</v>
      </c>
      <c r="BG200" s="59">
        <f t="shared" si="52"/>
        <v>0</v>
      </c>
      <c r="BH200" s="59">
        <f t="shared" si="53"/>
        <v>0</v>
      </c>
      <c r="BI200" s="59">
        <f t="shared" si="54"/>
        <v>2680000</v>
      </c>
      <c r="BJ200" s="59">
        <f t="shared" si="55"/>
        <v>0</v>
      </c>
      <c r="BK200" s="59">
        <f t="shared" si="56"/>
        <v>0</v>
      </c>
      <c r="BL200" s="59">
        <f t="shared" si="57"/>
        <v>0</v>
      </c>
      <c r="BM200" s="59">
        <f t="shared" si="58"/>
        <v>0</v>
      </c>
      <c r="BN200" s="59">
        <f t="shared" si="59"/>
        <v>0</v>
      </c>
      <c r="BO200" s="59">
        <f t="shared" si="60"/>
        <v>0</v>
      </c>
      <c r="BP200" s="64"/>
      <c r="BQ200" s="59">
        <f t="shared" si="61"/>
        <v>0</v>
      </c>
      <c r="BR200" s="59">
        <f t="shared" si="62"/>
        <v>2680000</v>
      </c>
      <c r="BS200" s="59">
        <f t="shared" si="63"/>
        <v>0</v>
      </c>
      <c r="BT200" s="59">
        <f t="shared" si="64"/>
        <v>0</v>
      </c>
    </row>
    <row r="201">
      <c r="A201" s="49"/>
      <c r="B201" s="52" t="s">
        <v>38</v>
      </c>
      <c r="C201" s="52" t="s">
        <v>193</v>
      </c>
      <c r="D201" s="142">
        <f>2680000-580000</f>
        <v>2100000</v>
      </c>
      <c r="E201" s="102"/>
      <c r="F201" s="102"/>
      <c r="G201" s="102"/>
      <c r="H201" s="102"/>
      <c r="I201" s="102"/>
      <c r="J201" s="102"/>
      <c r="K201" s="102"/>
      <c r="L201" s="102"/>
      <c r="M201" s="106">
        <v>2099583.0</v>
      </c>
      <c r="N201" s="102"/>
      <c r="O201" s="102"/>
      <c r="P201" s="102"/>
      <c r="Q201" s="10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  <c r="AY201" s="62"/>
      <c r="AZ201" s="65">
        <v>417.0</v>
      </c>
      <c r="BA201" s="59">
        <f t="shared" si="128"/>
        <v>2100000</v>
      </c>
      <c r="BB201" s="28">
        <f t="shared" si="78"/>
        <v>0</v>
      </c>
      <c r="BC201" s="64"/>
      <c r="BD201" s="59">
        <f t="shared" si="49"/>
        <v>0</v>
      </c>
      <c r="BE201" s="59">
        <f t="shared" si="50"/>
        <v>0</v>
      </c>
      <c r="BF201" s="59">
        <f t="shared" si="51"/>
        <v>2099583</v>
      </c>
      <c r="BG201" s="59">
        <f t="shared" si="52"/>
        <v>0</v>
      </c>
      <c r="BH201" s="59">
        <f t="shared" si="53"/>
        <v>0</v>
      </c>
      <c r="BI201" s="59">
        <f t="shared" si="54"/>
        <v>0</v>
      </c>
      <c r="BJ201" s="59">
        <f t="shared" si="55"/>
        <v>0</v>
      </c>
      <c r="BK201" s="59">
        <f t="shared" si="56"/>
        <v>0</v>
      </c>
      <c r="BL201" s="59">
        <f t="shared" si="57"/>
        <v>0</v>
      </c>
      <c r="BM201" s="59">
        <f t="shared" si="58"/>
        <v>0</v>
      </c>
      <c r="BN201" s="59">
        <f t="shared" si="59"/>
        <v>0</v>
      </c>
      <c r="BO201" s="59">
        <f t="shared" si="60"/>
        <v>417</v>
      </c>
      <c r="BP201" s="64"/>
      <c r="BQ201" s="59">
        <f t="shared" si="61"/>
        <v>2099583</v>
      </c>
      <c r="BR201" s="59">
        <f t="shared" si="62"/>
        <v>0</v>
      </c>
      <c r="BS201" s="59">
        <f t="shared" si="63"/>
        <v>0</v>
      </c>
      <c r="BT201" s="59">
        <f t="shared" si="64"/>
        <v>417</v>
      </c>
    </row>
    <row r="202">
      <c r="A202" s="45">
        <v>511625.0</v>
      </c>
      <c r="B202" s="46" t="s">
        <v>194</v>
      </c>
      <c r="C202" s="6"/>
      <c r="D202" s="143">
        <f t="shared" ref="D202:AZ202" si="143">sum(D204)</f>
        <v>40556000</v>
      </c>
      <c r="E202" s="143">
        <f t="shared" si="143"/>
        <v>3041640</v>
      </c>
      <c r="F202" s="143">
        <f t="shared" si="143"/>
        <v>0</v>
      </c>
      <c r="G202" s="143">
        <f t="shared" si="143"/>
        <v>0</v>
      </c>
      <c r="H202" s="143">
        <f t="shared" si="143"/>
        <v>0</v>
      </c>
      <c r="I202" s="143">
        <f t="shared" si="143"/>
        <v>3041640</v>
      </c>
      <c r="J202" s="143">
        <f t="shared" si="143"/>
        <v>0</v>
      </c>
      <c r="K202" s="143">
        <f t="shared" si="143"/>
        <v>0</v>
      </c>
      <c r="L202" s="143">
        <f t="shared" si="143"/>
        <v>0</v>
      </c>
      <c r="M202" s="143">
        <f t="shared" si="143"/>
        <v>5069400</v>
      </c>
      <c r="N202" s="143">
        <f t="shared" si="143"/>
        <v>0</v>
      </c>
      <c r="O202" s="143">
        <f t="shared" si="143"/>
        <v>0</v>
      </c>
      <c r="P202" s="143">
        <f t="shared" si="143"/>
        <v>0</v>
      </c>
      <c r="Q202" s="143">
        <f t="shared" si="143"/>
        <v>3041640</v>
      </c>
      <c r="R202" s="47">
        <f t="shared" si="143"/>
        <v>0</v>
      </c>
      <c r="S202" s="47">
        <f t="shared" si="143"/>
        <v>0</v>
      </c>
      <c r="T202" s="47">
        <f t="shared" si="143"/>
        <v>0</v>
      </c>
      <c r="U202" s="47">
        <f t="shared" si="143"/>
        <v>3041640</v>
      </c>
      <c r="V202" s="47">
        <f t="shared" si="143"/>
        <v>0</v>
      </c>
      <c r="W202" s="47">
        <f t="shared" si="143"/>
        <v>0</v>
      </c>
      <c r="X202" s="47">
        <f t="shared" si="143"/>
        <v>0</v>
      </c>
      <c r="Y202" s="47">
        <f t="shared" si="143"/>
        <v>5069400</v>
      </c>
      <c r="Z202" s="47">
        <f t="shared" si="143"/>
        <v>0</v>
      </c>
      <c r="AA202" s="47">
        <f t="shared" si="143"/>
        <v>0</v>
      </c>
      <c r="AB202" s="47">
        <f t="shared" si="143"/>
        <v>0</v>
      </c>
      <c r="AC202" s="47">
        <f t="shared" si="143"/>
        <v>3041640</v>
      </c>
      <c r="AD202" s="47">
        <f t="shared" si="143"/>
        <v>0</v>
      </c>
      <c r="AE202" s="47">
        <f t="shared" si="143"/>
        <v>0</v>
      </c>
      <c r="AF202" s="47">
        <f t="shared" si="143"/>
        <v>0</v>
      </c>
      <c r="AG202" s="47">
        <f t="shared" si="143"/>
        <v>3041640</v>
      </c>
      <c r="AH202" s="47">
        <f t="shared" si="143"/>
        <v>0</v>
      </c>
      <c r="AI202" s="47">
        <f t="shared" si="143"/>
        <v>0</v>
      </c>
      <c r="AJ202" s="47">
        <f t="shared" si="143"/>
        <v>0</v>
      </c>
      <c r="AK202" s="47">
        <f t="shared" si="143"/>
        <v>3041640</v>
      </c>
      <c r="AL202" s="47">
        <f t="shared" si="143"/>
        <v>0</v>
      </c>
      <c r="AM202" s="47">
        <f t="shared" si="143"/>
        <v>0</v>
      </c>
      <c r="AN202" s="47">
        <f t="shared" si="143"/>
        <v>0</v>
      </c>
      <c r="AO202" s="47">
        <f t="shared" si="143"/>
        <v>3041640</v>
      </c>
      <c r="AP202" s="47">
        <f t="shared" si="143"/>
        <v>0</v>
      </c>
      <c r="AQ202" s="47">
        <f t="shared" si="143"/>
        <v>0</v>
      </c>
      <c r="AR202" s="47">
        <f t="shared" si="143"/>
        <v>0</v>
      </c>
      <c r="AS202" s="47">
        <f t="shared" si="143"/>
        <v>3041640</v>
      </c>
      <c r="AT202" s="47">
        <f t="shared" si="143"/>
        <v>0</v>
      </c>
      <c r="AU202" s="47">
        <f t="shared" si="143"/>
        <v>0</v>
      </c>
      <c r="AV202" s="47">
        <f t="shared" si="143"/>
        <v>0</v>
      </c>
      <c r="AW202" s="47">
        <f t="shared" si="143"/>
        <v>3042440</v>
      </c>
      <c r="AX202" s="47">
        <f t="shared" si="143"/>
        <v>0</v>
      </c>
      <c r="AY202" s="47">
        <f t="shared" si="143"/>
        <v>0</v>
      </c>
      <c r="AZ202" s="60">
        <f t="shared" si="143"/>
        <v>0</v>
      </c>
      <c r="BA202" s="59">
        <f t="shared" si="128"/>
        <v>40556000</v>
      </c>
      <c r="BB202" s="28">
        <f t="shared" si="78"/>
        <v>0</v>
      </c>
      <c r="BC202" s="61"/>
      <c r="BD202" s="59">
        <f t="shared" si="49"/>
        <v>3041640</v>
      </c>
      <c r="BE202" s="59">
        <f t="shared" si="50"/>
        <v>3041640</v>
      </c>
      <c r="BF202" s="59">
        <f t="shared" si="51"/>
        <v>5069400</v>
      </c>
      <c r="BG202" s="59">
        <f t="shared" si="52"/>
        <v>3041640</v>
      </c>
      <c r="BH202" s="59">
        <f t="shared" si="53"/>
        <v>3041640</v>
      </c>
      <c r="BI202" s="59">
        <f t="shared" si="54"/>
        <v>5069400</v>
      </c>
      <c r="BJ202" s="59">
        <f t="shared" si="55"/>
        <v>3041640</v>
      </c>
      <c r="BK202" s="59">
        <f t="shared" si="56"/>
        <v>3041640</v>
      </c>
      <c r="BL202" s="59">
        <f t="shared" si="57"/>
        <v>3041640</v>
      </c>
      <c r="BM202" s="59">
        <f t="shared" si="58"/>
        <v>3041640</v>
      </c>
      <c r="BN202" s="59">
        <f t="shared" si="59"/>
        <v>3041640</v>
      </c>
      <c r="BO202" s="59">
        <f t="shared" si="60"/>
        <v>3042440</v>
      </c>
      <c r="BP202" s="61"/>
      <c r="BQ202" s="59">
        <f t="shared" si="61"/>
        <v>11152680</v>
      </c>
      <c r="BR202" s="59">
        <f t="shared" si="62"/>
        <v>11152680</v>
      </c>
      <c r="BS202" s="59">
        <f t="shared" si="63"/>
        <v>9124920</v>
      </c>
      <c r="BT202" s="59">
        <f t="shared" si="64"/>
        <v>9125720</v>
      </c>
    </row>
    <row r="203">
      <c r="A203" s="49"/>
      <c r="B203" s="50" t="s">
        <v>37</v>
      </c>
      <c r="C203" s="6"/>
      <c r="D203" s="70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W203" s="62"/>
      <c r="AX203" s="62"/>
      <c r="AY203" s="62"/>
      <c r="AZ203" s="63"/>
      <c r="BA203" s="59">
        <f t="shared" si="128"/>
        <v>0</v>
      </c>
      <c r="BB203" s="28">
        <f t="shared" si="78"/>
        <v>0</v>
      </c>
      <c r="BC203" s="64"/>
      <c r="BD203" s="59">
        <f t="shared" si="49"/>
        <v>0</v>
      </c>
      <c r="BE203" s="59">
        <f t="shared" si="50"/>
        <v>0</v>
      </c>
      <c r="BF203" s="59">
        <f t="shared" si="51"/>
        <v>0</v>
      </c>
      <c r="BG203" s="59">
        <f t="shared" si="52"/>
        <v>0</v>
      </c>
      <c r="BH203" s="59">
        <f t="shared" si="53"/>
        <v>0</v>
      </c>
      <c r="BI203" s="59">
        <f t="shared" si="54"/>
        <v>0</v>
      </c>
      <c r="BJ203" s="59">
        <f t="shared" si="55"/>
        <v>0</v>
      </c>
      <c r="BK203" s="59">
        <f t="shared" si="56"/>
        <v>0</v>
      </c>
      <c r="BL203" s="59">
        <f t="shared" si="57"/>
        <v>0</v>
      </c>
      <c r="BM203" s="59">
        <f t="shared" si="58"/>
        <v>0</v>
      </c>
      <c r="BN203" s="59">
        <f t="shared" si="59"/>
        <v>0</v>
      </c>
      <c r="BO203" s="59">
        <f t="shared" si="60"/>
        <v>0</v>
      </c>
      <c r="BP203" s="64"/>
      <c r="BQ203" s="59">
        <f t="shared" si="61"/>
        <v>0</v>
      </c>
      <c r="BR203" s="59">
        <f t="shared" si="62"/>
        <v>0</v>
      </c>
      <c r="BS203" s="59">
        <f t="shared" si="63"/>
        <v>0</v>
      </c>
      <c r="BT203" s="59">
        <f t="shared" si="64"/>
        <v>0</v>
      </c>
    </row>
    <row r="204">
      <c r="A204" s="49"/>
      <c r="B204" s="52" t="s">
        <v>38</v>
      </c>
      <c r="C204" s="52" t="s">
        <v>195</v>
      </c>
      <c r="D204" s="142">
        <f>36554000+1874000+580000+860000+580000+100000+8000</f>
        <v>40556000</v>
      </c>
      <c r="E204" s="106">
        <v>3041640.0</v>
      </c>
      <c r="F204" s="102"/>
      <c r="G204" s="102"/>
      <c r="H204" s="102"/>
      <c r="I204" s="106">
        <v>3041640.0</v>
      </c>
      <c r="J204" s="102"/>
      <c r="K204" s="102"/>
      <c r="L204" s="102"/>
      <c r="M204" s="106">
        <f>3041640+2027760</f>
        <v>5069400</v>
      </c>
      <c r="N204" s="102"/>
      <c r="O204" s="102"/>
      <c r="P204" s="102"/>
      <c r="Q204" s="106">
        <v>3041640.0</v>
      </c>
      <c r="R204" s="62"/>
      <c r="S204" s="62"/>
      <c r="T204" s="62"/>
      <c r="U204" s="106">
        <v>3041640.0</v>
      </c>
      <c r="V204" s="62"/>
      <c r="W204" s="62"/>
      <c r="X204" s="62"/>
      <c r="Y204" s="106">
        <f>3041640+2027760</f>
        <v>5069400</v>
      </c>
      <c r="Z204" s="62"/>
      <c r="AA204" s="62"/>
      <c r="AB204" s="62"/>
      <c r="AC204" s="106">
        <v>3041640.0</v>
      </c>
      <c r="AD204" s="62"/>
      <c r="AE204" s="62"/>
      <c r="AF204" s="62"/>
      <c r="AG204" s="106">
        <v>3041640.0</v>
      </c>
      <c r="AH204" s="62"/>
      <c r="AI204" s="62"/>
      <c r="AJ204" s="62"/>
      <c r="AK204" s="106">
        <v>3041640.0</v>
      </c>
      <c r="AL204" s="62"/>
      <c r="AM204" s="62"/>
      <c r="AN204" s="62"/>
      <c r="AO204" s="106">
        <v>3041640.0</v>
      </c>
      <c r="AP204" s="62"/>
      <c r="AQ204" s="62"/>
      <c r="AR204" s="62"/>
      <c r="AS204" s="106">
        <v>3041640.0</v>
      </c>
      <c r="AT204" s="62"/>
      <c r="AU204" s="62"/>
      <c r="AV204" s="62"/>
      <c r="AW204" s="145">
        <v>3042440.0</v>
      </c>
      <c r="AX204" s="62"/>
      <c r="AY204" s="62"/>
      <c r="AZ204" s="63"/>
      <c r="BA204" s="59">
        <f t="shared" si="128"/>
        <v>40556000</v>
      </c>
      <c r="BB204" s="28">
        <f t="shared" si="78"/>
        <v>0</v>
      </c>
      <c r="BC204" s="64"/>
      <c r="BD204" s="59">
        <f t="shared" si="49"/>
        <v>3041640</v>
      </c>
      <c r="BE204" s="59">
        <f t="shared" si="50"/>
        <v>3041640</v>
      </c>
      <c r="BF204" s="59">
        <f t="shared" si="51"/>
        <v>5069400</v>
      </c>
      <c r="BG204" s="59">
        <f t="shared" si="52"/>
        <v>3041640</v>
      </c>
      <c r="BH204" s="59">
        <f t="shared" si="53"/>
        <v>3041640</v>
      </c>
      <c r="BI204" s="59">
        <f t="shared" si="54"/>
        <v>5069400</v>
      </c>
      <c r="BJ204" s="59">
        <f t="shared" si="55"/>
        <v>3041640</v>
      </c>
      <c r="BK204" s="59">
        <f t="shared" si="56"/>
        <v>3041640</v>
      </c>
      <c r="BL204" s="59">
        <f t="shared" si="57"/>
        <v>3041640</v>
      </c>
      <c r="BM204" s="59">
        <f t="shared" si="58"/>
        <v>3041640</v>
      </c>
      <c r="BN204" s="59">
        <f t="shared" si="59"/>
        <v>3041640</v>
      </c>
      <c r="BO204" s="59">
        <f t="shared" si="60"/>
        <v>3042440</v>
      </c>
      <c r="BP204" s="64"/>
      <c r="BQ204" s="59">
        <f t="shared" si="61"/>
        <v>11152680</v>
      </c>
      <c r="BR204" s="59">
        <f t="shared" si="62"/>
        <v>11152680</v>
      </c>
      <c r="BS204" s="59">
        <f t="shared" si="63"/>
        <v>9124920</v>
      </c>
      <c r="BT204" s="59">
        <f t="shared" si="64"/>
        <v>9125720</v>
      </c>
    </row>
    <row r="205">
      <c r="A205" s="45">
        <v>511628.0</v>
      </c>
      <c r="B205" s="46" t="s">
        <v>196</v>
      </c>
      <c r="C205" s="6"/>
      <c r="D205" s="143">
        <f t="shared" ref="D205:AZ205" si="144">sum(D207)</f>
        <v>127542000</v>
      </c>
      <c r="E205" s="143">
        <f t="shared" si="144"/>
        <v>0</v>
      </c>
      <c r="F205" s="143">
        <f t="shared" si="144"/>
        <v>0</v>
      </c>
      <c r="G205" s="143">
        <f t="shared" si="144"/>
        <v>0</v>
      </c>
      <c r="H205" s="143">
        <f t="shared" si="144"/>
        <v>0</v>
      </c>
      <c r="I205" s="143">
        <f t="shared" si="144"/>
        <v>0</v>
      </c>
      <c r="J205" s="143">
        <f t="shared" si="144"/>
        <v>9528000</v>
      </c>
      <c r="K205" s="143">
        <f t="shared" si="144"/>
        <v>0</v>
      </c>
      <c r="L205" s="143">
        <f t="shared" si="144"/>
        <v>0</v>
      </c>
      <c r="M205" s="143">
        <f t="shared" si="144"/>
        <v>8699000</v>
      </c>
      <c r="N205" s="143">
        <f t="shared" si="144"/>
        <v>0</v>
      </c>
      <c r="O205" s="143">
        <f t="shared" si="144"/>
        <v>0</v>
      </c>
      <c r="P205" s="143">
        <f t="shared" si="144"/>
        <v>0</v>
      </c>
      <c r="Q205" s="143">
        <f t="shared" si="144"/>
        <v>0</v>
      </c>
      <c r="R205" s="47">
        <f t="shared" si="144"/>
        <v>8343000</v>
      </c>
      <c r="S205" s="47">
        <f t="shared" si="144"/>
        <v>0</v>
      </c>
      <c r="T205" s="47">
        <f t="shared" si="144"/>
        <v>0</v>
      </c>
      <c r="U205" s="47">
        <f t="shared" si="144"/>
        <v>0</v>
      </c>
      <c r="V205" s="47">
        <f t="shared" si="144"/>
        <v>10879000</v>
      </c>
      <c r="W205" s="47">
        <f t="shared" si="144"/>
        <v>0</v>
      </c>
      <c r="X205" s="47">
        <f t="shared" si="144"/>
        <v>0</v>
      </c>
      <c r="Y205" s="47">
        <f t="shared" si="144"/>
        <v>0</v>
      </c>
      <c r="Z205" s="47">
        <f t="shared" si="144"/>
        <v>10879000</v>
      </c>
      <c r="AA205" s="47">
        <f t="shared" si="144"/>
        <v>0</v>
      </c>
      <c r="AB205" s="47">
        <f t="shared" si="144"/>
        <v>0</v>
      </c>
      <c r="AC205" s="47">
        <f t="shared" si="144"/>
        <v>0</v>
      </c>
      <c r="AD205" s="47">
        <f t="shared" si="144"/>
        <v>10879000</v>
      </c>
      <c r="AE205" s="47">
        <f t="shared" si="144"/>
        <v>0</v>
      </c>
      <c r="AF205" s="47">
        <f t="shared" si="144"/>
        <v>0</v>
      </c>
      <c r="AG205" s="47">
        <f t="shared" si="144"/>
        <v>0</v>
      </c>
      <c r="AH205" s="47">
        <f t="shared" si="144"/>
        <v>10879000</v>
      </c>
      <c r="AI205" s="47">
        <f t="shared" si="144"/>
        <v>0</v>
      </c>
      <c r="AJ205" s="47">
        <f t="shared" si="144"/>
        <v>0</v>
      </c>
      <c r="AK205" s="47">
        <f t="shared" si="144"/>
        <v>0</v>
      </c>
      <c r="AL205" s="47">
        <f t="shared" si="144"/>
        <v>10879000</v>
      </c>
      <c r="AM205" s="47">
        <f t="shared" si="144"/>
        <v>0</v>
      </c>
      <c r="AN205" s="47">
        <f t="shared" si="144"/>
        <v>0</v>
      </c>
      <c r="AO205" s="47">
        <f t="shared" si="144"/>
        <v>0</v>
      </c>
      <c r="AP205" s="47">
        <f t="shared" si="144"/>
        <v>10879000</v>
      </c>
      <c r="AQ205" s="47">
        <f t="shared" si="144"/>
        <v>0</v>
      </c>
      <c r="AR205" s="47">
        <f t="shared" si="144"/>
        <v>0</v>
      </c>
      <c r="AS205" s="47">
        <f t="shared" si="144"/>
        <v>0</v>
      </c>
      <c r="AT205" s="47">
        <f t="shared" si="144"/>
        <v>10879000</v>
      </c>
      <c r="AU205" s="47">
        <f t="shared" si="144"/>
        <v>0</v>
      </c>
      <c r="AV205" s="47">
        <f t="shared" si="144"/>
        <v>0</v>
      </c>
      <c r="AW205" s="47">
        <f t="shared" si="144"/>
        <v>10879000</v>
      </c>
      <c r="AX205" s="47">
        <f t="shared" si="144"/>
        <v>11404000</v>
      </c>
      <c r="AY205" s="47">
        <f t="shared" si="144"/>
        <v>0</v>
      </c>
      <c r="AZ205" s="60">
        <f t="shared" si="144"/>
        <v>0</v>
      </c>
      <c r="BA205" s="59">
        <f t="shared" si="128"/>
        <v>125006000</v>
      </c>
      <c r="BB205" s="28">
        <f t="shared" si="78"/>
        <v>2536000</v>
      </c>
      <c r="BC205" s="61"/>
      <c r="BD205" s="59">
        <f t="shared" si="49"/>
        <v>0</v>
      </c>
      <c r="BE205" s="59">
        <f t="shared" si="50"/>
        <v>9528000</v>
      </c>
      <c r="BF205" s="59">
        <f t="shared" si="51"/>
        <v>8699000</v>
      </c>
      <c r="BG205" s="59">
        <f t="shared" si="52"/>
        <v>8343000</v>
      </c>
      <c r="BH205" s="59">
        <f t="shared" si="53"/>
        <v>10879000</v>
      </c>
      <c r="BI205" s="59">
        <f t="shared" si="54"/>
        <v>10879000</v>
      </c>
      <c r="BJ205" s="59">
        <f t="shared" si="55"/>
        <v>10879000</v>
      </c>
      <c r="BK205" s="59">
        <f t="shared" si="56"/>
        <v>10879000</v>
      </c>
      <c r="BL205" s="59">
        <f t="shared" si="57"/>
        <v>10879000</v>
      </c>
      <c r="BM205" s="59">
        <f t="shared" si="58"/>
        <v>10879000</v>
      </c>
      <c r="BN205" s="59">
        <f t="shared" si="59"/>
        <v>10879000</v>
      </c>
      <c r="BO205" s="59">
        <f t="shared" si="60"/>
        <v>22283000</v>
      </c>
      <c r="BP205" s="61"/>
      <c r="BQ205" s="59">
        <f t="shared" si="61"/>
        <v>18227000</v>
      </c>
      <c r="BR205" s="59">
        <f t="shared" si="62"/>
        <v>30101000</v>
      </c>
      <c r="BS205" s="59">
        <f t="shared" si="63"/>
        <v>32637000</v>
      </c>
      <c r="BT205" s="59">
        <f t="shared" si="64"/>
        <v>44041000</v>
      </c>
    </row>
    <row r="206">
      <c r="A206" s="49"/>
      <c r="B206" s="50" t="s">
        <v>37</v>
      </c>
      <c r="C206" s="6"/>
      <c r="D206" s="70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W206" s="62"/>
      <c r="AX206" s="62"/>
      <c r="AY206" s="62"/>
      <c r="AZ206" s="63"/>
      <c r="BA206" s="59">
        <f t="shared" si="128"/>
        <v>0</v>
      </c>
      <c r="BB206" s="28">
        <f t="shared" si="78"/>
        <v>0</v>
      </c>
      <c r="BC206" s="64"/>
      <c r="BD206" s="59">
        <f t="shared" si="49"/>
        <v>0</v>
      </c>
      <c r="BE206" s="59">
        <f t="shared" si="50"/>
        <v>0</v>
      </c>
      <c r="BF206" s="59">
        <f t="shared" si="51"/>
        <v>0</v>
      </c>
      <c r="BG206" s="59">
        <f t="shared" si="52"/>
        <v>0</v>
      </c>
      <c r="BH206" s="59">
        <f t="shared" si="53"/>
        <v>0</v>
      </c>
      <c r="BI206" s="59">
        <f t="shared" si="54"/>
        <v>0</v>
      </c>
      <c r="BJ206" s="59">
        <f t="shared" si="55"/>
        <v>0</v>
      </c>
      <c r="BK206" s="59">
        <f t="shared" si="56"/>
        <v>0</v>
      </c>
      <c r="BL206" s="59">
        <f t="shared" si="57"/>
        <v>0</v>
      </c>
      <c r="BM206" s="59">
        <f t="shared" si="58"/>
        <v>0</v>
      </c>
      <c r="BN206" s="59">
        <f t="shared" si="59"/>
        <v>0</v>
      </c>
      <c r="BO206" s="59">
        <f t="shared" si="60"/>
        <v>0</v>
      </c>
      <c r="BP206" s="64"/>
      <c r="BQ206" s="59">
        <f t="shared" si="61"/>
        <v>0</v>
      </c>
      <c r="BR206" s="59">
        <f t="shared" si="62"/>
        <v>0</v>
      </c>
      <c r="BS206" s="59">
        <f t="shared" si="63"/>
        <v>0</v>
      </c>
      <c r="BT206" s="59">
        <f t="shared" si="64"/>
        <v>0</v>
      </c>
    </row>
    <row r="207">
      <c r="A207" s="49"/>
      <c r="B207" s="52" t="s">
        <v>38</v>
      </c>
      <c r="C207" s="52" t="s">
        <v>196</v>
      </c>
      <c r="D207" s="106">
        <f>127550000-8000</f>
        <v>127542000</v>
      </c>
      <c r="E207" s="102"/>
      <c r="F207" s="102"/>
      <c r="G207" s="102"/>
      <c r="H207" s="102"/>
      <c r="I207" s="102"/>
      <c r="J207" s="106">
        <v>9528000.0</v>
      </c>
      <c r="K207" s="102"/>
      <c r="L207" s="102"/>
      <c r="M207" s="106">
        <v>8699000.0</v>
      </c>
      <c r="N207" s="102"/>
      <c r="O207" s="102"/>
      <c r="P207" s="102"/>
      <c r="Q207" s="102"/>
      <c r="R207" s="106">
        <v>8343000.0</v>
      </c>
      <c r="S207" s="62"/>
      <c r="T207" s="62"/>
      <c r="U207" s="62"/>
      <c r="V207" s="53">
        <v>1.0879E7</v>
      </c>
      <c r="W207" s="62"/>
      <c r="X207" s="62"/>
      <c r="Y207" s="62"/>
      <c r="Z207" s="53">
        <v>1.0879E7</v>
      </c>
      <c r="AA207" s="62"/>
      <c r="AB207" s="62"/>
      <c r="AC207" s="62"/>
      <c r="AD207" s="53">
        <v>1.0879E7</v>
      </c>
      <c r="AE207" s="62"/>
      <c r="AF207" s="62"/>
      <c r="AG207" s="62"/>
      <c r="AH207" s="53">
        <v>1.0879E7</v>
      </c>
      <c r="AI207" s="62"/>
      <c r="AJ207" s="62"/>
      <c r="AK207" s="62"/>
      <c r="AL207" s="53">
        <v>1.0879E7</v>
      </c>
      <c r="AM207" s="62"/>
      <c r="AN207" s="62"/>
      <c r="AO207" s="62"/>
      <c r="AP207" s="53">
        <v>1.0879E7</v>
      </c>
      <c r="AQ207" s="62"/>
      <c r="AR207" s="62"/>
      <c r="AS207" s="62"/>
      <c r="AT207" s="53">
        <v>1.0879E7</v>
      </c>
      <c r="AU207" s="62"/>
      <c r="AV207" s="62"/>
      <c r="AW207" s="53">
        <v>1.0879E7</v>
      </c>
      <c r="AX207" s="62">
        <v>1.1404E7</v>
      </c>
      <c r="AY207" s="62"/>
      <c r="AZ207" s="63"/>
      <c r="BA207" s="59">
        <f t="shared" si="128"/>
        <v>125006000</v>
      </c>
      <c r="BB207" s="28">
        <f t="shared" si="78"/>
        <v>2536000</v>
      </c>
      <c r="BC207" s="64"/>
      <c r="BD207" s="59">
        <f t="shared" si="49"/>
        <v>0</v>
      </c>
      <c r="BE207" s="59">
        <f t="shared" si="50"/>
        <v>9528000</v>
      </c>
      <c r="BF207" s="59">
        <f t="shared" si="51"/>
        <v>8699000</v>
      </c>
      <c r="BG207" s="59">
        <f t="shared" si="52"/>
        <v>8343000</v>
      </c>
      <c r="BH207" s="59">
        <f t="shared" si="53"/>
        <v>10879000</v>
      </c>
      <c r="BI207" s="59">
        <f t="shared" si="54"/>
        <v>10879000</v>
      </c>
      <c r="BJ207" s="59">
        <f t="shared" si="55"/>
        <v>10879000</v>
      </c>
      <c r="BK207" s="59">
        <f t="shared" si="56"/>
        <v>10879000</v>
      </c>
      <c r="BL207" s="59">
        <f t="shared" si="57"/>
        <v>10879000</v>
      </c>
      <c r="BM207" s="59">
        <f t="shared" si="58"/>
        <v>10879000</v>
      </c>
      <c r="BN207" s="59">
        <f t="shared" si="59"/>
        <v>10879000</v>
      </c>
      <c r="BO207" s="59">
        <f t="shared" si="60"/>
        <v>22283000</v>
      </c>
      <c r="BP207" s="64"/>
      <c r="BQ207" s="59">
        <f t="shared" si="61"/>
        <v>18227000</v>
      </c>
      <c r="BR207" s="59">
        <f t="shared" si="62"/>
        <v>30101000</v>
      </c>
      <c r="BS207" s="59">
        <f t="shared" si="63"/>
        <v>32637000</v>
      </c>
      <c r="BT207" s="59">
        <f t="shared" si="64"/>
        <v>44041000</v>
      </c>
    </row>
    <row r="208">
      <c r="A208" s="45">
        <v>511633.0</v>
      </c>
      <c r="B208" s="46" t="s">
        <v>197</v>
      </c>
      <c r="C208" s="6"/>
      <c r="D208" s="143">
        <f t="shared" ref="D208:AZ208" si="145">sum(D210)</f>
        <v>17110000</v>
      </c>
      <c r="E208" s="143">
        <f t="shared" si="145"/>
        <v>1275000</v>
      </c>
      <c r="F208" s="143">
        <f t="shared" si="145"/>
        <v>0</v>
      </c>
      <c r="G208" s="143">
        <f t="shared" si="145"/>
        <v>0</v>
      </c>
      <c r="H208" s="143">
        <f t="shared" si="145"/>
        <v>0</v>
      </c>
      <c r="I208" s="143">
        <f t="shared" si="145"/>
        <v>1275000</v>
      </c>
      <c r="J208" s="143">
        <f t="shared" si="145"/>
        <v>0</v>
      </c>
      <c r="K208" s="143">
        <f t="shared" si="145"/>
        <v>0</v>
      </c>
      <c r="L208" s="143">
        <f t="shared" si="145"/>
        <v>0</v>
      </c>
      <c r="M208" s="143">
        <f t="shared" si="145"/>
        <v>1806249</v>
      </c>
      <c r="N208" s="143">
        <f t="shared" si="145"/>
        <v>0</v>
      </c>
      <c r="O208" s="143">
        <f t="shared" si="145"/>
        <v>0</v>
      </c>
      <c r="P208" s="143">
        <f t="shared" si="145"/>
        <v>0</v>
      </c>
      <c r="Q208" s="143">
        <f t="shared" si="145"/>
        <v>1275000</v>
      </c>
      <c r="R208" s="47">
        <f t="shared" si="145"/>
        <v>0</v>
      </c>
      <c r="S208" s="47">
        <f t="shared" si="145"/>
        <v>0</v>
      </c>
      <c r="T208" s="47">
        <f t="shared" si="145"/>
        <v>0</v>
      </c>
      <c r="U208" s="47">
        <f t="shared" si="145"/>
        <v>1275000</v>
      </c>
      <c r="V208" s="47">
        <f t="shared" si="145"/>
        <v>0</v>
      </c>
      <c r="W208" s="47">
        <f t="shared" si="145"/>
        <v>0</v>
      </c>
      <c r="X208" s="47">
        <f t="shared" si="145"/>
        <v>0</v>
      </c>
      <c r="Y208" s="47">
        <f t="shared" si="145"/>
        <v>1275000</v>
      </c>
      <c r="Z208" s="47">
        <f t="shared" si="145"/>
        <v>0</v>
      </c>
      <c r="AA208" s="47">
        <f t="shared" si="145"/>
        <v>1275000</v>
      </c>
      <c r="AB208" s="47">
        <f t="shared" si="145"/>
        <v>0</v>
      </c>
      <c r="AC208" s="47">
        <f t="shared" si="145"/>
        <v>1275000</v>
      </c>
      <c r="AD208" s="47">
        <f t="shared" si="145"/>
        <v>0</v>
      </c>
      <c r="AE208" s="47">
        <f t="shared" si="145"/>
        <v>0</v>
      </c>
      <c r="AF208" s="47">
        <f t="shared" si="145"/>
        <v>0</v>
      </c>
      <c r="AG208" s="47">
        <f t="shared" si="145"/>
        <v>1275000</v>
      </c>
      <c r="AH208" s="47">
        <f t="shared" si="145"/>
        <v>0</v>
      </c>
      <c r="AI208" s="47">
        <f t="shared" si="145"/>
        <v>0</v>
      </c>
      <c r="AJ208" s="47">
        <f t="shared" si="145"/>
        <v>0</v>
      </c>
      <c r="AK208" s="47">
        <f t="shared" si="145"/>
        <v>1275000</v>
      </c>
      <c r="AL208" s="47">
        <f t="shared" si="145"/>
        <v>0</v>
      </c>
      <c r="AM208" s="47">
        <f t="shared" si="145"/>
        <v>0</v>
      </c>
      <c r="AN208" s="47">
        <f t="shared" si="145"/>
        <v>0</v>
      </c>
      <c r="AO208" s="47">
        <f t="shared" si="145"/>
        <v>1275000</v>
      </c>
      <c r="AP208" s="47">
        <f t="shared" si="145"/>
        <v>0</v>
      </c>
      <c r="AQ208" s="47">
        <f t="shared" si="145"/>
        <v>0</v>
      </c>
      <c r="AR208" s="47">
        <f t="shared" si="145"/>
        <v>0</v>
      </c>
      <c r="AS208" s="47">
        <f t="shared" si="145"/>
        <v>1275000</v>
      </c>
      <c r="AT208" s="47">
        <f t="shared" si="145"/>
        <v>0</v>
      </c>
      <c r="AU208" s="47">
        <f t="shared" si="145"/>
        <v>0</v>
      </c>
      <c r="AV208" s="47">
        <f t="shared" si="145"/>
        <v>0</v>
      </c>
      <c r="AW208" s="47">
        <f t="shared" si="145"/>
        <v>1275000</v>
      </c>
      <c r="AX208" s="47">
        <f t="shared" si="145"/>
        <v>0</v>
      </c>
      <c r="AY208" s="47">
        <f t="shared" si="145"/>
        <v>3751</v>
      </c>
      <c r="AZ208" s="60">
        <f t="shared" si="145"/>
        <v>0</v>
      </c>
      <c r="BA208" s="59">
        <f t="shared" si="128"/>
        <v>17110000</v>
      </c>
      <c r="BB208" s="28">
        <f t="shared" si="78"/>
        <v>0</v>
      </c>
      <c r="BC208" s="61"/>
      <c r="BD208" s="59">
        <f t="shared" si="49"/>
        <v>1275000</v>
      </c>
      <c r="BE208" s="59">
        <f t="shared" si="50"/>
        <v>1275000</v>
      </c>
      <c r="BF208" s="59">
        <f t="shared" si="51"/>
        <v>1806249</v>
      </c>
      <c r="BG208" s="59">
        <f t="shared" si="52"/>
        <v>1275000</v>
      </c>
      <c r="BH208" s="59">
        <f t="shared" si="53"/>
        <v>1275000</v>
      </c>
      <c r="BI208" s="59">
        <f t="shared" si="54"/>
        <v>2550000</v>
      </c>
      <c r="BJ208" s="59">
        <f t="shared" si="55"/>
        <v>1275000</v>
      </c>
      <c r="BK208" s="59">
        <f t="shared" si="56"/>
        <v>1275000</v>
      </c>
      <c r="BL208" s="59">
        <f t="shared" si="57"/>
        <v>1275000</v>
      </c>
      <c r="BM208" s="59">
        <f t="shared" si="58"/>
        <v>1275000</v>
      </c>
      <c r="BN208" s="59">
        <f t="shared" si="59"/>
        <v>1275000</v>
      </c>
      <c r="BO208" s="59">
        <f t="shared" si="60"/>
        <v>1278751</v>
      </c>
      <c r="BP208" s="61"/>
      <c r="BQ208" s="59">
        <f t="shared" si="61"/>
        <v>4356249</v>
      </c>
      <c r="BR208" s="59">
        <f t="shared" si="62"/>
        <v>5100000</v>
      </c>
      <c r="BS208" s="59">
        <f t="shared" si="63"/>
        <v>3825000</v>
      </c>
      <c r="BT208" s="59">
        <f t="shared" si="64"/>
        <v>3828751</v>
      </c>
    </row>
    <row r="209">
      <c r="A209" s="49"/>
      <c r="B209" s="50" t="s">
        <v>37</v>
      </c>
      <c r="C209" s="6"/>
      <c r="D209" s="70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2"/>
      <c r="AU209" s="62"/>
      <c r="AV209" s="62"/>
      <c r="AW209" s="62"/>
      <c r="AX209" s="62"/>
      <c r="AY209" s="62"/>
      <c r="AZ209" s="63"/>
      <c r="BA209" s="59">
        <f t="shared" si="128"/>
        <v>0</v>
      </c>
      <c r="BB209" s="28">
        <f t="shared" si="78"/>
        <v>0</v>
      </c>
      <c r="BC209" s="64"/>
      <c r="BD209" s="59">
        <f t="shared" si="49"/>
        <v>0</v>
      </c>
      <c r="BE209" s="59">
        <f t="shared" si="50"/>
        <v>0</v>
      </c>
      <c r="BF209" s="59">
        <f t="shared" si="51"/>
        <v>0</v>
      </c>
      <c r="BG209" s="59">
        <f t="shared" si="52"/>
        <v>0</v>
      </c>
      <c r="BH209" s="59">
        <f t="shared" si="53"/>
        <v>0</v>
      </c>
      <c r="BI209" s="59">
        <f t="shared" si="54"/>
        <v>0</v>
      </c>
      <c r="BJ209" s="59">
        <f t="shared" si="55"/>
        <v>0</v>
      </c>
      <c r="BK209" s="59">
        <f t="shared" si="56"/>
        <v>0</v>
      </c>
      <c r="BL209" s="59">
        <f t="shared" si="57"/>
        <v>0</v>
      </c>
      <c r="BM209" s="59">
        <f t="shared" si="58"/>
        <v>0</v>
      </c>
      <c r="BN209" s="59">
        <f t="shared" si="59"/>
        <v>0</v>
      </c>
      <c r="BO209" s="59">
        <f t="shared" si="60"/>
        <v>0</v>
      </c>
      <c r="BP209" s="64"/>
      <c r="BQ209" s="59">
        <f t="shared" si="61"/>
        <v>0</v>
      </c>
      <c r="BR209" s="59">
        <f t="shared" si="62"/>
        <v>0</v>
      </c>
      <c r="BS209" s="59">
        <f t="shared" si="63"/>
        <v>0</v>
      </c>
      <c r="BT209" s="59">
        <f t="shared" si="64"/>
        <v>0</v>
      </c>
    </row>
    <row r="210">
      <c r="A210" s="49"/>
      <c r="B210" s="52" t="s">
        <v>38</v>
      </c>
      <c r="C210" s="52" t="s">
        <v>197</v>
      </c>
      <c r="D210" s="142">
        <f>17970000-860000</f>
        <v>17110000</v>
      </c>
      <c r="E210" s="106">
        <v>1275000.0</v>
      </c>
      <c r="F210" s="102"/>
      <c r="G210" s="102"/>
      <c r="H210" s="102"/>
      <c r="I210" s="106">
        <v>1275000.0</v>
      </c>
      <c r="J210" s="102"/>
      <c r="K210" s="102"/>
      <c r="L210" s="102"/>
      <c r="M210" s="106">
        <f>1275000+531249</f>
        <v>1806249</v>
      </c>
      <c r="N210" s="102"/>
      <c r="O210" s="102"/>
      <c r="P210" s="102"/>
      <c r="Q210" s="106">
        <v>1275000.0</v>
      </c>
      <c r="R210" s="62"/>
      <c r="S210" s="62"/>
      <c r="T210" s="62"/>
      <c r="U210" s="106">
        <v>1275000.0</v>
      </c>
      <c r="V210" s="62"/>
      <c r="W210" s="62"/>
      <c r="X210" s="62"/>
      <c r="Y210" s="106">
        <v>1275000.0</v>
      </c>
      <c r="Z210" s="62"/>
      <c r="AA210" s="106">
        <v>1275000.0</v>
      </c>
      <c r="AB210" s="62"/>
      <c r="AC210" s="106">
        <v>1275000.0</v>
      </c>
      <c r="AD210" s="62"/>
      <c r="AE210" s="62"/>
      <c r="AF210" s="62"/>
      <c r="AG210" s="106">
        <v>1275000.0</v>
      </c>
      <c r="AH210" s="62"/>
      <c r="AI210" s="62"/>
      <c r="AJ210" s="62"/>
      <c r="AK210" s="106">
        <v>1275000.0</v>
      </c>
      <c r="AL210" s="62"/>
      <c r="AM210" s="62"/>
      <c r="AN210" s="62"/>
      <c r="AO210" s="106">
        <v>1275000.0</v>
      </c>
      <c r="AP210" s="62"/>
      <c r="AQ210" s="62"/>
      <c r="AR210" s="62"/>
      <c r="AS210" s="106">
        <v>1275000.0</v>
      </c>
      <c r="AT210" s="62"/>
      <c r="AU210" s="62"/>
      <c r="AV210" s="62"/>
      <c r="AW210" s="106">
        <v>1275000.0</v>
      </c>
      <c r="AX210" s="62"/>
      <c r="AY210" s="53">
        <v>3751.0</v>
      </c>
      <c r="AZ210" s="63"/>
      <c r="BA210" s="59">
        <f t="shared" si="128"/>
        <v>17110000</v>
      </c>
      <c r="BB210" s="28">
        <f t="shared" si="78"/>
        <v>0</v>
      </c>
      <c r="BC210" s="64"/>
      <c r="BD210" s="59">
        <f t="shared" si="49"/>
        <v>1275000</v>
      </c>
      <c r="BE210" s="59">
        <f t="shared" si="50"/>
        <v>1275000</v>
      </c>
      <c r="BF210" s="59">
        <f t="shared" si="51"/>
        <v>1806249</v>
      </c>
      <c r="BG210" s="59">
        <f t="shared" si="52"/>
        <v>1275000</v>
      </c>
      <c r="BH210" s="59">
        <f t="shared" si="53"/>
        <v>1275000</v>
      </c>
      <c r="BI210" s="59">
        <f t="shared" si="54"/>
        <v>2550000</v>
      </c>
      <c r="BJ210" s="59">
        <f t="shared" si="55"/>
        <v>1275000</v>
      </c>
      <c r="BK210" s="59">
        <f t="shared" si="56"/>
        <v>1275000</v>
      </c>
      <c r="BL210" s="59">
        <f t="shared" si="57"/>
        <v>1275000</v>
      </c>
      <c r="BM210" s="59">
        <f t="shared" si="58"/>
        <v>1275000</v>
      </c>
      <c r="BN210" s="59">
        <f t="shared" si="59"/>
        <v>1275000</v>
      </c>
      <c r="BO210" s="59">
        <f t="shared" si="60"/>
        <v>1278751</v>
      </c>
      <c r="BP210" s="64"/>
      <c r="BQ210" s="59">
        <f t="shared" si="61"/>
        <v>4356249</v>
      </c>
      <c r="BR210" s="59">
        <f t="shared" si="62"/>
        <v>5100000</v>
      </c>
      <c r="BS210" s="59">
        <f t="shared" si="63"/>
        <v>3825000</v>
      </c>
      <c r="BT210" s="59">
        <f t="shared" si="64"/>
        <v>3828751</v>
      </c>
    </row>
    <row r="211">
      <c r="A211" s="45">
        <v>512211.0</v>
      </c>
      <c r="B211" s="46" t="s">
        <v>198</v>
      </c>
      <c r="C211" s="6"/>
      <c r="D211" s="143">
        <f t="shared" ref="D211:AZ211" si="146">sum(D213,D217)</f>
        <v>27012000</v>
      </c>
      <c r="E211" s="143">
        <f t="shared" si="146"/>
        <v>0</v>
      </c>
      <c r="F211" s="143">
        <f t="shared" si="146"/>
        <v>0</v>
      </c>
      <c r="G211" s="143">
        <f t="shared" si="146"/>
        <v>0</v>
      </c>
      <c r="H211" s="143">
        <f t="shared" si="146"/>
        <v>0</v>
      </c>
      <c r="I211" s="143">
        <f t="shared" si="146"/>
        <v>0</v>
      </c>
      <c r="J211" s="143">
        <f t="shared" si="146"/>
        <v>0</v>
      </c>
      <c r="K211" s="143">
        <f t="shared" si="146"/>
        <v>974000</v>
      </c>
      <c r="L211" s="143">
        <f t="shared" si="146"/>
        <v>0</v>
      </c>
      <c r="M211" s="143">
        <f t="shared" si="146"/>
        <v>0</v>
      </c>
      <c r="N211" s="143">
        <f t="shared" si="146"/>
        <v>0</v>
      </c>
      <c r="O211" s="143">
        <f t="shared" si="146"/>
        <v>0</v>
      </c>
      <c r="P211" s="143">
        <f t="shared" si="146"/>
        <v>0</v>
      </c>
      <c r="Q211" s="143">
        <f t="shared" si="146"/>
        <v>0</v>
      </c>
      <c r="R211" s="47">
        <f t="shared" si="146"/>
        <v>0</v>
      </c>
      <c r="S211" s="47">
        <f t="shared" si="146"/>
        <v>0</v>
      </c>
      <c r="T211" s="47">
        <f t="shared" si="146"/>
        <v>9004000</v>
      </c>
      <c r="U211" s="47">
        <f t="shared" si="146"/>
        <v>0</v>
      </c>
      <c r="V211" s="47">
        <f t="shared" si="146"/>
        <v>0</v>
      </c>
      <c r="W211" s="47">
        <f t="shared" si="146"/>
        <v>0</v>
      </c>
      <c r="X211" s="47">
        <f t="shared" si="146"/>
        <v>0</v>
      </c>
      <c r="Y211" s="47">
        <f t="shared" si="146"/>
        <v>0</v>
      </c>
      <c r="Z211" s="47">
        <f t="shared" si="146"/>
        <v>0</v>
      </c>
      <c r="AA211" s="47">
        <f t="shared" si="146"/>
        <v>0</v>
      </c>
      <c r="AB211" s="47">
        <f t="shared" si="146"/>
        <v>0</v>
      </c>
      <c r="AC211" s="47">
        <f t="shared" si="146"/>
        <v>0</v>
      </c>
      <c r="AD211" s="47">
        <f t="shared" si="146"/>
        <v>0</v>
      </c>
      <c r="AE211" s="47">
        <f t="shared" si="146"/>
        <v>0</v>
      </c>
      <c r="AF211" s="47">
        <f t="shared" si="146"/>
        <v>0</v>
      </c>
      <c r="AG211" s="47">
        <f t="shared" si="146"/>
        <v>0</v>
      </c>
      <c r="AH211" s="47">
        <f t="shared" si="146"/>
        <v>0</v>
      </c>
      <c r="AI211" s="47">
        <f t="shared" si="146"/>
        <v>0</v>
      </c>
      <c r="AJ211" s="47">
        <f t="shared" si="146"/>
        <v>9004000</v>
      </c>
      <c r="AK211" s="47">
        <f t="shared" si="146"/>
        <v>0</v>
      </c>
      <c r="AL211" s="47">
        <f t="shared" si="146"/>
        <v>0</v>
      </c>
      <c r="AM211" s="47">
        <f t="shared" si="146"/>
        <v>0</v>
      </c>
      <c r="AN211" s="47">
        <f t="shared" si="146"/>
        <v>0</v>
      </c>
      <c r="AO211" s="47">
        <f t="shared" si="146"/>
        <v>0</v>
      </c>
      <c r="AP211" s="47">
        <f t="shared" si="146"/>
        <v>0</v>
      </c>
      <c r="AQ211" s="47">
        <f t="shared" si="146"/>
        <v>0</v>
      </c>
      <c r="AR211" s="47">
        <f t="shared" si="146"/>
        <v>0</v>
      </c>
      <c r="AS211" s="47">
        <f t="shared" si="146"/>
        <v>0</v>
      </c>
      <c r="AT211" s="47">
        <f t="shared" si="146"/>
        <v>0</v>
      </c>
      <c r="AU211" s="47">
        <f t="shared" si="146"/>
        <v>0</v>
      </c>
      <c r="AV211" s="47">
        <f t="shared" si="146"/>
        <v>0</v>
      </c>
      <c r="AW211" s="47">
        <f t="shared" si="146"/>
        <v>8030000</v>
      </c>
      <c r="AX211" s="47">
        <f t="shared" si="146"/>
        <v>0</v>
      </c>
      <c r="AY211" s="47">
        <f t="shared" si="146"/>
        <v>0</v>
      </c>
      <c r="AZ211" s="60">
        <f t="shared" si="146"/>
        <v>0</v>
      </c>
      <c r="BA211" s="59">
        <f t="shared" si="128"/>
        <v>27012000</v>
      </c>
      <c r="BB211" s="28">
        <f t="shared" si="78"/>
        <v>0</v>
      </c>
      <c r="BC211" s="61"/>
      <c r="BD211" s="59">
        <f t="shared" si="49"/>
        <v>0</v>
      </c>
      <c r="BE211" s="59">
        <f t="shared" si="50"/>
        <v>974000</v>
      </c>
      <c r="BF211" s="59">
        <f t="shared" si="51"/>
        <v>0</v>
      </c>
      <c r="BG211" s="59">
        <f t="shared" si="52"/>
        <v>9004000</v>
      </c>
      <c r="BH211" s="59">
        <f t="shared" si="53"/>
        <v>0</v>
      </c>
      <c r="BI211" s="59">
        <f t="shared" si="54"/>
        <v>0</v>
      </c>
      <c r="BJ211" s="59">
        <f t="shared" si="55"/>
        <v>0</v>
      </c>
      <c r="BK211" s="59">
        <f t="shared" si="56"/>
        <v>9004000</v>
      </c>
      <c r="BL211" s="59">
        <f t="shared" si="57"/>
        <v>0</v>
      </c>
      <c r="BM211" s="59">
        <f t="shared" si="58"/>
        <v>0</v>
      </c>
      <c r="BN211" s="59">
        <f t="shared" si="59"/>
        <v>0</v>
      </c>
      <c r="BO211" s="59">
        <f t="shared" si="60"/>
        <v>8030000</v>
      </c>
      <c r="BP211" s="61"/>
      <c r="BQ211" s="59">
        <f t="shared" si="61"/>
        <v>974000</v>
      </c>
      <c r="BR211" s="59">
        <f t="shared" si="62"/>
        <v>9004000</v>
      </c>
      <c r="BS211" s="59">
        <f t="shared" si="63"/>
        <v>9004000</v>
      </c>
      <c r="BT211" s="59">
        <f t="shared" si="64"/>
        <v>8030000</v>
      </c>
    </row>
    <row r="212">
      <c r="A212" s="49"/>
      <c r="B212" s="50" t="s">
        <v>37</v>
      </c>
      <c r="C212" s="6"/>
      <c r="D212" s="70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  <c r="AR212" s="62"/>
      <c r="AS212" s="62"/>
      <c r="AT212" s="62"/>
      <c r="AU212" s="62"/>
      <c r="AV212" s="62"/>
      <c r="AW212" s="62"/>
      <c r="AX212" s="62"/>
      <c r="AY212" s="62"/>
      <c r="AZ212" s="63"/>
      <c r="BA212" s="59">
        <f t="shared" si="128"/>
        <v>0</v>
      </c>
      <c r="BB212" s="28">
        <f t="shared" si="78"/>
        <v>0</v>
      </c>
      <c r="BC212" s="64"/>
      <c r="BD212" s="59">
        <f t="shared" si="49"/>
        <v>0</v>
      </c>
      <c r="BE212" s="59">
        <f t="shared" si="50"/>
        <v>0</v>
      </c>
      <c r="BF212" s="59">
        <f t="shared" si="51"/>
        <v>0</v>
      </c>
      <c r="BG212" s="59">
        <f t="shared" si="52"/>
        <v>0</v>
      </c>
      <c r="BH212" s="59">
        <f t="shared" si="53"/>
        <v>0</v>
      </c>
      <c r="BI212" s="59">
        <f t="shared" si="54"/>
        <v>0</v>
      </c>
      <c r="BJ212" s="59">
        <f t="shared" si="55"/>
        <v>0</v>
      </c>
      <c r="BK212" s="59">
        <f t="shared" si="56"/>
        <v>0</v>
      </c>
      <c r="BL212" s="59">
        <f t="shared" si="57"/>
        <v>0</v>
      </c>
      <c r="BM212" s="59">
        <f t="shared" si="58"/>
        <v>0</v>
      </c>
      <c r="BN212" s="59">
        <f t="shared" si="59"/>
        <v>0</v>
      </c>
      <c r="BO212" s="59">
        <f t="shared" si="60"/>
        <v>0</v>
      </c>
      <c r="BP212" s="64"/>
      <c r="BQ212" s="59">
        <f t="shared" si="61"/>
        <v>0</v>
      </c>
      <c r="BR212" s="59">
        <f t="shared" si="62"/>
        <v>0</v>
      </c>
      <c r="BS212" s="59">
        <f t="shared" si="63"/>
        <v>0</v>
      </c>
      <c r="BT212" s="59">
        <f t="shared" si="64"/>
        <v>0</v>
      </c>
    </row>
    <row r="213">
      <c r="A213" s="49"/>
      <c r="B213" s="52" t="s">
        <v>54</v>
      </c>
      <c r="C213" s="52" t="s">
        <v>199</v>
      </c>
      <c r="D213" s="106">
        <f t="shared" ref="D213:AZ213" si="147">sum(D214:D216)</f>
        <v>20970000</v>
      </c>
      <c r="E213" s="106">
        <f t="shared" si="147"/>
        <v>0</v>
      </c>
      <c r="F213" s="106">
        <f t="shared" si="147"/>
        <v>0</v>
      </c>
      <c r="G213" s="106">
        <f t="shared" si="147"/>
        <v>0</v>
      </c>
      <c r="H213" s="106">
        <f t="shared" si="147"/>
        <v>0</v>
      </c>
      <c r="I213" s="106">
        <f t="shared" si="147"/>
        <v>0</v>
      </c>
      <c r="J213" s="106">
        <f t="shared" si="147"/>
        <v>0</v>
      </c>
      <c r="K213" s="106">
        <f t="shared" si="147"/>
        <v>900000</v>
      </c>
      <c r="L213" s="106">
        <f t="shared" si="147"/>
        <v>0</v>
      </c>
      <c r="M213" s="106">
        <f t="shared" si="147"/>
        <v>0</v>
      </c>
      <c r="N213" s="106">
        <f t="shared" si="147"/>
        <v>0</v>
      </c>
      <c r="O213" s="106">
        <f t="shared" si="147"/>
        <v>0</v>
      </c>
      <c r="P213" s="106">
        <f t="shared" si="147"/>
        <v>0</v>
      </c>
      <c r="Q213" s="106">
        <f t="shared" si="147"/>
        <v>0</v>
      </c>
      <c r="R213" s="53">
        <f t="shared" si="147"/>
        <v>0</v>
      </c>
      <c r="S213" s="53">
        <f t="shared" si="147"/>
        <v>0</v>
      </c>
      <c r="T213" s="53">
        <f t="shared" si="147"/>
        <v>6990000</v>
      </c>
      <c r="U213" s="53">
        <f t="shared" si="147"/>
        <v>0</v>
      </c>
      <c r="V213" s="53">
        <f t="shared" si="147"/>
        <v>0</v>
      </c>
      <c r="W213" s="53">
        <f t="shared" si="147"/>
        <v>0</v>
      </c>
      <c r="X213" s="53">
        <f t="shared" si="147"/>
        <v>0</v>
      </c>
      <c r="Y213" s="53">
        <f t="shared" si="147"/>
        <v>0</v>
      </c>
      <c r="Z213" s="53">
        <f t="shared" si="147"/>
        <v>0</v>
      </c>
      <c r="AA213" s="53">
        <f t="shared" si="147"/>
        <v>0</v>
      </c>
      <c r="AB213" s="53">
        <f t="shared" si="147"/>
        <v>0</v>
      </c>
      <c r="AC213" s="53">
        <f t="shared" si="147"/>
        <v>0</v>
      </c>
      <c r="AD213" s="53">
        <f t="shared" si="147"/>
        <v>0</v>
      </c>
      <c r="AE213" s="53">
        <f t="shared" si="147"/>
        <v>0</v>
      </c>
      <c r="AF213" s="53">
        <f t="shared" si="147"/>
        <v>0</v>
      </c>
      <c r="AG213" s="53">
        <f t="shared" si="147"/>
        <v>0</v>
      </c>
      <c r="AH213" s="53">
        <f t="shared" si="147"/>
        <v>0</v>
      </c>
      <c r="AI213" s="53">
        <f t="shared" si="147"/>
        <v>0</v>
      </c>
      <c r="AJ213" s="53">
        <f t="shared" si="147"/>
        <v>6990000</v>
      </c>
      <c r="AK213" s="53">
        <f t="shared" si="147"/>
        <v>0</v>
      </c>
      <c r="AL213" s="53">
        <f t="shared" si="147"/>
        <v>0</v>
      </c>
      <c r="AM213" s="53">
        <f t="shared" si="147"/>
        <v>0</v>
      </c>
      <c r="AN213" s="53">
        <f t="shared" si="147"/>
        <v>0</v>
      </c>
      <c r="AO213" s="53">
        <f t="shared" si="147"/>
        <v>0</v>
      </c>
      <c r="AP213" s="53">
        <f t="shared" si="147"/>
        <v>0</v>
      </c>
      <c r="AQ213" s="53">
        <f t="shared" si="147"/>
        <v>0</v>
      </c>
      <c r="AR213" s="53">
        <f t="shared" si="147"/>
        <v>0</v>
      </c>
      <c r="AS213" s="53">
        <f t="shared" si="147"/>
        <v>0</v>
      </c>
      <c r="AT213" s="53">
        <f t="shared" si="147"/>
        <v>0</v>
      </c>
      <c r="AU213" s="53">
        <f t="shared" si="147"/>
        <v>0</v>
      </c>
      <c r="AV213" s="53">
        <f t="shared" si="147"/>
        <v>0</v>
      </c>
      <c r="AW213" s="53">
        <f t="shared" si="147"/>
        <v>6090000</v>
      </c>
      <c r="AX213" s="53">
        <f t="shared" si="147"/>
        <v>0</v>
      </c>
      <c r="AY213" s="53">
        <f t="shared" si="147"/>
        <v>0</v>
      </c>
      <c r="AZ213" s="65">
        <f t="shared" si="147"/>
        <v>0</v>
      </c>
      <c r="BA213" s="59">
        <f t="shared" si="128"/>
        <v>20970000</v>
      </c>
      <c r="BB213" s="28">
        <f t="shared" si="78"/>
        <v>0</v>
      </c>
      <c r="BC213" s="64"/>
      <c r="BD213" s="59">
        <f t="shared" si="49"/>
        <v>0</v>
      </c>
      <c r="BE213" s="59">
        <f t="shared" si="50"/>
        <v>900000</v>
      </c>
      <c r="BF213" s="59">
        <f t="shared" si="51"/>
        <v>0</v>
      </c>
      <c r="BG213" s="59">
        <f t="shared" si="52"/>
        <v>6990000</v>
      </c>
      <c r="BH213" s="59">
        <f t="shared" si="53"/>
        <v>0</v>
      </c>
      <c r="BI213" s="59">
        <f t="shared" si="54"/>
        <v>0</v>
      </c>
      <c r="BJ213" s="59">
        <f t="shared" si="55"/>
        <v>0</v>
      </c>
      <c r="BK213" s="59">
        <f t="shared" si="56"/>
        <v>6990000</v>
      </c>
      <c r="BL213" s="59">
        <f t="shared" si="57"/>
        <v>0</v>
      </c>
      <c r="BM213" s="59">
        <f t="shared" si="58"/>
        <v>0</v>
      </c>
      <c r="BN213" s="59">
        <f t="shared" si="59"/>
        <v>0</v>
      </c>
      <c r="BO213" s="59">
        <f t="shared" si="60"/>
        <v>6090000</v>
      </c>
      <c r="BP213" s="64"/>
      <c r="BQ213" s="59">
        <f t="shared" si="61"/>
        <v>900000</v>
      </c>
      <c r="BR213" s="59">
        <f t="shared" si="62"/>
        <v>6990000</v>
      </c>
      <c r="BS213" s="59">
        <f t="shared" si="63"/>
        <v>6990000</v>
      </c>
      <c r="BT213" s="59">
        <f t="shared" si="64"/>
        <v>6090000</v>
      </c>
    </row>
    <row r="214">
      <c r="A214" s="49"/>
      <c r="B214" s="52" t="s">
        <v>38</v>
      </c>
      <c r="C214" s="52" t="s">
        <v>200</v>
      </c>
      <c r="D214" s="106">
        <v>5250000.0</v>
      </c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62"/>
      <c r="S214" s="62"/>
      <c r="T214" s="62">
        <f t="shared" ref="T214:T216" si="148">D214/3</f>
        <v>1750000</v>
      </c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>
        <v>1750000.0</v>
      </c>
      <c r="AK214" s="62"/>
      <c r="AL214" s="62"/>
      <c r="AM214" s="62"/>
      <c r="AN214" s="62"/>
      <c r="AO214" s="62"/>
      <c r="AP214" s="62"/>
      <c r="AQ214" s="62"/>
      <c r="AR214" s="62"/>
      <c r="AS214" s="62"/>
      <c r="AT214" s="62"/>
      <c r="AU214" s="62"/>
      <c r="AV214" s="62"/>
      <c r="AW214" s="62">
        <v>1750000.0</v>
      </c>
      <c r="AX214" s="62"/>
      <c r="AY214" s="62"/>
      <c r="AZ214" s="63"/>
      <c r="BA214" s="59">
        <f t="shared" si="128"/>
        <v>5250000</v>
      </c>
      <c r="BB214" s="28">
        <f t="shared" si="78"/>
        <v>0</v>
      </c>
      <c r="BC214" s="64"/>
      <c r="BD214" s="59">
        <f t="shared" si="49"/>
        <v>0</v>
      </c>
      <c r="BE214" s="59">
        <f t="shared" si="50"/>
        <v>0</v>
      </c>
      <c r="BF214" s="59">
        <f t="shared" si="51"/>
        <v>0</v>
      </c>
      <c r="BG214" s="59">
        <f t="shared" si="52"/>
        <v>1750000</v>
      </c>
      <c r="BH214" s="59">
        <f t="shared" si="53"/>
        <v>0</v>
      </c>
      <c r="BI214" s="59">
        <f t="shared" si="54"/>
        <v>0</v>
      </c>
      <c r="BJ214" s="59">
        <f t="shared" si="55"/>
        <v>0</v>
      </c>
      <c r="BK214" s="59">
        <f t="shared" si="56"/>
        <v>1750000</v>
      </c>
      <c r="BL214" s="59">
        <f t="shared" si="57"/>
        <v>0</v>
      </c>
      <c r="BM214" s="59">
        <f t="shared" si="58"/>
        <v>0</v>
      </c>
      <c r="BN214" s="59">
        <f t="shared" si="59"/>
        <v>0</v>
      </c>
      <c r="BO214" s="59">
        <f t="shared" si="60"/>
        <v>1750000</v>
      </c>
      <c r="BP214" s="64"/>
      <c r="BQ214" s="59">
        <f t="shared" si="61"/>
        <v>0</v>
      </c>
      <c r="BR214" s="59">
        <f t="shared" si="62"/>
        <v>1750000</v>
      </c>
      <c r="BS214" s="59">
        <f t="shared" si="63"/>
        <v>1750000</v>
      </c>
      <c r="BT214" s="59">
        <f t="shared" si="64"/>
        <v>1750000</v>
      </c>
    </row>
    <row r="215">
      <c r="A215" s="49"/>
      <c r="B215" s="52" t="s">
        <v>38</v>
      </c>
      <c r="C215" s="52" t="s">
        <v>201</v>
      </c>
      <c r="D215" s="106">
        <v>9600000.0</v>
      </c>
      <c r="E215" s="102"/>
      <c r="F215" s="102"/>
      <c r="G215" s="102"/>
      <c r="H215" s="102"/>
      <c r="I215" s="102"/>
      <c r="J215" s="102"/>
      <c r="K215" s="106">
        <v>900000.0</v>
      </c>
      <c r="L215" s="102"/>
      <c r="M215" s="102"/>
      <c r="N215" s="102"/>
      <c r="O215" s="102"/>
      <c r="P215" s="102"/>
      <c r="Q215" s="102"/>
      <c r="R215" s="62"/>
      <c r="S215" s="62"/>
      <c r="T215" s="62">
        <f t="shared" si="148"/>
        <v>3200000</v>
      </c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>
        <v>3200000.0</v>
      </c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53">
        <v>2300000.0</v>
      </c>
      <c r="AX215" s="62"/>
      <c r="AY215" s="62"/>
      <c r="AZ215" s="63"/>
      <c r="BA215" s="59">
        <f t="shared" si="128"/>
        <v>9600000</v>
      </c>
      <c r="BB215" s="28">
        <f t="shared" si="78"/>
        <v>0</v>
      </c>
      <c r="BC215" s="64"/>
      <c r="BD215" s="59">
        <f t="shared" si="49"/>
        <v>0</v>
      </c>
      <c r="BE215" s="59">
        <f t="shared" si="50"/>
        <v>900000</v>
      </c>
      <c r="BF215" s="59">
        <f t="shared" si="51"/>
        <v>0</v>
      </c>
      <c r="BG215" s="59">
        <f t="shared" si="52"/>
        <v>3200000</v>
      </c>
      <c r="BH215" s="59">
        <f t="shared" si="53"/>
        <v>0</v>
      </c>
      <c r="BI215" s="59">
        <f t="shared" si="54"/>
        <v>0</v>
      </c>
      <c r="BJ215" s="59">
        <f t="shared" si="55"/>
        <v>0</v>
      </c>
      <c r="BK215" s="59">
        <f t="shared" si="56"/>
        <v>3200000</v>
      </c>
      <c r="BL215" s="59">
        <f t="shared" si="57"/>
        <v>0</v>
      </c>
      <c r="BM215" s="59">
        <f t="shared" si="58"/>
        <v>0</v>
      </c>
      <c r="BN215" s="59">
        <f t="shared" si="59"/>
        <v>0</v>
      </c>
      <c r="BO215" s="59">
        <f t="shared" si="60"/>
        <v>2300000</v>
      </c>
      <c r="BP215" s="64"/>
      <c r="BQ215" s="59">
        <f t="shared" si="61"/>
        <v>900000</v>
      </c>
      <c r="BR215" s="59">
        <f t="shared" si="62"/>
        <v>3200000</v>
      </c>
      <c r="BS215" s="59">
        <f t="shared" si="63"/>
        <v>3200000</v>
      </c>
      <c r="BT215" s="59">
        <f t="shared" si="64"/>
        <v>2300000</v>
      </c>
    </row>
    <row r="216">
      <c r="A216" s="49"/>
      <c r="B216" s="52" t="s">
        <v>38</v>
      </c>
      <c r="C216" s="52" t="s">
        <v>202</v>
      </c>
      <c r="D216" s="106">
        <v>6120000.0</v>
      </c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62"/>
      <c r="S216" s="62"/>
      <c r="T216" s="62">
        <f t="shared" si="148"/>
        <v>2040000</v>
      </c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>
        <v>2040000.0</v>
      </c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>
        <v>2040000.0</v>
      </c>
      <c r="AX216" s="62"/>
      <c r="AY216" s="62"/>
      <c r="AZ216" s="63"/>
      <c r="BA216" s="59">
        <f t="shared" si="128"/>
        <v>6120000</v>
      </c>
      <c r="BB216" s="28">
        <f t="shared" si="78"/>
        <v>0</v>
      </c>
      <c r="BC216" s="64"/>
      <c r="BD216" s="59">
        <f t="shared" si="49"/>
        <v>0</v>
      </c>
      <c r="BE216" s="59">
        <f t="shared" si="50"/>
        <v>0</v>
      </c>
      <c r="BF216" s="59">
        <f t="shared" si="51"/>
        <v>0</v>
      </c>
      <c r="BG216" s="59">
        <f t="shared" si="52"/>
        <v>2040000</v>
      </c>
      <c r="BH216" s="59">
        <f t="shared" si="53"/>
        <v>0</v>
      </c>
      <c r="BI216" s="59">
        <f t="shared" si="54"/>
        <v>0</v>
      </c>
      <c r="BJ216" s="59">
        <f t="shared" si="55"/>
        <v>0</v>
      </c>
      <c r="BK216" s="59">
        <f t="shared" si="56"/>
        <v>2040000</v>
      </c>
      <c r="BL216" s="59">
        <f t="shared" si="57"/>
        <v>0</v>
      </c>
      <c r="BM216" s="59">
        <f t="shared" si="58"/>
        <v>0</v>
      </c>
      <c r="BN216" s="59">
        <f t="shared" si="59"/>
        <v>0</v>
      </c>
      <c r="BO216" s="59">
        <f t="shared" si="60"/>
        <v>2040000</v>
      </c>
      <c r="BP216" s="64"/>
      <c r="BQ216" s="59">
        <f t="shared" si="61"/>
        <v>0</v>
      </c>
      <c r="BR216" s="59">
        <f t="shared" si="62"/>
        <v>2040000</v>
      </c>
      <c r="BS216" s="59">
        <f t="shared" si="63"/>
        <v>2040000</v>
      </c>
      <c r="BT216" s="59">
        <f t="shared" si="64"/>
        <v>2040000</v>
      </c>
    </row>
    <row r="217">
      <c r="A217" s="49"/>
      <c r="B217" s="52" t="s">
        <v>54</v>
      </c>
      <c r="C217" s="52" t="s">
        <v>203</v>
      </c>
      <c r="D217" s="106">
        <f t="shared" ref="D217:AZ217" si="149">sum(D218:D220)</f>
        <v>6042000</v>
      </c>
      <c r="E217" s="106">
        <f t="shared" si="149"/>
        <v>0</v>
      </c>
      <c r="F217" s="106">
        <f t="shared" si="149"/>
        <v>0</v>
      </c>
      <c r="G217" s="106">
        <f t="shared" si="149"/>
        <v>0</v>
      </c>
      <c r="H217" s="106">
        <f t="shared" si="149"/>
        <v>0</v>
      </c>
      <c r="I217" s="106">
        <f t="shared" si="149"/>
        <v>0</v>
      </c>
      <c r="J217" s="106">
        <f t="shared" si="149"/>
        <v>0</v>
      </c>
      <c r="K217" s="106">
        <f t="shared" si="149"/>
        <v>74000</v>
      </c>
      <c r="L217" s="106">
        <f t="shared" si="149"/>
        <v>0</v>
      </c>
      <c r="M217" s="106">
        <f t="shared" si="149"/>
        <v>0</v>
      </c>
      <c r="N217" s="106">
        <f t="shared" si="149"/>
        <v>0</v>
      </c>
      <c r="O217" s="106">
        <f t="shared" si="149"/>
        <v>0</v>
      </c>
      <c r="P217" s="106">
        <f t="shared" si="149"/>
        <v>0</v>
      </c>
      <c r="Q217" s="106">
        <f t="shared" si="149"/>
        <v>0</v>
      </c>
      <c r="R217" s="53">
        <f t="shared" si="149"/>
        <v>0</v>
      </c>
      <c r="S217" s="53">
        <f t="shared" si="149"/>
        <v>0</v>
      </c>
      <c r="T217" s="53">
        <f t="shared" si="149"/>
        <v>2014000</v>
      </c>
      <c r="U217" s="53">
        <f t="shared" si="149"/>
        <v>0</v>
      </c>
      <c r="V217" s="53">
        <f t="shared" si="149"/>
        <v>0</v>
      </c>
      <c r="W217" s="53">
        <f t="shared" si="149"/>
        <v>0</v>
      </c>
      <c r="X217" s="53">
        <f t="shared" si="149"/>
        <v>0</v>
      </c>
      <c r="Y217" s="53">
        <f t="shared" si="149"/>
        <v>0</v>
      </c>
      <c r="Z217" s="53">
        <f t="shared" si="149"/>
        <v>0</v>
      </c>
      <c r="AA217" s="53">
        <f t="shared" si="149"/>
        <v>0</v>
      </c>
      <c r="AB217" s="53">
        <f t="shared" si="149"/>
        <v>0</v>
      </c>
      <c r="AC217" s="53">
        <f t="shared" si="149"/>
        <v>0</v>
      </c>
      <c r="AD217" s="53">
        <f t="shared" si="149"/>
        <v>0</v>
      </c>
      <c r="AE217" s="53">
        <f t="shared" si="149"/>
        <v>0</v>
      </c>
      <c r="AF217" s="53">
        <f t="shared" si="149"/>
        <v>0</v>
      </c>
      <c r="AG217" s="53">
        <f t="shared" si="149"/>
        <v>0</v>
      </c>
      <c r="AH217" s="53">
        <f t="shared" si="149"/>
        <v>0</v>
      </c>
      <c r="AI217" s="53">
        <f t="shared" si="149"/>
        <v>0</v>
      </c>
      <c r="AJ217" s="53">
        <f t="shared" si="149"/>
        <v>2014000</v>
      </c>
      <c r="AK217" s="53">
        <f t="shared" si="149"/>
        <v>0</v>
      </c>
      <c r="AL217" s="53">
        <f t="shared" si="149"/>
        <v>0</v>
      </c>
      <c r="AM217" s="53">
        <f t="shared" si="149"/>
        <v>0</v>
      </c>
      <c r="AN217" s="53">
        <f t="shared" si="149"/>
        <v>0</v>
      </c>
      <c r="AO217" s="53">
        <f t="shared" si="149"/>
        <v>0</v>
      </c>
      <c r="AP217" s="53">
        <f t="shared" si="149"/>
        <v>0</v>
      </c>
      <c r="AQ217" s="53">
        <f t="shared" si="149"/>
        <v>0</v>
      </c>
      <c r="AR217" s="53">
        <f t="shared" si="149"/>
        <v>0</v>
      </c>
      <c r="AS217" s="53">
        <f t="shared" si="149"/>
        <v>0</v>
      </c>
      <c r="AT217" s="53">
        <f t="shared" si="149"/>
        <v>0</v>
      </c>
      <c r="AU217" s="53">
        <f t="shared" si="149"/>
        <v>0</v>
      </c>
      <c r="AV217" s="53">
        <f t="shared" si="149"/>
        <v>0</v>
      </c>
      <c r="AW217" s="53">
        <f t="shared" si="149"/>
        <v>1940000</v>
      </c>
      <c r="AX217" s="53">
        <f t="shared" si="149"/>
        <v>0</v>
      </c>
      <c r="AY217" s="53">
        <f t="shared" si="149"/>
        <v>0</v>
      </c>
      <c r="AZ217" s="65">
        <f t="shared" si="149"/>
        <v>0</v>
      </c>
      <c r="BA217" s="59">
        <f t="shared" si="128"/>
        <v>6042000</v>
      </c>
      <c r="BB217" s="28">
        <f t="shared" si="78"/>
        <v>0</v>
      </c>
      <c r="BC217" s="64"/>
      <c r="BD217" s="59">
        <f t="shared" si="49"/>
        <v>0</v>
      </c>
      <c r="BE217" s="59">
        <f t="shared" si="50"/>
        <v>74000</v>
      </c>
      <c r="BF217" s="59">
        <f t="shared" si="51"/>
        <v>0</v>
      </c>
      <c r="BG217" s="59">
        <f t="shared" si="52"/>
        <v>2014000</v>
      </c>
      <c r="BH217" s="59">
        <f t="shared" si="53"/>
        <v>0</v>
      </c>
      <c r="BI217" s="59">
        <f t="shared" si="54"/>
        <v>0</v>
      </c>
      <c r="BJ217" s="59">
        <f t="shared" si="55"/>
        <v>0</v>
      </c>
      <c r="BK217" s="59">
        <f t="shared" si="56"/>
        <v>2014000</v>
      </c>
      <c r="BL217" s="59">
        <f t="shared" si="57"/>
        <v>0</v>
      </c>
      <c r="BM217" s="59">
        <f t="shared" si="58"/>
        <v>0</v>
      </c>
      <c r="BN217" s="59">
        <f t="shared" si="59"/>
        <v>0</v>
      </c>
      <c r="BO217" s="59">
        <f t="shared" si="60"/>
        <v>1940000</v>
      </c>
      <c r="BP217" s="64"/>
      <c r="BQ217" s="59">
        <f t="shared" si="61"/>
        <v>74000</v>
      </c>
      <c r="BR217" s="59">
        <f t="shared" si="62"/>
        <v>2014000</v>
      </c>
      <c r="BS217" s="59">
        <f t="shared" si="63"/>
        <v>2014000</v>
      </c>
      <c r="BT217" s="59">
        <f t="shared" si="64"/>
        <v>1940000</v>
      </c>
    </row>
    <row r="218">
      <c r="A218" s="49"/>
      <c r="B218" s="52" t="s">
        <v>38</v>
      </c>
      <c r="C218" s="52" t="s">
        <v>204</v>
      </c>
      <c r="D218" s="106">
        <v>1722000.0</v>
      </c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62"/>
      <c r="S218" s="62"/>
      <c r="T218" s="62">
        <f t="shared" ref="T218:T220" si="150">D218/3</f>
        <v>574000</v>
      </c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>
        <v>574000.0</v>
      </c>
      <c r="AK218" s="62"/>
      <c r="AL218" s="62"/>
      <c r="AM218" s="62"/>
      <c r="AN218" s="62"/>
      <c r="AO218" s="62"/>
      <c r="AP218" s="62"/>
      <c r="AQ218" s="62"/>
      <c r="AR218" s="62"/>
      <c r="AS218" s="62"/>
      <c r="AT218" s="62"/>
      <c r="AU218" s="62"/>
      <c r="AV218" s="62"/>
      <c r="AW218" s="62">
        <v>574000.0</v>
      </c>
      <c r="AX218" s="62"/>
      <c r="AY218" s="62"/>
      <c r="AZ218" s="63"/>
      <c r="BA218" s="59">
        <f t="shared" si="128"/>
        <v>1722000</v>
      </c>
      <c r="BB218" s="28">
        <f t="shared" si="78"/>
        <v>0</v>
      </c>
      <c r="BC218" s="64"/>
      <c r="BD218" s="59">
        <f t="shared" si="49"/>
        <v>0</v>
      </c>
      <c r="BE218" s="59">
        <f t="shared" si="50"/>
        <v>0</v>
      </c>
      <c r="BF218" s="59">
        <f t="shared" si="51"/>
        <v>0</v>
      </c>
      <c r="BG218" s="59">
        <f t="shared" si="52"/>
        <v>574000</v>
      </c>
      <c r="BH218" s="59">
        <f t="shared" si="53"/>
        <v>0</v>
      </c>
      <c r="BI218" s="59">
        <f t="shared" si="54"/>
        <v>0</v>
      </c>
      <c r="BJ218" s="59">
        <f t="shared" si="55"/>
        <v>0</v>
      </c>
      <c r="BK218" s="59">
        <f t="shared" si="56"/>
        <v>574000</v>
      </c>
      <c r="BL218" s="59">
        <f t="shared" si="57"/>
        <v>0</v>
      </c>
      <c r="BM218" s="59">
        <f t="shared" si="58"/>
        <v>0</v>
      </c>
      <c r="BN218" s="59">
        <f t="shared" si="59"/>
        <v>0</v>
      </c>
      <c r="BO218" s="59">
        <f t="shared" si="60"/>
        <v>574000</v>
      </c>
      <c r="BP218" s="64"/>
      <c r="BQ218" s="59">
        <f t="shared" si="61"/>
        <v>0</v>
      </c>
      <c r="BR218" s="59">
        <f t="shared" si="62"/>
        <v>574000</v>
      </c>
      <c r="BS218" s="59">
        <f t="shared" si="63"/>
        <v>574000</v>
      </c>
      <c r="BT218" s="59">
        <f t="shared" si="64"/>
        <v>574000</v>
      </c>
    </row>
    <row r="219">
      <c r="A219" s="49"/>
      <c r="B219" s="52" t="s">
        <v>38</v>
      </c>
      <c r="C219" s="52" t="s">
        <v>205</v>
      </c>
      <c r="D219" s="106">
        <v>2220000.0</v>
      </c>
      <c r="E219" s="102"/>
      <c r="F219" s="102"/>
      <c r="G219" s="102"/>
      <c r="H219" s="102"/>
      <c r="I219" s="102"/>
      <c r="J219" s="102"/>
      <c r="K219" s="106">
        <v>74000.0</v>
      </c>
      <c r="L219" s="102"/>
      <c r="M219" s="102"/>
      <c r="N219" s="102"/>
      <c r="O219" s="102"/>
      <c r="P219" s="102"/>
      <c r="Q219" s="102"/>
      <c r="R219" s="62"/>
      <c r="S219" s="62"/>
      <c r="T219" s="62">
        <f t="shared" si="150"/>
        <v>740000</v>
      </c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>
        <v>740000.0</v>
      </c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53">
        <v>666000.0</v>
      </c>
      <c r="AX219" s="62"/>
      <c r="AY219" s="62"/>
      <c r="AZ219" s="63"/>
      <c r="BA219" s="59">
        <f t="shared" si="128"/>
        <v>2220000</v>
      </c>
      <c r="BB219" s="28">
        <f t="shared" si="78"/>
        <v>0</v>
      </c>
      <c r="BC219" s="64"/>
      <c r="BD219" s="59">
        <f t="shared" si="49"/>
        <v>0</v>
      </c>
      <c r="BE219" s="59">
        <f t="shared" si="50"/>
        <v>74000</v>
      </c>
      <c r="BF219" s="59">
        <f t="shared" si="51"/>
        <v>0</v>
      </c>
      <c r="BG219" s="59">
        <f t="shared" si="52"/>
        <v>740000</v>
      </c>
      <c r="BH219" s="59">
        <f t="shared" si="53"/>
        <v>0</v>
      </c>
      <c r="BI219" s="59">
        <f t="shared" si="54"/>
        <v>0</v>
      </c>
      <c r="BJ219" s="59">
        <f t="shared" si="55"/>
        <v>0</v>
      </c>
      <c r="BK219" s="59">
        <f t="shared" si="56"/>
        <v>740000</v>
      </c>
      <c r="BL219" s="59">
        <f t="shared" si="57"/>
        <v>0</v>
      </c>
      <c r="BM219" s="59">
        <f t="shared" si="58"/>
        <v>0</v>
      </c>
      <c r="BN219" s="59">
        <f t="shared" si="59"/>
        <v>0</v>
      </c>
      <c r="BO219" s="59">
        <f t="shared" si="60"/>
        <v>666000</v>
      </c>
      <c r="BP219" s="64"/>
      <c r="BQ219" s="59">
        <f t="shared" si="61"/>
        <v>74000</v>
      </c>
      <c r="BR219" s="59">
        <f t="shared" si="62"/>
        <v>740000</v>
      </c>
      <c r="BS219" s="59">
        <f t="shared" si="63"/>
        <v>740000</v>
      </c>
      <c r="BT219" s="59">
        <f t="shared" si="64"/>
        <v>666000</v>
      </c>
    </row>
    <row r="220">
      <c r="A220" s="49"/>
      <c r="B220" s="52" t="s">
        <v>38</v>
      </c>
      <c r="C220" s="52" t="s">
        <v>206</v>
      </c>
      <c r="D220" s="106">
        <v>2100000.0</v>
      </c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62"/>
      <c r="S220" s="62"/>
      <c r="T220" s="62">
        <f t="shared" si="150"/>
        <v>700000</v>
      </c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>
        <v>700000.0</v>
      </c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>
        <v>700000.0</v>
      </c>
      <c r="AX220" s="62"/>
      <c r="AY220" s="62"/>
      <c r="AZ220" s="63"/>
      <c r="BA220" s="59">
        <f t="shared" si="128"/>
        <v>2100000</v>
      </c>
      <c r="BB220" s="28">
        <f t="shared" si="78"/>
        <v>0</v>
      </c>
      <c r="BC220" s="64"/>
      <c r="BD220" s="59">
        <f t="shared" si="49"/>
        <v>0</v>
      </c>
      <c r="BE220" s="59">
        <f t="shared" si="50"/>
        <v>0</v>
      </c>
      <c r="BF220" s="59">
        <f t="shared" si="51"/>
        <v>0</v>
      </c>
      <c r="BG220" s="59">
        <f t="shared" si="52"/>
        <v>700000</v>
      </c>
      <c r="BH220" s="59">
        <f t="shared" si="53"/>
        <v>0</v>
      </c>
      <c r="BI220" s="59">
        <f t="shared" si="54"/>
        <v>0</v>
      </c>
      <c r="BJ220" s="59">
        <f t="shared" si="55"/>
        <v>0</v>
      </c>
      <c r="BK220" s="59">
        <f t="shared" si="56"/>
        <v>700000</v>
      </c>
      <c r="BL220" s="59">
        <f t="shared" si="57"/>
        <v>0</v>
      </c>
      <c r="BM220" s="59">
        <f t="shared" si="58"/>
        <v>0</v>
      </c>
      <c r="BN220" s="59">
        <f t="shared" si="59"/>
        <v>0</v>
      </c>
      <c r="BO220" s="59">
        <f t="shared" si="60"/>
        <v>700000</v>
      </c>
      <c r="BP220" s="64"/>
      <c r="BQ220" s="59">
        <f t="shared" si="61"/>
        <v>0</v>
      </c>
      <c r="BR220" s="59">
        <f t="shared" si="62"/>
        <v>700000</v>
      </c>
      <c r="BS220" s="59">
        <f t="shared" si="63"/>
        <v>700000</v>
      </c>
      <c r="BT220" s="59">
        <f t="shared" si="64"/>
        <v>700000</v>
      </c>
    </row>
    <row r="221">
      <c r="A221" s="45">
        <v>512212.0</v>
      </c>
      <c r="B221" s="46" t="s">
        <v>207</v>
      </c>
      <c r="C221" s="6"/>
      <c r="D221" s="143">
        <f t="shared" ref="D221:AZ221" si="151">sum(D223,D225)</f>
        <v>10960000</v>
      </c>
      <c r="E221" s="143">
        <f t="shared" si="151"/>
        <v>0</v>
      </c>
      <c r="F221" s="143">
        <f t="shared" si="151"/>
        <v>0</v>
      </c>
      <c r="G221" s="143">
        <f t="shared" si="151"/>
        <v>0</v>
      </c>
      <c r="H221" s="143">
        <f t="shared" si="151"/>
        <v>0</v>
      </c>
      <c r="I221" s="143">
        <f t="shared" si="151"/>
        <v>0</v>
      </c>
      <c r="J221" s="143">
        <f t="shared" si="151"/>
        <v>0</v>
      </c>
      <c r="K221" s="143">
        <f t="shared" si="151"/>
        <v>0</v>
      </c>
      <c r="L221" s="143">
        <f t="shared" si="151"/>
        <v>0</v>
      </c>
      <c r="M221" s="143">
        <f t="shared" si="151"/>
        <v>0</v>
      </c>
      <c r="N221" s="143">
        <f t="shared" si="151"/>
        <v>0</v>
      </c>
      <c r="O221" s="143">
        <f t="shared" si="151"/>
        <v>0</v>
      </c>
      <c r="P221" s="143">
        <f t="shared" si="151"/>
        <v>0</v>
      </c>
      <c r="Q221" s="143">
        <f t="shared" si="151"/>
        <v>0</v>
      </c>
      <c r="R221" s="47">
        <f t="shared" si="151"/>
        <v>0</v>
      </c>
      <c r="S221" s="47">
        <f t="shared" si="151"/>
        <v>2740000</v>
      </c>
      <c r="T221" s="47">
        <f t="shared" si="151"/>
        <v>0</v>
      </c>
      <c r="U221" s="47">
        <f t="shared" si="151"/>
        <v>0</v>
      </c>
      <c r="V221" s="47">
        <f t="shared" si="151"/>
        <v>0</v>
      </c>
      <c r="W221" s="47">
        <f t="shared" si="151"/>
        <v>0</v>
      </c>
      <c r="X221" s="47">
        <f t="shared" si="151"/>
        <v>0</v>
      </c>
      <c r="Y221" s="47">
        <f t="shared" si="151"/>
        <v>0</v>
      </c>
      <c r="Z221" s="47">
        <f t="shared" si="151"/>
        <v>0</v>
      </c>
      <c r="AA221" s="47">
        <f t="shared" si="151"/>
        <v>0</v>
      </c>
      <c r="AB221" s="47">
        <f t="shared" si="151"/>
        <v>0</v>
      </c>
      <c r="AC221" s="47">
        <f t="shared" si="151"/>
        <v>0</v>
      </c>
      <c r="AD221" s="47">
        <f t="shared" si="151"/>
        <v>0</v>
      </c>
      <c r="AE221" s="47">
        <f t="shared" si="151"/>
        <v>0</v>
      </c>
      <c r="AF221" s="47">
        <f t="shared" si="151"/>
        <v>0</v>
      </c>
      <c r="AG221" s="47">
        <f t="shared" si="151"/>
        <v>0</v>
      </c>
      <c r="AH221" s="47">
        <f t="shared" si="151"/>
        <v>0</v>
      </c>
      <c r="AI221" s="47">
        <f t="shared" si="151"/>
        <v>2740000</v>
      </c>
      <c r="AJ221" s="47">
        <f t="shared" si="151"/>
        <v>0</v>
      </c>
      <c r="AK221" s="47">
        <f t="shared" si="151"/>
        <v>0</v>
      </c>
      <c r="AL221" s="47">
        <f t="shared" si="151"/>
        <v>0</v>
      </c>
      <c r="AM221" s="47">
        <f t="shared" si="151"/>
        <v>0</v>
      </c>
      <c r="AN221" s="47">
        <f t="shared" si="151"/>
        <v>0</v>
      </c>
      <c r="AO221" s="47">
        <f t="shared" si="151"/>
        <v>0</v>
      </c>
      <c r="AP221" s="47">
        <f t="shared" si="151"/>
        <v>0</v>
      </c>
      <c r="AQ221" s="47">
        <f t="shared" si="151"/>
        <v>0</v>
      </c>
      <c r="AR221" s="47">
        <f t="shared" si="151"/>
        <v>0</v>
      </c>
      <c r="AS221" s="47">
        <f t="shared" si="151"/>
        <v>0</v>
      </c>
      <c r="AT221" s="47">
        <f t="shared" si="151"/>
        <v>0</v>
      </c>
      <c r="AU221" s="47">
        <f t="shared" si="151"/>
        <v>0</v>
      </c>
      <c r="AV221" s="47">
        <f t="shared" si="151"/>
        <v>2740000</v>
      </c>
      <c r="AW221" s="47">
        <f t="shared" si="151"/>
        <v>0</v>
      </c>
      <c r="AX221" s="47">
        <f t="shared" si="151"/>
        <v>2740000</v>
      </c>
      <c r="AY221" s="47">
        <f t="shared" si="151"/>
        <v>0</v>
      </c>
      <c r="AZ221" s="60">
        <f t="shared" si="151"/>
        <v>0</v>
      </c>
      <c r="BA221" s="59">
        <f t="shared" si="128"/>
        <v>10960000</v>
      </c>
      <c r="BB221" s="28">
        <f t="shared" si="78"/>
        <v>0</v>
      </c>
      <c r="BC221" s="61"/>
      <c r="BD221" s="59">
        <f t="shared" si="49"/>
        <v>0</v>
      </c>
      <c r="BE221" s="59">
        <f t="shared" si="50"/>
        <v>0</v>
      </c>
      <c r="BF221" s="59">
        <f t="shared" si="51"/>
        <v>0</v>
      </c>
      <c r="BG221" s="59">
        <f t="shared" si="52"/>
        <v>2740000</v>
      </c>
      <c r="BH221" s="59">
        <f t="shared" si="53"/>
        <v>0</v>
      </c>
      <c r="BI221" s="59">
        <f t="shared" si="54"/>
        <v>0</v>
      </c>
      <c r="BJ221" s="59">
        <f t="shared" si="55"/>
        <v>0</v>
      </c>
      <c r="BK221" s="59">
        <f t="shared" si="56"/>
        <v>2740000</v>
      </c>
      <c r="BL221" s="59">
        <f t="shared" si="57"/>
        <v>0</v>
      </c>
      <c r="BM221" s="59">
        <f t="shared" si="58"/>
        <v>0</v>
      </c>
      <c r="BN221" s="59">
        <f t="shared" si="59"/>
        <v>2740000</v>
      </c>
      <c r="BO221" s="59">
        <f t="shared" si="60"/>
        <v>2740000</v>
      </c>
      <c r="BP221" s="61"/>
      <c r="BQ221" s="59">
        <f t="shared" si="61"/>
        <v>0</v>
      </c>
      <c r="BR221" s="59">
        <f t="shared" si="62"/>
        <v>2740000</v>
      </c>
      <c r="BS221" s="59">
        <f t="shared" si="63"/>
        <v>2740000</v>
      </c>
      <c r="BT221" s="59">
        <f t="shared" si="64"/>
        <v>5480000</v>
      </c>
    </row>
    <row r="222">
      <c r="A222" s="49"/>
      <c r="B222" s="50" t="s">
        <v>37</v>
      </c>
      <c r="C222" s="6"/>
      <c r="D222" s="70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  <c r="AP222" s="62"/>
      <c r="AQ222" s="62"/>
      <c r="AR222" s="62"/>
      <c r="AS222" s="62"/>
      <c r="AT222" s="62"/>
      <c r="AU222" s="62"/>
      <c r="AV222" s="62"/>
      <c r="AW222" s="62"/>
      <c r="AX222" s="62"/>
      <c r="AY222" s="62"/>
      <c r="AZ222" s="63"/>
      <c r="BA222" s="59">
        <f t="shared" si="128"/>
        <v>0</v>
      </c>
      <c r="BB222" s="28">
        <f t="shared" si="78"/>
        <v>0</v>
      </c>
      <c r="BC222" s="64"/>
      <c r="BD222" s="59">
        <f t="shared" si="49"/>
        <v>0</v>
      </c>
      <c r="BE222" s="59">
        <f t="shared" si="50"/>
        <v>0</v>
      </c>
      <c r="BF222" s="59">
        <f t="shared" si="51"/>
        <v>0</v>
      </c>
      <c r="BG222" s="59">
        <f t="shared" si="52"/>
        <v>0</v>
      </c>
      <c r="BH222" s="59">
        <f t="shared" si="53"/>
        <v>0</v>
      </c>
      <c r="BI222" s="59">
        <f t="shared" si="54"/>
        <v>0</v>
      </c>
      <c r="BJ222" s="59">
        <f t="shared" si="55"/>
        <v>0</v>
      </c>
      <c r="BK222" s="59">
        <f t="shared" si="56"/>
        <v>0</v>
      </c>
      <c r="BL222" s="59">
        <f t="shared" si="57"/>
        <v>0</v>
      </c>
      <c r="BM222" s="59">
        <f t="shared" si="58"/>
        <v>0</v>
      </c>
      <c r="BN222" s="59">
        <f t="shared" si="59"/>
        <v>0</v>
      </c>
      <c r="BO222" s="59">
        <f t="shared" si="60"/>
        <v>0</v>
      </c>
      <c r="BP222" s="64"/>
      <c r="BQ222" s="59">
        <f t="shared" si="61"/>
        <v>0</v>
      </c>
      <c r="BR222" s="59">
        <f t="shared" si="62"/>
        <v>0</v>
      </c>
      <c r="BS222" s="59">
        <f t="shared" si="63"/>
        <v>0</v>
      </c>
      <c r="BT222" s="59">
        <f t="shared" si="64"/>
        <v>0</v>
      </c>
    </row>
    <row r="223">
      <c r="A223" s="49"/>
      <c r="B223" s="52" t="s">
        <v>54</v>
      </c>
      <c r="C223" s="52" t="s">
        <v>199</v>
      </c>
      <c r="D223" s="106">
        <f t="shared" ref="D223:AZ223" si="152">sum(D224)</f>
        <v>8160000</v>
      </c>
      <c r="E223" s="106">
        <f t="shared" si="152"/>
        <v>0</v>
      </c>
      <c r="F223" s="106">
        <f t="shared" si="152"/>
        <v>0</v>
      </c>
      <c r="G223" s="106">
        <f t="shared" si="152"/>
        <v>0</v>
      </c>
      <c r="H223" s="106">
        <f t="shared" si="152"/>
        <v>0</v>
      </c>
      <c r="I223" s="106">
        <f t="shared" si="152"/>
        <v>0</v>
      </c>
      <c r="J223" s="106">
        <f t="shared" si="152"/>
        <v>0</v>
      </c>
      <c r="K223" s="106">
        <f t="shared" si="152"/>
        <v>0</v>
      </c>
      <c r="L223" s="106">
        <f t="shared" si="152"/>
        <v>0</v>
      </c>
      <c r="M223" s="106">
        <f t="shared" si="152"/>
        <v>0</v>
      </c>
      <c r="N223" s="106">
        <f t="shared" si="152"/>
        <v>0</v>
      </c>
      <c r="O223" s="106">
        <f t="shared" si="152"/>
        <v>0</v>
      </c>
      <c r="P223" s="106">
        <f t="shared" si="152"/>
        <v>0</v>
      </c>
      <c r="Q223" s="106">
        <f t="shared" si="152"/>
        <v>0</v>
      </c>
      <c r="R223" s="53">
        <f t="shared" si="152"/>
        <v>0</v>
      </c>
      <c r="S223" s="53">
        <f t="shared" si="152"/>
        <v>2040000</v>
      </c>
      <c r="T223" s="53">
        <f t="shared" si="152"/>
        <v>0</v>
      </c>
      <c r="U223" s="53">
        <f t="shared" si="152"/>
        <v>0</v>
      </c>
      <c r="V223" s="53">
        <f t="shared" si="152"/>
        <v>0</v>
      </c>
      <c r="W223" s="53">
        <f t="shared" si="152"/>
        <v>0</v>
      </c>
      <c r="X223" s="53">
        <f t="shared" si="152"/>
        <v>0</v>
      </c>
      <c r="Y223" s="53">
        <f t="shared" si="152"/>
        <v>0</v>
      </c>
      <c r="Z223" s="53">
        <f t="shared" si="152"/>
        <v>0</v>
      </c>
      <c r="AA223" s="53">
        <f t="shared" si="152"/>
        <v>0</v>
      </c>
      <c r="AB223" s="53">
        <f t="shared" si="152"/>
        <v>0</v>
      </c>
      <c r="AC223" s="53">
        <f t="shared" si="152"/>
        <v>0</v>
      </c>
      <c r="AD223" s="53">
        <f t="shared" si="152"/>
        <v>0</v>
      </c>
      <c r="AE223" s="53">
        <f t="shared" si="152"/>
        <v>0</v>
      </c>
      <c r="AF223" s="53">
        <f t="shared" si="152"/>
        <v>0</v>
      </c>
      <c r="AG223" s="53">
        <f t="shared" si="152"/>
        <v>0</v>
      </c>
      <c r="AH223" s="53">
        <f t="shared" si="152"/>
        <v>0</v>
      </c>
      <c r="AI223" s="53">
        <f t="shared" si="152"/>
        <v>2040000</v>
      </c>
      <c r="AJ223" s="53">
        <f t="shared" si="152"/>
        <v>0</v>
      </c>
      <c r="AK223" s="53">
        <f t="shared" si="152"/>
        <v>0</v>
      </c>
      <c r="AL223" s="53">
        <f t="shared" si="152"/>
        <v>0</v>
      </c>
      <c r="AM223" s="53">
        <f t="shared" si="152"/>
        <v>0</v>
      </c>
      <c r="AN223" s="53">
        <f t="shared" si="152"/>
        <v>0</v>
      </c>
      <c r="AO223" s="53">
        <f t="shared" si="152"/>
        <v>0</v>
      </c>
      <c r="AP223" s="53">
        <f t="shared" si="152"/>
        <v>0</v>
      </c>
      <c r="AQ223" s="53">
        <f t="shared" si="152"/>
        <v>0</v>
      </c>
      <c r="AR223" s="53">
        <f t="shared" si="152"/>
        <v>0</v>
      </c>
      <c r="AS223" s="53">
        <f t="shared" si="152"/>
        <v>0</v>
      </c>
      <c r="AT223" s="53">
        <f t="shared" si="152"/>
        <v>0</v>
      </c>
      <c r="AU223" s="53">
        <f t="shared" si="152"/>
        <v>0</v>
      </c>
      <c r="AV223" s="53">
        <f t="shared" si="152"/>
        <v>2040000</v>
      </c>
      <c r="AW223" s="53">
        <f t="shared" si="152"/>
        <v>0</v>
      </c>
      <c r="AX223" s="53">
        <f t="shared" si="152"/>
        <v>2040000</v>
      </c>
      <c r="AY223" s="53">
        <f t="shared" si="152"/>
        <v>0</v>
      </c>
      <c r="AZ223" s="65">
        <f t="shared" si="152"/>
        <v>0</v>
      </c>
      <c r="BA223" s="59">
        <f t="shared" si="128"/>
        <v>8160000</v>
      </c>
      <c r="BB223" s="28">
        <f t="shared" si="78"/>
        <v>0</v>
      </c>
      <c r="BC223" s="64"/>
      <c r="BD223" s="59">
        <f t="shared" si="49"/>
        <v>0</v>
      </c>
      <c r="BE223" s="59">
        <f t="shared" si="50"/>
        <v>0</v>
      </c>
      <c r="BF223" s="59">
        <f t="shared" si="51"/>
        <v>0</v>
      </c>
      <c r="BG223" s="59">
        <f t="shared" si="52"/>
        <v>2040000</v>
      </c>
      <c r="BH223" s="59">
        <f t="shared" si="53"/>
        <v>0</v>
      </c>
      <c r="BI223" s="59">
        <f t="shared" si="54"/>
        <v>0</v>
      </c>
      <c r="BJ223" s="59">
        <f t="shared" si="55"/>
        <v>0</v>
      </c>
      <c r="BK223" s="59">
        <f t="shared" si="56"/>
        <v>2040000</v>
      </c>
      <c r="BL223" s="59">
        <f t="shared" si="57"/>
        <v>0</v>
      </c>
      <c r="BM223" s="59">
        <f t="shared" si="58"/>
        <v>0</v>
      </c>
      <c r="BN223" s="59">
        <f t="shared" si="59"/>
        <v>2040000</v>
      </c>
      <c r="BO223" s="59">
        <f t="shared" si="60"/>
        <v>2040000</v>
      </c>
      <c r="BP223" s="64"/>
      <c r="BQ223" s="59">
        <f t="shared" si="61"/>
        <v>0</v>
      </c>
      <c r="BR223" s="59">
        <f t="shared" si="62"/>
        <v>2040000</v>
      </c>
      <c r="BS223" s="59">
        <f t="shared" si="63"/>
        <v>2040000</v>
      </c>
      <c r="BT223" s="59">
        <f t="shared" si="64"/>
        <v>4080000</v>
      </c>
    </row>
    <row r="224">
      <c r="A224" s="49"/>
      <c r="B224" s="52" t="s">
        <v>38</v>
      </c>
      <c r="C224" s="52" t="s">
        <v>208</v>
      </c>
      <c r="D224" s="106">
        <v>8160000.0</v>
      </c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62"/>
      <c r="S224" s="62">
        <v>2040000.0</v>
      </c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>
        <f>D224/4</f>
        <v>2040000</v>
      </c>
      <c r="AJ224" s="62"/>
      <c r="AK224" s="62"/>
      <c r="AL224" s="62"/>
      <c r="AM224" s="62"/>
      <c r="AN224" s="62"/>
      <c r="AO224" s="62"/>
      <c r="AP224" s="62"/>
      <c r="AQ224" s="62"/>
      <c r="AR224" s="62"/>
      <c r="AS224" s="62"/>
      <c r="AT224" s="62"/>
      <c r="AU224" s="62"/>
      <c r="AV224" s="62">
        <v>2040000.0</v>
      </c>
      <c r="AW224" s="62"/>
      <c r="AX224" s="62">
        <v>2040000.0</v>
      </c>
      <c r="AY224" s="62"/>
      <c r="AZ224" s="63"/>
      <c r="BA224" s="59">
        <f t="shared" si="128"/>
        <v>8160000</v>
      </c>
      <c r="BB224" s="28">
        <f t="shared" si="78"/>
        <v>0</v>
      </c>
      <c r="BC224" s="64"/>
      <c r="BD224" s="59">
        <f t="shared" si="49"/>
        <v>0</v>
      </c>
      <c r="BE224" s="59">
        <f t="shared" si="50"/>
        <v>0</v>
      </c>
      <c r="BF224" s="59">
        <f t="shared" si="51"/>
        <v>0</v>
      </c>
      <c r="BG224" s="59">
        <f t="shared" si="52"/>
        <v>2040000</v>
      </c>
      <c r="BH224" s="59">
        <f t="shared" si="53"/>
        <v>0</v>
      </c>
      <c r="BI224" s="59">
        <f t="shared" si="54"/>
        <v>0</v>
      </c>
      <c r="BJ224" s="59">
        <f t="shared" si="55"/>
        <v>0</v>
      </c>
      <c r="BK224" s="59">
        <f t="shared" si="56"/>
        <v>2040000</v>
      </c>
      <c r="BL224" s="59">
        <f t="shared" si="57"/>
        <v>0</v>
      </c>
      <c r="BM224" s="59">
        <f t="shared" si="58"/>
        <v>0</v>
      </c>
      <c r="BN224" s="59">
        <f t="shared" si="59"/>
        <v>2040000</v>
      </c>
      <c r="BO224" s="59">
        <f t="shared" si="60"/>
        <v>2040000</v>
      </c>
      <c r="BP224" s="64"/>
      <c r="BQ224" s="59">
        <f t="shared" si="61"/>
        <v>0</v>
      </c>
      <c r="BR224" s="59">
        <f t="shared" si="62"/>
        <v>2040000</v>
      </c>
      <c r="BS224" s="59">
        <f t="shared" si="63"/>
        <v>2040000</v>
      </c>
      <c r="BT224" s="59">
        <f t="shared" si="64"/>
        <v>4080000</v>
      </c>
    </row>
    <row r="225">
      <c r="A225" s="49"/>
      <c r="B225" s="52" t="s">
        <v>54</v>
      </c>
      <c r="C225" s="52" t="s">
        <v>203</v>
      </c>
      <c r="D225" s="106">
        <f t="shared" ref="D225:AZ225" si="153">sum(D226)</f>
        <v>2800000</v>
      </c>
      <c r="E225" s="106">
        <f t="shared" si="153"/>
        <v>0</v>
      </c>
      <c r="F225" s="106">
        <f t="shared" si="153"/>
        <v>0</v>
      </c>
      <c r="G225" s="106">
        <f t="shared" si="153"/>
        <v>0</v>
      </c>
      <c r="H225" s="106">
        <f t="shared" si="153"/>
        <v>0</v>
      </c>
      <c r="I225" s="106">
        <f t="shared" si="153"/>
        <v>0</v>
      </c>
      <c r="J225" s="106">
        <f t="shared" si="153"/>
        <v>0</v>
      </c>
      <c r="K225" s="106">
        <f t="shared" si="153"/>
        <v>0</v>
      </c>
      <c r="L225" s="106">
        <f t="shared" si="153"/>
        <v>0</v>
      </c>
      <c r="M225" s="106">
        <f t="shared" si="153"/>
        <v>0</v>
      </c>
      <c r="N225" s="106">
        <f t="shared" si="153"/>
        <v>0</v>
      </c>
      <c r="O225" s="106">
        <f t="shared" si="153"/>
        <v>0</v>
      </c>
      <c r="P225" s="106">
        <f t="shared" si="153"/>
        <v>0</v>
      </c>
      <c r="Q225" s="106">
        <f t="shared" si="153"/>
        <v>0</v>
      </c>
      <c r="R225" s="53">
        <f t="shared" si="153"/>
        <v>0</v>
      </c>
      <c r="S225" s="53">
        <f t="shared" si="153"/>
        <v>700000</v>
      </c>
      <c r="T225" s="53">
        <f t="shared" si="153"/>
        <v>0</v>
      </c>
      <c r="U225" s="53">
        <f t="shared" si="153"/>
        <v>0</v>
      </c>
      <c r="V225" s="53">
        <f t="shared" si="153"/>
        <v>0</v>
      </c>
      <c r="W225" s="53">
        <f t="shared" si="153"/>
        <v>0</v>
      </c>
      <c r="X225" s="53">
        <f t="shared" si="153"/>
        <v>0</v>
      </c>
      <c r="Y225" s="53">
        <f t="shared" si="153"/>
        <v>0</v>
      </c>
      <c r="Z225" s="53">
        <f t="shared" si="153"/>
        <v>0</v>
      </c>
      <c r="AA225" s="53">
        <f t="shared" si="153"/>
        <v>0</v>
      </c>
      <c r="AB225" s="53">
        <f t="shared" si="153"/>
        <v>0</v>
      </c>
      <c r="AC225" s="53">
        <f t="shared" si="153"/>
        <v>0</v>
      </c>
      <c r="AD225" s="53">
        <f t="shared" si="153"/>
        <v>0</v>
      </c>
      <c r="AE225" s="53">
        <f t="shared" si="153"/>
        <v>0</v>
      </c>
      <c r="AF225" s="53">
        <f t="shared" si="153"/>
        <v>0</v>
      </c>
      <c r="AG225" s="53">
        <f t="shared" si="153"/>
        <v>0</v>
      </c>
      <c r="AH225" s="53">
        <f t="shared" si="153"/>
        <v>0</v>
      </c>
      <c r="AI225" s="53">
        <f t="shared" si="153"/>
        <v>700000</v>
      </c>
      <c r="AJ225" s="53">
        <f t="shared" si="153"/>
        <v>0</v>
      </c>
      <c r="AK225" s="53">
        <f t="shared" si="153"/>
        <v>0</v>
      </c>
      <c r="AL225" s="53">
        <f t="shared" si="153"/>
        <v>0</v>
      </c>
      <c r="AM225" s="53">
        <f t="shared" si="153"/>
        <v>0</v>
      </c>
      <c r="AN225" s="53">
        <f t="shared" si="153"/>
        <v>0</v>
      </c>
      <c r="AO225" s="53">
        <f t="shared" si="153"/>
        <v>0</v>
      </c>
      <c r="AP225" s="53">
        <f t="shared" si="153"/>
        <v>0</v>
      </c>
      <c r="AQ225" s="53">
        <f t="shared" si="153"/>
        <v>0</v>
      </c>
      <c r="AR225" s="53">
        <f t="shared" si="153"/>
        <v>0</v>
      </c>
      <c r="AS225" s="53">
        <f t="shared" si="153"/>
        <v>0</v>
      </c>
      <c r="AT225" s="53">
        <f t="shared" si="153"/>
        <v>0</v>
      </c>
      <c r="AU225" s="53">
        <f t="shared" si="153"/>
        <v>0</v>
      </c>
      <c r="AV225" s="53">
        <f t="shared" si="153"/>
        <v>700000</v>
      </c>
      <c r="AW225" s="53">
        <f t="shared" si="153"/>
        <v>0</v>
      </c>
      <c r="AX225" s="53">
        <f t="shared" si="153"/>
        <v>700000</v>
      </c>
      <c r="AY225" s="53">
        <f t="shared" si="153"/>
        <v>0</v>
      </c>
      <c r="AZ225" s="65">
        <f t="shared" si="153"/>
        <v>0</v>
      </c>
      <c r="BA225" s="59">
        <f t="shared" si="128"/>
        <v>2800000</v>
      </c>
      <c r="BB225" s="28">
        <f t="shared" si="78"/>
        <v>0</v>
      </c>
      <c r="BC225" s="64"/>
      <c r="BD225" s="59">
        <f t="shared" si="49"/>
        <v>0</v>
      </c>
      <c r="BE225" s="59">
        <f t="shared" si="50"/>
        <v>0</v>
      </c>
      <c r="BF225" s="59">
        <f t="shared" si="51"/>
        <v>0</v>
      </c>
      <c r="BG225" s="59">
        <f t="shared" si="52"/>
        <v>700000</v>
      </c>
      <c r="BH225" s="59">
        <f t="shared" si="53"/>
        <v>0</v>
      </c>
      <c r="BI225" s="59">
        <f t="shared" si="54"/>
        <v>0</v>
      </c>
      <c r="BJ225" s="59">
        <f t="shared" si="55"/>
        <v>0</v>
      </c>
      <c r="BK225" s="59">
        <f t="shared" si="56"/>
        <v>700000</v>
      </c>
      <c r="BL225" s="59">
        <f t="shared" si="57"/>
        <v>0</v>
      </c>
      <c r="BM225" s="59">
        <f t="shared" si="58"/>
        <v>0</v>
      </c>
      <c r="BN225" s="59">
        <f t="shared" si="59"/>
        <v>700000</v>
      </c>
      <c r="BO225" s="59">
        <f t="shared" si="60"/>
        <v>700000</v>
      </c>
      <c r="BP225" s="64"/>
      <c r="BQ225" s="59">
        <f t="shared" si="61"/>
        <v>0</v>
      </c>
      <c r="BR225" s="59">
        <f t="shared" si="62"/>
        <v>700000</v>
      </c>
      <c r="BS225" s="59">
        <f t="shared" si="63"/>
        <v>700000</v>
      </c>
      <c r="BT225" s="59">
        <f t="shared" si="64"/>
        <v>1400000</v>
      </c>
    </row>
    <row r="226">
      <c r="A226" s="49"/>
      <c r="B226" s="52" t="s">
        <v>38</v>
      </c>
      <c r="C226" s="52" t="s">
        <v>209</v>
      </c>
      <c r="D226" s="106">
        <v>2800000.0</v>
      </c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62"/>
      <c r="S226" s="62">
        <v>700000.0</v>
      </c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>
        <f>D226/4</f>
        <v>700000</v>
      </c>
      <c r="AJ226" s="62"/>
      <c r="AK226" s="62"/>
      <c r="AL226" s="62"/>
      <c r="AM226" s="62"/>
      <c r="AN226" s="62"/>
      <c r="AO226" s="62"/>
      <c r="AP226" s="62"/>
      <c r="AQ226" s="62"/>
      <c r="AR226" s="62"/>
      <c r="AS226" s="62"/>
      <c r="AT226" s="62"/>
      <c r="AU226" s="62"/>
      <c r="AV226" s="62">
        <v>700000.0</v>
      </c>
      <c r="AW226" s="62"/>
      <c r="AX226" s="62">
        <v>700000.0</v>
      </c>
      <c r="AY226" s="62"/>
      <c r="AZ226" s="63"/>
      <c r="BA226" s="59">
        <f t="shared" si="128"/>
        <v>2800000</v>
      </c>
      <c r="BB226" s="28">
        <f t="shared" si="78"/>
        <v>0</v>
      </c>
      <c r="BC226" s="64"/>
      <c r="BD226" s="59">
        <f t="shared" si="49"/>
        <v>0</v>
      </c>
      <c r="BE226" s="59">
        <f t="shared" si="50"/>
        <v>0</v>
      </c>
      <c r="BF226" s="59">
        <f t="shared" si="51"/>
        <v>0</v>
      </c>
      <c r="BG226" s="59">
        <f t="shared" si="52"/>
        <v>700000</v>
      </c>
      <c r="BH226" s="59">
        <f t="shared" si="53"/>
        <v>0</v>
      </c>
      <c r="BI226" s="59">
        <f t="shared" si="54"/>
        <v>0</v>
      </c>
      <c r="BJ226" s="59">
        <f t="shared" si="55"/>
        <v>0</v>
      </c>
      <c r="BK226" s="59">
        <f t="shared" si="56"/>
        <v>700000</v>
      </c>
      <c r="BL226" s="59">
        <f t="shared" si="57"/>
        <v>0</v>
      </c>
      <c r="BM226" s="59">
        <f t="shared" si="58"/>
        <v>0</v>
      </c>
      <c r="BN226" s="59">
        <f t="shared" si="59"/>
        <v>700000</v>
      </c>
      <c r="BO226" s="59">
        <f t="shared" si="60"/>
        <v>700000</v>
      </c>
      <c r="BP226" s="64"/>
      <c r="BQ226" s="59">
        <f t="shared" si="61"/>
        <v>0</v>
      </c>
      <c r="BR226" s="59">
        <f t="shared" si="62"/>
        <v>700000</v>
      </c>
      <c r="BS226" s="59">
        <f t="shared" si="63"/>
        <v>700000</v>
      </c>
      <c r="BT226" s="59">
        <f t="shared" si="64"/>
        <v>1400000</v>
      </c>
    </row>
    <row r="227">
      <c r="A227" s="45">
        <v>512411.0</v>
      </c>
      <c r="B227" s="46" t="s">
        <v>210</v>
      </c>
      <c r="C227" s="6"/>
      <c r="D227" s="143">
        <f t="shared" ref="D227:AZ227" si="154">sum(D229:D238)</f>
        <v>8160677000</v>
      </c>
      <c r="E227" s="143">
        <f t="shared" si="154"/>
        <v>0</v>
      </c>
      <c r="F227" s="143">
        <f t="shared" si="154"/>
        <v>0</v>
      </c>
      <c r="G227" s="143">
        <f t="shared" si="154"/>
        <v>0</v>
      </c>
      <c r="H227" s="143">
        <f t="shared" si="154"/>
        <v>0</v>
      </c>
      <c r="I227" s="143">
        <f t="shared" si="154"/>
        <v>0</v>
      </c>
      <c r="J227" s="143">
        <f t="shared" si="154"/>
        <v>504854000</v>
      </c>
      <c r="K227" s="143">
        <f t="shared" si="154"/>
        <v>0</v>
      </c>
      <c r="L227" s="143">
        <f t="shared" si="154"/>
        <v>0</v>
      </c>
      <c r="M227" s="143">
        <f t="shared" si="154"/>
        <v>0</v>
      </c>
      <c r="N227" s="143">
        <f t="shared" si="154"/>
        <v>1125376600</v>
      </c>
      <c r="O227" s="143">
        <f t="shared" si="154"/>
        <v>0</v>
      </c>
      <c r="P227" s="143">
        <f t="shared" si="154"/>
        <v>0</v>
      </c>
      <c r="Q227" s="143">
        <f t="shared" si="154"/>
        <v>0</v>
      </c>
      <c r="R227" s="47">
        <f t="shared" si="154"/>
        <v>0</v>
      </c>
      <c r="S227" s="47">
        <f t="shared" si="154"/>
        <v>504854000</v>
      </c>
      <c r="T227" s="47">
        <f t="shared" si="154"/>
        <v>0</v>
      </c>
      <c r="U227" s="47">
        <f t="shared" si="154"/>
        <v>0</v>
      </c>
      <c r="V227" s="47">
        <f t="shared" si="154"/>
        <v>0</v>
      </c>
      <c r="W227" s="47">
        <f t="shared" si="154"/>
        <v>504854000</v>
      </c>
      <c r="X227" s="47">
        <f t="shared" si="154"/>
        <v>0</v>
      </c>
      <c r="Y227" s="47">
        <f t="shared" si="154"/>
        <v>0</v>
      </c>
      <c r="Z227" s="47">
        <f t="shared" si="154"/>
        <v>0</v>
      </c>
      <c r="AA227" s="47">
        <f t="shared" si="154"/>
        <v>514914466</v>
      </c>
      <c r="AB227" s="47">
        <f t="shared" si="154"/>
        <v>494793466</v>
      </c>
      <c r="AC227" s="47">
        <f t="shared" si="154"/>
        <v>0</v>
      </c>
      <c r="AD227" s="47">
        <f t="shared" si="154"/>
        <v>0</v>
      </c>
      <c r="AE227" s="47">
        <f t="shared" si="154"/>
        <v>504854000</v>
      </c>
      <c r="AF227" s="47">
        <f t="shared" si="154"/>
        <v>0</v>
      </c>
      <c r="AG227" s="47">
        <f t="shared" si="154"/>
        <v>0</v>
      </c>
      <c r="AH227" s="47">
        <f t="shared" si="154"/>
        <v>0</v>
      </c>
      <c r="AI227" s="47">
        <f t="shared" si="154"/>
        <v>504854000</v>
      </c>
      <c r="AJ227" s="47">
        <f t="shared" si="154"/>
        <v>0</v>
      </c>
      <c r="AK227" s="47">
        <f t="shared" si="154"/>
        <v>0</v>
      </c>
      <c r="AL227" s="47">
        <f t="shared" si="154"/>
        <v>0</v>
      </c>
      <c r="AM227" s="47">
        <f t="shared" si="154"/>
        <v>504416837</v>
      </c>
      <c r="AN227" s="47">
        <f t="shared" si="154"/>
        <v>0</v>
      </c>
      <c r="AO227" s="47">
        <f t="shared" si="154"/>
        <v>0</v>
      </c>
      <c r="AP227" s="47">
        <f t="shared" si="154"/>
        <v>0</v>
      </c>
      <c r="AQ227" s="47">
        <f t="shared" si="154"/>
        <v>491804466</v>
      </c>
      <c r="AR227" s="47">
        <f t="shared" si="154"/>
        <v>0</v>
      </c>
      <c r="AS227" s="47">
        <f t="shared" si="154"/>
        <v>0</v>
      </c>
      <c r="AT227" s="47">
        <f t="shared" si="154"/>
        <v>0</v>
      </c>
      <c r="AU227" s="47">
        <f t="shared" si="154"/>
        <v>491804466</v>
      </c>
      <c r="AV227" s="47">
        <f t="shared" si="154"/>
        <v>0</v>
      </c>
      <c r="AW227" s="47">
        <f t="shared" si="154"/>
        <v>0</v>
      </c>
      <c r="AX227" s="47">
        <f t="shared" si="154"/>
        <v>491804466</v>
      </c>
      <c r="AY227" s="47">
        <f t="shared" si="154"/>
        <v>1521492233</v>
      </c>
      <c r="AZ227" s="60">
        <f t="shared" si="154"/>
        <v>0</v>
      </c>
      <c r="BA227" s="59">
        <f t="shared" si="128"/>
        <v>8160677000</v>
      </c>
      <c r="BB227" s="28">
        <f t="shared" si="78"/>
        <v>0</v>
      </c>
      <c r="BC227" s="61"/>
      <c r="BD227" s="59">
        <f t="shared" si="49"/>
        <v>0</v>
      </c>
      <c r="BE227" s="59">
        <f t="shared" si="50"/>
        <v>504854000</v>
      </c>
      <c r="BF227" s="59">
        <f t="shared" si="51"/>
        <v>1125376600</v>
      </c>
      <c r="BG227" s="59">
        <f t="shared" si="52"/>
        <v>504854000</v>
      </c>
      <c r="BH227" s="59">
        <f t="shared" si="53"/>
        <v>504854000</v>
      </c>
      <c r="BI227" s="59">
        <f t="shared" si="54"/>
        <v>1009707932</v>
      </c>
      <c r="BJ227" s="59">
        <f t="shared" si="55"/>
        <v>504854000</v>
      </c>
      <c r="BK227" s="59">
        <f t="shared" si="56"/>
        <v>504854000</v>
      </c>
      <c r="BL227" s="59">
        <f t="shared" si="57"/>
        <v>504416837</v>
      </c>
      <c r="BM227" s="59">
        <f t="shared" si="58"/>
        <v>491804466</v>
      </c>
      <c r="BN227" s="59">
        <f t="shared" si="59"/>
        <v>491804466</v>
      </c>
      <c r="BO227" s="59">
        <f t="shared" si="60"/>
        <v>2013296699</v>
      </c>
      <c r="BP227" s="61"/>
      <c r="BQ227" s="59">
        <f t="shared" si="61"/>
        <v>1630230600</v>
      </c>
      <c r="BR227" s="59">
        <f t="shared" si="62"/>
        <v>2019415932</v>
      </c>
      <c r="BS227" s="59">
        <f t="shared" si="63"/>
        <v>1514124837</v>
      </c>
      <c r="BT227" s="59">
        <f t="shared" si="64"/>
        <v>2996905631</v>
      </c>
    </row>
    <row r="228">
      <c r="A228" s="49"/>
      <c r="B228" s="50" t="s">
        <v>37</v>
      </c>
      <c r="C228" s="6"/>
      <c r="D228" s="70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  <c r="AP228" s="62"/>
      <c r="AQ228" s="62"/>
      <c r="AR228" s="62"/>
      <c r="AS228" s="62"/>
      <c r="AT228" s="62"/>
      <c r="AU228" s="62"/>
      <c r="AV228" s="62"/>
      <c r="AW228" s="62"/>
      <c r="AX228" s="62"/>
      <c r="AY228" s="62"/>
      <c r="AZ228" s="63"/>
      <c r="BA228" s="59">
        <f t="shared" si="128"/>
        <v>0</v>
      </c>
      <c r="BB228" s="28">
        <f t="shared" si="78"/>
        <v>0</v>
      </c>
      <c r="BC228" s="64"/>
      <c r="BD228" s="59">
        <f t="shared" si="49"/>
        <v>0</v>
      </c>
      <c r="BE228" s="59">
        <f t="shared" si="50"/>
        <v>0</v>
      </c>
      <c r="BF228" s="59">
        <f t="shared" si="51"/>
        <v>0</v>
      </c>
      <c r="BG228" s="59">
        <f t="shared" si="52"/>
        <v>0</v>
      </c>
      <c r="BH228" s="59">
        <f t="shared" si="53"/>
        <v>0</v>
      </c>
      <c r="BI228" s="59">
        <f t="shared" si="54"/>
        <v>0</v>
      </c>
      <c r="BJ228" s="59">
        <f t="shared" si="55"/>
        <v>0</v>
      </c>
      <c r="BK228" s="59">
        <f t="shared" si="56"/>
        <v>0</v>
      </c>
      <c r="BL228" s="59">
        <f t="shared" si="57"/>
        <v>0</v>
      </c>
      <c r="BM228" s="59">
        <f t="shared" si="58"/>
        <v>0</v>
      </c>
      <c r="BN228" s="59">
        <f t="shared" si="59"/>
        <v>0</v>
      </c>
      <c r="BO228" s="59">
        <f t="shared" si="60"/>
        <v>0</v>
      </c>
      <c r="BP228" s="64"/>
      <c r="BQ228" s="59">
        <f t="shared" si="61"/>
        <v>0</v>
      </c>
      <c r="BR228" s="59">
        <f t="shared" si="62"/>
        <v>0</v>
      </c>
      <c r="BS228" s="59">
        <f t="shared" si="63"/>
        <v>0</v>
      </c>
      <c r="BT228" s="59">
        <f t="shared" si="64"/>
        <v>0</v>
      </c>
    </row>
    <row r="229">
      <c r="A229" s="49"/>
      <c r="B229" s="52" t="s">
        <v>38</v>
      </c>
      <c r="C229" s="52" t="s">
        <v>211</v>
      </c>
      <c r="D229" s="106">
        <v>2.38896E8</v>
      </c>
      <c r="E229" s="102"/>
      <c r="F229" s="102"/>
      <c r="G229" s="102"/>
      <c r="H229" s="102"/>
      <c r="I229" s="102"/>
      <c r="J229" s="106">
        <f>17064000</f>
        <v>17064000</v>
      </c>
      <c r="K229" s="102"/>
      <c r="L229" s="102"/>
      <c r="M229" s="102"/>
      <c r="N229" s="106">
        <f>17064000+17064000</f>
        <v>34128000</v>
      </c>
      <c r="O229" s="102"/>
      <c r="P229" s="102"/>
      <c r="Q229" s="102"/>
      <c r="R229" s="62"/>
      <c r="S229" s="106">
        <f>17064000</f>
        <v>17064000</v>
      </c>
      <c r="T229" s="62"/>
      <c r="U229" s="62"/>
      <c r="V229" s="62"/>
      <c r="W229" s="106">
        <f>17064000</f>
        <v>17064000</v>
      </c>
      <c r="X229" s="62"/>
      <c r="Y229" s="62"/>
      <c r="Z229" s="62"/>
      <c r="AA229" s="106">
        <f t="shared" ref="AA229:AB229" si="155">17064000</f>
        <v>17064000</v>
      </c>
      <c r="AB229" s="106">
        <f t="shared" si="155"/>
        <v>17064000</v>
      </c>
      <c r="AC229" s="62"/>
      <c r="AD229" s="62"/>
      <c r="AE229" s="106">
        <f>17064000</f>
        <v>17064000</v>
      </c>
      <c r="AF229" s="62"/>
      <c r="AG229" s="62"/>
      <c r="AH229" s="62"/>
      <c r="AI229" s="106">
        <f>17064000</f>
        <v>17064000</v>
      </c>
      <c r="AJ229" s="62"/>
      <c r="AK229" s="62"/>
      <c r="AL229" s="62"/>
      <c r="AM229" s="106">
        <f>17064000</f>
        <v>17064000</v>
      </c>
      <c r="AN229" s="62"/>
      <c r="AO229" s="62"/>
      <c r="AP229" s="62"/>
      <c r="AQ229" s="106">
        <f>17064000</f>
        <v>17064000</v>
      </c>
      <c r="AR229" s="62"/>
      <c r="AS229" s="62"/>
      <c r="AT229" s="62"/>
      <c r="AU229" s="106">
        <f>17064000</f>
        <v>17064000</v>
      </c>
      <c r="AV229" s="62"/>
      <c r="AW229" s="62"/>
      <c r="AX229" s="106">
        <f t="shared" ref="AX229:AY229" si="156">17064000</f>
        <v>17064000</v>
      </c>
      <c r="AY229" s="106">
        <f t="shared" si="156"/>
        <v>17064000</v>
      </c>
      <c r="AZ229" s="63"/>
      <c r="BA229" s="59">
        <f t="shared" si="128"/>
        <v>238896000</v>
      </c>
      <c r="BB229" s="28">
        <f t="shared" si="78"/>
        <v>0</v>
      </c>
      <c r="BC229" s="64"/>
      <c r="BD229" s="59">
        <f t="shared" si="49"/>
        <v>0</v>
      </c>
      <c r="BE229" s="59">
        <f t="shared" si="50"/>
        <v>17064000</v>
      </c>
      <c r="BF229" s="59">
        <f t="shared" si="51"/>
        <v>34128000</v>
      </c>
      <c r="BG229" s="59">
        <f t="shared" si="52"/>
        <v>17064000</v>
      </c>
      <c r="BH229" s="59">
        <f t="shared" si="53"/>
        <v>17064000</v>
      </c>
      <c r="BI229" s="59">
        <f t="shared" si="54"/>
        <v>34128000</v>
      </c>
      <c r="BJ229" s="59">
        <f t="shared" si="55"/>
        <v>17064000</v>
      </c>
      <c r="BK229" s="59">
        <f t="shared" si="56"/>
        <v>17064000</v>
      </c>
      <c r="BL229" s="59">
        <f t="shared" si="57"/>
        <v>17064000</v>
      </c>
      <c r="BM229" s="59">
        <f t="shared" si="58"/>
        <v>17064000</v>
      </c>
      <c r="BN229" s="59">
        <f t="shared" si="59"/>
        <v>17064000</v>
      </c>
      <c r="BO229" s="59">
        <f t="shared" si="60"/>
        <v>34128000</v>
      </c>
      <c r="BP229" s="64"/>
      <c r="BQ229" s="59">
        <f t="shared" si="61"/>
        <v>51192000</v>
      </c>
      <c r="BR229" s="59">
        <f t="shared" si="62"/>
        <v>68256000</v>
      </c>
      <c r="BS229" s="59">
        <f t="shared" si="63"/>
        <v>51192000</v>
      </c>
      <c r="BT229" s="59">
        <f t="shared" si="64"/>
        <v>68256000</v>
      </c>
    </row>
    <row r="230">
      <c r="A230" s="49"/>
      <c r="B230" s="52" t="s">
        <v>38</v>
      </c>
      <c r="C230" s="52" t="s">
        <v>212</v>
      </c>
      <c r="D230" s="106">
        <v>2.77088E8</v>
      </c>
      <c r="E230" s="102"/>
      <c r="F230" s="102"/>
      <c r="G230" s="102"/>
      <c r="H230" s="102"/>
      <c r="I230" s="102"/>
      <c r="J230" s="106">
        <f>19792000</f>
        <v>19792000</v>
      </c>
      <c r="K230" s="102"/>
      <c r="L230" s="102"/>
      <c r="M230" s="102"/>
      <c r="N230" s="106">
        <f>19792000+19544600</f>
        <v>39336600</v>
      </c>
      <c r="O230" s="102"/>
      <c r="P230" s="102"/>
      <c r="Q230" s="102"/>
      <c r="R230" s="62"/>
      <c r="S230" s="106">
        <f>19792000</f>
        <v>19792000</v>
      </c>
      <c r="T230" s="62"/>
      <c r="U230" s="62"/>
      <c r="V230" s="62"/>
      <c r="W230" s="106">
        <f>19792000</f>
        <v>19792000</v>
      </c>
      <c r="X230" s="62"/>
      <c r="Y230" s="62"/>
      <c r="Z230" s="62"/>
      <c r="AA230" s="106">
        <f t="shared" ref="AA230:AB230" si="157">19792000</f>
        <v>19792000</v>
      </c>
      <c r="AB230" s="106">
        <f t="shared" si="157"/>
        <v>19792000</v>
      </c>
      <c r="AC230" s="62"/>
      <c r="AD230" s="62"/>
      <c r="AE230" s="106">
        <f>19792000</f>
        <v>19792000</v>
      </c>
      <c r="AF230" s="62"/>
      <c r="AG230" s="62"/>
      <c r="AH230" s="62"/>
      <c r="AI230" s="106">
        <f>19792000</f>
        <v>19792000</v>
      </c>
      <c r="AJ230" s="62"/>
      <c r="AK230" s="62"/>
      <c r="AL230" s="62"/>
      <c r="AM230" s="106">
        <f>19792000</f>
        <v>19792000</v>
      </c>
      <c r="AN230" s="62"/>
      <c r="AO230" s="62"/>
      <c r="AP230" s="62"/>
      <c r="AQ230" s="106">
        <f>19792000</f>
        <v>19792000</v>
      </c>
      <c r="AR230" s="62"/>
      <c r="AS230" s="62"/>
      <c r="AT230" s="62"/>
      <c r="AU230" s="106">
        <f>19792000</f>
        <v>19792000</v>
      </c>
      <c r="AV230" s="62"/>
      <c r="AW230" s="62"/>
      <c r="AX230" s="106">
        <f>19792000</f>
        <v>19792000</v>
      </c>
      <c r="AY230" s="106">
        <v>2.00394E7</v>
      </c>
      <c r="AZ230" s="63"/>
      <c r="BA230" s="59">
        <f t="shared" si="128"/>
        <v>277088000</v>
      </c>
      <c r="BB230" s="28">
        <f t="shared" si="78"/>
        <v>0</v>
      </c>
      <c r="BC230" s="64"/>
      <c r="BD230" s="59">
        <f t="shared" si="49"/>
        <v>0</v>
      </c>
      <c r="BE230" s="59">
        <f t="shared" si="50"/>
        <v>19792000</v>
      </c>
      <c r="BF230" s="59">
        <f t="shared" si="51"/>
        <v>39336600</v>
      </c>
      <c r="BG230" s="59">
        <f t="shared" si="52"/>
        <v>19792000</v>
      </c>
      <c r="BH230" s="59">
        <f t="shared" si="53"/>
        <v>19792000</v>
      </c>
      <c r="BI230" s="59">
        <f t="shared" si="54"/>
        <v>39584000</v>
      </c>
      <c r="BJ230" s="59">
        <f t="shared" si="55"/>
        <v>19792000</v>
      </c>
      <c r="BK230" s="59">
        <f t="shared" si="56"/>
        <v>19792000</v>
      </c>
      <c r="BL230" s="59">
        <f t="shared" si="57"/>
        <v>19792000</v>
      </c>
      <c r="BM230" s="59">
        <f t="shared" si="58"/>
        <v>19792000</v>
      </c>
      <c r="BN230" s="59">
        <f t="shared" si="59"/>
        <v>19792000</v>
      </c>
      <c r="BO230" s="59">
        <f t="shared" si="60"/>
        <v>39831400</v>
      </c>
      <c r="BP230" s="64"/>
      <c r="BQ230" s="59">
        <f t="shared" si="61"/>
        <v>59128600</v>
      </c>
      <c r="BR230" s="59">
        <f t="shared" si="62"/>
        <v>79168000</v>
      </c>
      <c r="BS230" s="59">
        <f t="shared" si="63"/>
        <v>59376000</v>
      </c>
      <c r="BT230" s="59">
        <f t="shared" si="64"/>
        <v>79415400</v>
      </c>
    </row>
    <row r="231">
      <c r="A231" s="49"/>
      <c r="B231" s="52" t="s">
        <v>38</v>
      </c>
      <c r="C231" s="52" t="s">
        <v>213</v>
      </c>
      <c r="D231" s="106">
        <v>1.83918E9</v>
      </c>
      <c r="E231" s="102"/>
      <c r="F231" s="102"/>
      <c r="G231" s="102"/>
      <c r="H231" s="102"/>
      <c r="I231" s="102"/>
      <c r="J231" s="145">
        <v>1.12592E8</v>
      </c>
      <c r="K231" s="102"/>
      <c r="L231" s="102"/>
      <c r="M231" s="102"/>
      <c r="N231" s="145">
        <v>2.53994E8</v>
      </c>
      <c r="O231" s="102"/>
      <c r="P231" s="102"/>
      <c r="Q231" s="102"/>
      <c r="R231" s="62"/>
      <c r="S231" s="145">
        <v>1.12592E8</v>
      </c>
      <c r="T231" s="62"/>
      <c r="U231" s="62"/>
      <c r="V231" s="62"/>
      <c r="W231" s="145">
        <v>1.12592E8</v>
      </c>
      <c r="X231" s="62"/>
      <c r="Y231" s="62"/>
      <c r="Z231" s="62"/>
      <c r="AA231" s="145">
        <v>1.12592E8</v>
      </c>
      <c r="AB231" s="145">
        <v>1.12592E8</v>
      </c>
      <c r="AC231" s="62"/>
      <c r="AD231" s="62"/>
      <c r="AE231" s="145">
        <v>1.12592E8</v>
      </c>
      <c r="AF231" s="62"/>
      <c r="AG231" s="62"/>
      <c r="AH231" s="62"/>
      <c r="AI231" s="145">
        <v>1.12592E8</v>
      </c>
      <c r="AJ231" s="62"/>
      <c r="AK231" s="62"/>
      <c r="AL231" s="62"/>
      <c r="AM231" s="145">
        <v>1.12592E8</v>
      </c>
      <c r="AN231" s="62"/>
      <c r="AO231" s="62"/>
      <c r="AP231" s="62"/>
      <c r="AQ231" s="145">
        <v>1.12592E8</v>
      </c>
      <c r="AR231" s="62"/>
      <c r="AS231" s="62"/>
      <c r="AT231" s="62"/>
      <c r="AU231" s="145">
        <v>1.12592E8</v>
      </c>
      <c r="AV231" s="62"/>
      <c r="AW231" s="62"/>
      <c r="AX231" s="145">
        <v>1.12592E8</v>
      </c>
      <c r="AY231" s="106">
        <v>3.46674E8</v>
      </c>
      <c r="AZ231" s="63"/>
      <c r="BA231" s="59">
        <f t="shared" si="128"/>
        <v>1839180000</v>
      </c>
      <c r="BB231" s="28">
        <f t="shared" si="78"/>
        <v>0</v>
      </c>
      <c r="BC231" s="64"/>
      <c r="BD231" s="59">
        <f t="shared" si="49"/>
        <v>0</v>
      </c>
      <c r="BE231" s="59">
        <f t="shared" si="50"/>
        <v>112592000</v>
      </c>
      <c r="BF231" s="59">
        <f t="shared" si="51"/>
        <v>253994000</v>
      </c>
      <c r="BG231" s="59">
        <f t="shared" si="52"/>
        <v>112592000</v>
      </c>
      <c r="BH231" s="59">
        <f t="shared" si="53"/>
        <v>112592000</v>
      </c>
      <c r="BI231" s="59">
        <f t="shared" si="54"/>
        <v>225184000</v>
      </c>
      <c r="BJ231" s="59">
        <f t="shared" si="55"/>
        <v>112592000</v>
      </c>
      <c r="BK231" s="59">
        <f t="shared" si="56"/>
        <v>112592000</v>
      </c>
      <c r="BL231" s="59">
        <f t="shared" si="57"/>
        <v>112592000</v>
      </c>
      <c r="BM231" s="59">
        <f t="shared" si="58"/>
        <v>112592000</v>
      </c>
      <c r="BN231" s="59">
        <f t="shared" si="59"/>
        <v>112592000</v>
      </c>
      <c r="BO231" s="59">
        <f t="shared" si="60"/>
        <v>459266000</v>
      </c>
      <c r="BP231" s="64"/>
      <c r="BQ231" s="59">
        <f t="shared" si="61"/>
        <v>366586000</v>
      </c>
      <c r="BR231" s="59">
        <f t="shared" si="62"/>
        <v>450368000</v>
      </c>
      <c r="BS231" s="59">
        <f t="shared" si="63"/>
        <v>337776000</v>
      </c>
      <c r="BT231" s="59">
        <f t="shared" si="64"/>
        <v>684450000</v>
      </c>
    </row>
    <row r="232">
      <c r="A232" s="49"/>
      <c r="B232" s="52" t="s">
        <v>38</v>
      </c>
      <c r="C232" s="52" t="s">
        <v>214</v>
      </c>
      <c r="D232" s="106">
        <v>3.3488E8</v>
      </c>
      <c r="E232" s="102"/>
      <c r="F232" s="102"/>
      <c r="G232" s="102"/>
      <c r="H232" s="102"/>
      <c r="I232" s="102"/>
      <c r="J232" s="145">
        <v>2.0501E7</v>
      </c>
      <c r="K232" s="102"/>
      <c r="L232" s="102"/>
      <c r="M232" s="102"/>
      <c r="N232" s="145">
        <v>4.6247E7</v>
      </c>
      <c r="O232" s="102"/>
      <c r="P232" s="102"/>
      <c r="Q232" s="102"/>
      <c r="R232" s="62"/>
      <c r="S232" s="145">
        <v>2.0501E7</v>
      </c>
      <c r="T232" s="62"/>
      <c r="U232" s="62"/>
      <c r="V232" s="62"/>
      <c r="W232" s="145">
        <v>2.0501E7</v>
      </c>
      <c r="X232" s="62"/>
      <c r="Y232" s="62"/>
      <c r="Z232" s="62"/>
      <c r="AA232" s="145">
        <v>2.0501E7</v>
      </c>
      <c r="AB232" s="145">
        <v>2.0501E7</v>
      </c>
      <c r="AC232" s="62"/>
      <c r="AD232" s="62"/>
      <c r="AE232" s="145">
        <v>2.0501E7</v>
      </c>
      <c r="AF232" s="62"/>
      <c r="AG232" s="62"/>
      <c r="AH232" s="62"/>
      <c r="AI232" s="145">
        <v>2.0501E7</v>
      </c>
      <c r="AJ232" s="62"/>
      <c r="AK232" s="62"/>
      <c r="AL232" s="62"/>
      <c r="AM232" s="106">
        <f>5680240+5829720</f>
        <v>11509960</v>
      </c>
      <c r="AN232" s="62"/>
      <c r="AO232" s="62"/>
      <c r="AP232" s="62"/>
      <c r="AQ232" s="145">
        <v>2.0501E7</v>
      </c>
      <c r="AR232" s="62"/>
      <c r="AS232" s="62"/>
      <c r="AT232" s="62"/>
      <c r="AU232" s="145">
        <v>2.0501E7</v>
      </c>
      <c r="AV232" s="62"/>
      <c r="AW232" s="62"/>
      <c r="AX232" s="145">
        <v>2.0501E7</v>
      </c>
      <c r="AY232" s="106">
        <v>7.211304E7</v>
      </c>
      <c r="AZ232" s="63"/>
      <c r="BA232" s="59">
        <f t="shared" si="128"/>
        <v>334880000</v>
      </c>
      <c r="BB232" s="28">
        <f t="shared" si="78"/>
        <v>0</v>
      </c>
      <c r="BC232" s="64"/>
      <c r="BD232" s="59">
        <f t="shared" si="49"/>
        <v>0</v>
      </c>
      <c r="BE232" s="59">
        <f t="shared" si="50"/>
        <v>20501000</v>
      </c>
      <c r="BF232" s="59">
        <f t="shared" si="51"/>
        <v>46247000</v>
      </c>
      <c r="BG232" s="59">
        <f t="shared" si="52"/>
        <v>20501000</v>
      </c>
      <c r="BH232" s="59">
        <f t="shared" si="53"/>
        <v>20501000</v>
      </c>
      <c r="BI232" s="59">
        <f t="shared" si="54"/>
        <v>41002000</v>
      </c>
      <c r="BJ232" s="59">
        <f t="shared" si="55"/>
        <v>20501000</v>
      </c>
      <c r="BK232" s="59">
        <f t="shared" si="56"/>
        <v>20501000</v>
      </c>
      <c r="BL232" s="59">
        <f t="shared" si="57"/>
        <v>11509960</v>
      </c>
      <c r="BM232" s="59">
        <f t="shared" si="58"/>
        <v>20501000</v>
      </c>
      <c r="BN232" s="59">
        <f t="shared" si="59"/>
        <v>20501000</v>
      </c>
      <c r="BO232" s="59">
        <f t="shared" si="60"/>
        <v>92614040</v>
      </c>
      <c r="BP232" s="64"/>
      <c r="BQ232" s="59">
        <f t="shared" si="61"/>
        <v>66748000</v>
      </c>
      <c r="BR232" s="59">
        <f t="shared" si="62"/>
        <v>82004000</v>
      </c>
      <c r="BS232" s="59">
        <f t="shared" si="63"/>
        <v>52511960</v>
      </c>
      <c r="BT232" s="59">
        <f t="shared" si="64"/>
        <v>133616040</v>
      </c>
    </row>
    <row r="233">
      <c r="A233" s="49"/>
      <c r="B233" s="52" t="s">
        <v>38</v>
      </c>
      <c r="C233" s="52" t="s">
        <v>215</v>
      </c>
      <c r="D233" s="106">
        <v>1.49352E9</v>
      </c>
      <c r="E233" s="102"/>
      <c r="F233" s="102"/>
      <c r="G233" s="102"/>
      <c r="H233" s="102"/>
      <c r="I233" s="102"/>
      <c r="J233" s="145">
        <v>9.1431E7</v>
      </c>
      <c r="K233" s="102"/>
      <c r="L233" s="102"/>
      <c r="M233" s="102"/>
      <c r="N233" s="145">
        <v>2.06258E8</v>
      </c>
      <c r="O233" s="102"/>
      <c r="P233" s="102"/>
      <c r="Q233" s="102"/>
      <c r="R233" s="62"/>
      <c r="S233" s="145">
        <v>9.1431E7</v>
      </c>
      <c r="T233" s="62"/>
      <c r="U233" s="62"/>
      <c r="V233" s="62"/>
      <c r="W233" s="145">
        <v>9.1431E7</v>
      </c>
      <c r="X233" s="62"/>
      <c r="Y233" s="62"/>
      <c r="Z233" s="62"/>
      <c r="AA233" s="145">
        <v>9.1431E7</v>
      </c>
      <c r="AB233" s="145">
        <v>9.1431E7</v>
      </c>
      <c r="AC233" s="62"/>
      <c r="AD233" s="62"/>
      <c r="AE233" s="145">
        <v>9.1431E7</v>
      </c>
      <c r="AF233" s="62"/>
      <c r="AG233" s="62"/>
      <c r="AH233" s="62"/>
      <c r="AI233" s="145">
        <v>9.1431E7</v>
      </c>
      <c r="AJ233" s="62"/>
      <c r="AK233" s="62"/>
      <c r="AL233" s="62"/>
      <c r="AM233" s="106">
        <f>15237600+87895556</f>
        <v>103133156</v>
      </c>
      <c r="AN233" s="62"/>
      <c r="AO233" s="62"/>
      <c r="AP233" s="62"/>
      <c r="AQ233" s="145">
        <v>9.1431E7</v>
      </c>
      <c r="AR233" s="62"/>
      <c r="AS233" s="62"/>
      <c r="AT233" s="62"/>
      <c r="AU233" s="145">
        <v>9.1431E7</v>
      </c>
      <c r="AV233" s="62"/>
      <c r="AW233" s="62"/>
      <c r="AX233" s="145">
        <v>9.1431E7</v>
      </c>
      <c r="AY233" s="106">
        <v>2.69818844E8</v>
      </c>
      <c r="AZ233" s="63"/>
      <c r="BA233" s="59">
        <f t="shared" si="128"/>
        <v>1493520000</v>
      </c>
      <c r="BB233" s="28">
        <f t="shared" si="78"/>
        <v>0</v>
      </c>
      <c r="BC233" s="64"/>
      <c r="BD233" s="59">
        <f t="shared" si="49"/>
        <v>0</v>
      </c>
      <c r="BE233" s="59">
        <f t="shared" si="50"/>
        <v>91431000</v>
      </c>
      <c r="BF233" s="59">
        <f t="shared" si="51"/>
        <v>206258000</v>
      </c>
      <c r="BG233" s="59">
        <f t="shared" si="52"/>
        <v>91431000</v>
      </c>
      <c r="BH233" s="59">
        <f t="shared" si="53"/>
        <v>91431000</v>
      </c>
      <c r="BI233" s="59">
        <f t="shared" si="54"/>
        <v>182862000</v>
      </c>
      <c r="BJ233" s="59">
        <f t="shared" si="55"/>
        <v>91431000</v>
      </c>
      <c r="BK233" s="59">
        <f t="shared" si="56"/>
        <v>91431000</v>
      </c>
      <c r="BL233" s="59">
        <f t="shared" si="57"/>
        <v>103133156</v>
      </c>
      <c r="BM233" s="59">
        <f t="shared" si="58"/>
        <v>91431000</v>
      </c>
      <c r="BN233" s="59">
        <f t="shared" si="59"/>
        <v>91431000</v>
      </c>
      <c r="BO233" s="59">
        <f t="shared" si="60"/>
        <v>361249844</v>
      </c>
      <c r="BP233" s="64"/>
      <c r="BQ233" s="59">
        <f t="shared" si="61"/>
        <v>297689000</v>
      </c>
      <c r="BR233" s="59">
        <f t="shared" si="62"/>
        <v>365724000</v>
      </c>
      <c r="BS233" s="59">
        <f t="shared" si="63"/>
        <v>285995156</v>
      </c>
      <c r="BT233" s="59">
        <f t="shared" si="64"/>
        <v>544111844</v>
      </c>
    </row>
    <row r="234">
      <c r="A234" s="49"/>
      <c r="B234" s="52" t="s">
        <v>38</v>
      </c>
      <c r="C234" s="52" t="s">
        <v>216</v>
      </c>
      <c r="D234" s="142">
        <f>1415568000+31000000+399000+10000000</f>
        <v>1456967000</v>
      </c>
      <c r="E234" s="102"/>
      <c r="F234" s="102"/>
      <c r="G234" s="102"/>
      <c r="H234" s="102"/>
      <c r="I234" s="102"/>
      <c r="J234" s="145">
        <v>8.9194E7</v>
      </c>
      <c r="K234" s="102"/>
      <c r="L234" s="102"/>
      <c r="M234" s="102"/>
      <c r="N234" s="145">
        <v>2.0121E8</v>
      </c>
      <c r="O234" s="102"/>
      <c r="P234" s="102"/>
      <c r="Q234" s="102"/>
      <c r="R234" s="62"/>
      <c r="S234" s="145">
        <v>8.9194E7</v>
      </c>
      <c r="T234" s="62"/>
      <c r="U234" s="62"/>
      <c r="V234" s="62"/>
      <c r="W234" s="145">
        <v>8.9194E7</v>
      </c>
      <c r="X234" s="62"/>
      <c r="Y234" s="62"/>
      <c r="Z234" s="62"/>
      <c r="AA234" s="145">
        <v>8.9194E7</v>
      </c>
      <c r="AB234" s="145">
        <v>8.9194E7</v>
      </c>
      <c r="AC234" s="62"/>
      <c r="AD234" s="62"/>
      <c r="AE234" s="145">
        <v>8.9194E7</v>
      </c>
      <c r="AF234" s="62"/>
      <c r="AG234" s="62"/>
      <c r="AH234" s="62"/>
      <c r="AI234" s="145">
        <v>8.9194E7</v>
      </c>
      <c r="AJ234" s="62"/>
      <c r="AK234" s="62"/>
      <c r="AL234" s="62"/>
      <c r="AM234" s="106">
        <f>22745992+80277269</f>
        <v>103023261</v>
      </c>
      <c r="AN234" s="62"/>
      <c r="AO234" s="62"/>
      <c r="AP234" s="62"/>
      <c r="AQ234" s="145">
        <v>8.9194E7</v>
      </c>
      <c r="AR234" s="62"/>
      <c r="AS234" s="62"/>
      <c r="AT234" s="62"/>
      <c r="AU234" s="145">
        <v>8.9194E7</v>
      </c>
      <c r="AV234" s="62"/>
      <c r="AW234" s="62"/>
      <c r="AX234" s="145">
        <v>8.9194E7</v>
      </c>
      <c r="AY234" s="106">
        <v>2.60793739E8</v>
      </c>
      <c r="AZ234" s="63"/>
      <c r="BA234" s="59">
        <f t="shared" si="128"/>
        <v>1456967000</v>
      </c>
      <c r="BB234" s="28">
        <f t="shared" si="78"/>
        <v>0</v>
      </c>
      <c r="BC234" s="64"/>
      <c r="BD234" s="59">
        <f t="shared" si="49"/>
        <v>0</v>
      </c>
      <c r="BE234" s="59">
        <f t="shared" si="50"/>
        <v>89194000</v>
      </c>
      <c r="BF234" s="59">
        <f t="shared" si="51"/>
        <v>201210000</v>
      </c>
      <c r="BG234" s="59">
        <f t="shared" si="52"/>
        <v>89194000</v>
      </c>
      <c r="BH234" s="59">
        <f t="shared" si="53"/>
        <v>89194000</v>
      </c>
      <c r="BI234" s="59">
        <f t="shared" si="54"/>
        <v>178388000</v>
      </c>
      <c r="BJ234" s="59">
        <f t="shared" si="55"/>
        <v>89194000</v>
      </c>
      <c r="BK234" s="59">
        <f t="shared" si="56"/>
        <v>89194000</v>
      </c>
      <c r="BL234" s="59">
        <f t="shared" si="57"/>
        <v>103023261</v>
      </c>
      <c r="BM234" s="59">
        <f t="shared" si="58"/>
        <v>89194000</v>
      </c>
      <c r="BN234" s="59">
        <f t="shared" si="59"/>
        <v>89194000</v>
      </c>
      <c r="BO234" s="59">
        <f t="shared" si="60"/>
        <v>349987739</v>
      </c>
      <c r="BP234" s="64"/>
      <c r="BQ234" s="59">
        <f t="shared" si="61"/>
        <v>290404000</v>
      </c>
      <c r="BR234" s="59">
        <f t="shared" si="62"/>
        <v>356776000</v>
      </c>
      <c r="BS234" s="59">
        <f t="shared" si="63"/>
        <v>281411261</v>
      </c>
      <c r="BT234" s="59">
        <f t="shared" si="64"/>
        <v>528375739</v>
      </c>
    </row>
    <row r="235">
      <c r="A235" s="49"/>
      <c r="B235" s="52" t="s">
        <v>38</v>
      </c>
      <c r="C235" s="52" t="s">
        <v>217</v>
      </c>
      <c r="D235" s="106">
        <v>1.041656E9</v>
      </c>
      <c r="E235" s="102"/>
      <c r="F235" s="102"/>
      <c r="G235" s="102"/>
      <c r="H235" s="102"/>
      <c r="I235" s="102"/>
      <c r="J235" s="145">
        <v>6.3769E7</v>
      </c>
      <c r="K235" s="102"/>
      <c r="L235" s="102"/>
      <c r="M235" s="102"/>
      <c r="N235" s="145">
        <v>1.43854E8</v>
      </c>
      <c r="O235" s="102"/>
      <c r="P235" s="102"/>
      <c r="Q235" s="102"/>
      <c r="R235" s="62"/>
      <c r="S235" s="145">
        <v>6.3769E7</v>
      </c>
      <c r="T235" s="62"/>
      <c r="U235" s="62"/>
      <c r="V235" s="62"/>
      <c r="W235" s="145">
        <v>6.3769E7</v>
      </c>
      <c r="X235" s="62"/>
      <c r="Y235" s="62"/>
      <c r="Z235" s="62"/>
      <c r="AA235" s="145">
        <v>6.3769E7</v>
      </c>
      <c r="AB235" s="145">
        <v>6.3769E7</v>
      </c>
      <c r="AC235" s="62"/>
      <c r="AD235" s="62"/>
      <c r="AE235" s="145">
        <v>6.3769E7</v>
      </c>
      <c r="AF235" s="62"/>
      <c r="AG235" s="62"/>
      <c r="AH235" s="62"/>
      <c r="AI235" s="145">
        <v>6.3769E7</v>
      </c>
      <c r="AJ235" s="62"/>
      <c r="AK235" s="62"/>
      <c r="AL235" s="62"/>
      <c r="AM235" s="106">
        <f>3915950+15663800+31190542</f>
        <v>50770292</v>
      </c>
      <c r="AN235" s="62"/>
      <c r="AO235" s="62"/>
      <c r="AP235" s="62"/>
      <c r="AQ235" s="145">
        <v>6.3769E7</v>
      </c>
      <c r="AR235" s="62"/>
      <c r="AS235" s="62"/>
      <c r="AT235" s="62"/>
      <c r="AU235" s="145">
        <v>6.3769E7</v>
      </c>
      <c r="AV235" s="62"/>
      <c r="AW235" s="62"/>
      <c r="AX235" s="145">
        <v>6.3769E7</v>
      </c>
      <c r="AY235" s="106">
        <v>2.09341708E8</v>
      </c>
      <c r="AZ235" s="63"/>
      <c r="BA235" s="59">
        <f t="shared" si="128"/>
        <v>1041656000</v>
      </c>
      <c r="BB235" s="28">
        <f t="shared" si="78"/>
        <v>0</v>
      </c>
      <c r="BC235" s="64"/>
      <c r="BD235" s="59">
        <f t="shared" si="49"/>
        <v>0</v>
      </c>
      <c r="BE235" s="59">
        <f t="shared" si="50"/>
        <v>63769000</v>
      </c>
      <c r="BF235" s="59">
        <f t="shared" si="51"/>
        <v>143854000</v>
      </c>
      <c r="BG235" s="59">
        <f t="shared" si="52"/>
        <v>63769000</v>
      </c>
      <c r="BH235" s="59">
        <f t="shared" si="53"/>
        <v>63769000</v>
      </c>
      <c r="BI235" s="59">
        <f t="shared" si="54"/>
        <v>127538000</v>
      </c>
      <c r="BJ235" s="59">
        <f t="shared" si="55"/>
        <v>63769000</v>
      </c>
      <c r="BK235" s="59">
        <f t="shared" si="56"/>
        <v>63769000</v>
      </c>
      <c r="BL235" s="59">
        <f t="shared" si="57"/>
        <v>50770292</v>
      </c>
      <c r="BM235" s="59">
        <f t="shared" si="58"/>
        <v>63769000</v>
      </c>
      <c r="BN235" s="59">
        <f t="shared" si="59"/>
        <v>63769000</v>
      </c>
      <c r="BO235" s="59">
        <f t="shared" si="60"/>
        <v>273110708</v>
      </c>
      <c r="BP235" s="64"/>
      <c r="BQ235" s="59">
        <f t="shared" si="61"/>
        <v>207623000</v>
      </c>
      <c r="BR235" s="59">
        <f t="shared" si="62"/>
        <v>255076000</v>
      </c>
      <c r="BS235" s="59">
        <f t="shared" si="63"/>
        <v>178308292</v>
      </c>
      <c r="BT235" s="59">
        <f t="shared" si="64"/>
        <v>400648708</v>
      </c>
    </row>
    <row r="236">
      <c r="A236" s="49"/>
      <c r="B236" s="52" t="s">
        <v>38</v>
      </c>
      <c r="C236" s="52" t="s">
        <v>218</v>
      </c>
      <c r="D236" s="142">
        <f>540694000-10000000</f>
        <v>530694000</v>
      </c>
      <c r="E236" s="102"/>
      <c r="F236" s="102"/>
      <c r="G236" s="102"/>
      <c r="H236" s="102"/>
      <c r="I236" s="102"/>
      <c r="J236" s="145">
        <v>3.2488E7</v>
      </c>
      <c r="K236" s="102"/>
      <c r="L236" s="102"/>
      <c r="M236" s="102"/>
      <c r="N236" s="145">
        <v>7.329E7</v>
      </c>
      <c r="O236" s="102"/>
      <c r="P236" s="102"/>
      <c r="Q236" s="102"/>
      <c r="R236" s="62"/>
      <c r="S236" s="145">
        <v>3.2488E7</v>
      </c>
      <c r="T236" s="62"/>
      <c r="U236" s="62"/>
      <c r="V236" s="62"/>
      <c r="W236" s="145">
        <v>3.2488E7</v>
      </c>
      <c r="X236" s="62"/>
      <c r="Y236" s="62"/>
      <c r="Z236" s="62"/>
      <c r="AA236" s="145">
        <v>3.2488E7</v>
      </c>
      <c r="AB236" s="145">
        <v>3.2488E7</v>
      </c>
      <c r="AC236" s="62"/>
      <c r="AD236" s="62"/>
      <c r="AE236" s="145">
        <v>3.2488E7</v>
      </c>
      <c r="AF236" s="62"/>
      <c r="AG236" s="62"/>
      <c r="AH236" s="62"/>
      <c r="AI236" s="145">
        <v>3.2488E7</v>
      </c>
      <c r="AJ236" s="62"/>
      <c r="AK236" s="62"/>
      <c r="AL236" s="62"/>
      <c r="AM236" s="106">
        <f>6818952+22703512</f>
        <v>29522464</v>
      </c>
      <c r="AN236" s="62"/>
      <c r="AO236" s="62"/>
      <c r="AP236" s="62"/>
      <c r="AQ236" s="145">
        <v>3.2488E7</v>
      </c>
      <c r="AR236" s="62"/>
      <c r="AS236" s="62"/>
      <c r="AT236" s="62"/>
      <c r="AU236" s="145">
        <v>3.2488E7</v>
      </c>
      <c r="AV236" s="62"/>
      <c r="AW236" s="62"/>
      <c r="AX236" s="145">
        <v>3.2488E7</v>
      </c>
      <c r="AY236" s="106">
        <v>1.03001536E8</v>
      </c>
      <c r="AZ236" s="63"/>
      <c r="BA236" s="59">
        <f t="shared" si="128"/>
        <v>530694000</v>
      </c>
      <c r="BB236" s="28">
        <f t="shared" si="78"/>
        <v>0</v>
      </c>
      <c r="BC236" s="64"/>
      <c r="BD236" s="59">
        <f t="shared" si="49"/>
        <v>0</v>
      </c>
      <c r="BE236" s="59">
        <f t="shared" si="50"/>
        <v>32488000</v>
      </c>
      <c r="BF236" s="59">
        <f t="shared" si="51"/>
        <v>73290000</v>
      </c>
      <c r="BG236" s="59">
        <f t="shared" si="52"/>
        <v>32488000</v>
      </c>
      <c r="BH236" s="59">
        <f t="shared" si="53"/>
        <v>32488000</v>
      </c>
      <c r="BI236" s="59">
        <f t="shared" si="54"/>
        <v>64976000</v>
      </c>
      <c r="BJ236" s="59">
        <f t="shared" si="55"/>
        <v>32488000</v>
      </c>
      <c r="BK236" s="59">
        <f t="shared" si="56"/>
        <v>32488000</v>
      </c>
      <c r="BL236" s="59">
        <f t="shared" si="57"/>
        <v>29522464</v>
      </c>
      <c r="BM236" s="59">
        <f t="shared" si="58"/>
        <v>32488000</v>
      </c>
      <c r="BN236" s="59">
        <f t="shared" si="59"/>
        <v>32488000</v>
      </c>
      <c r="BO236" s="59">
        <f t="shared" si="60"/>
        <v>135489536</v>
      </c>
      <c r="BP236" s="64"/>
      <c r="BQ236" s="59">
        <f t="shared" si="61"/>
        <v>105778000</v>
      </c>
      <c r="BR236" s="59">
        <f t="shared" si="62"/>
        <v>129952000</v>
      </c>
      <c r="BS236" s="59">
        <f t="shared" si="63"/>
        <v>94498464</v>
      </c>
      <c r="BT236" s="59">
        <f t="shared" si="64"/>
        <v>200465536</v>
      </c>
    </row>
    <row r="237">
      <c r="A237" s="49"/>
      <c r="B237" s="52" t="s">
        <v>38</v>
      </c>
      <c r="C237" s="52" t="s">
        <v>219</v>
      </c>
      <c r="D237" s="106">
        <v>3.0723E8</v>
      </c>
      <c r="E237" s="102"/>
      <c r="F237" s="102"/>
      <c r="G237" s="102"/>
      <c r="H237" s="102"/>
      <c r="I237" s="102"/>
      <c r="J237" s="145">
        <v>1.8808E7</v>
      </c>
      <c r="K237" s="102"/>
      <c r="L237" s="102"/>
      <c r="M237" s="102"/>
      <c r="N237" s="145">
        <v>4.2429E7</v>
      </c>
      <c r="O237" s="102"/>
      <c r="P237" s="102"/>
      <c r="Q237" s="102"/>
      <c r="R237" s="62"/>
      <c r="S237" s="145">
        <v>1.8808E7</v>
      </c>
      <c r="T237" s="62"/>
      <c r="U237" s="62"/>
      <c r="V237" s="62"/>
      <c r="W237" s="145">
        <v>1.8808E7</v>
      </c>
      <c r="X237" s="62"/>
      <c r="Y237" s="62"/>
      <c r="Z237" s="62"/>
      <c r="AA237" s="145">
        <v>1.8808E7</v>
      </c>
      <c r="AB237" s="145">
        <v>1.8808E7</v>
      </c>
      <c r="AC237" s="62"/>
      <c r="AD237" s="62"/>
      <c r="AE237" s="145">
        <v>1.8808E7</v>
      </c>
      <c r="AF237" s="62"/>
      <c r="AG237" s="62"/>
      <c r="AH237" s="62"/>
      <c r="AI237" s="145">
        <v>1.8808E7</v>
      </c>
      <c r="AJ237" s="62"/>
      <c r="AK237" s="62"/>
      <c r="AL237" s="62"/>
      <c r="AM237" s="106">
        <f>11682917+6111787</f>
        <v>17794704</v>
      </c>
      <c r="AN237" s="62"/>
      <c r="AO237" s="62"/>
      <c r="AP237" s="62"/>
      <c r="AQ237" s="145">
        <v>1.8808E7</v>
      </c>
      <c r="AR237" s="62"/>
      <c r="AS237" s="62"/>
      <c r="AT237" s="62"/>
      <c r="AU237" s="145">
        <v>1.8808E7</v>
      </c>
      <c r="AV237" s="62"/>
      <c r="AW237" s="62"/>
      <c r="AX237" s="145">
        <v>1.8808E7</v>
      </c>
      <c r="AY237" s="106">
        <v>5.8926296E7</v>
      </c>
      <c r="AZ237" s="63"/>
      <c r="BA237" s="59">
        <f t="shared" si="128"/>
        <v>307230000</v>
      </c>
      <c r="BB237" s="28">
        <f t="shared" si="78"/>
        <v>0</v>
      </c>
      <c r="BC237" s="64"/>
      <c r="BD237" s="59">
        <f t="shared" si="49"/>
        <v>0</v>
      </c>
      <c r="BE237" s="59">
        <f t="shared" si="50"/>
        <v>18808000</v>
      </c>
      <c r="BF237" s="59">
        <f t="shared" si="51"/>
        <v>42429000</v>
      </c>
      <c r="BG237" s="59">
        <f t="shared" si="52"/>
        <v>18808000</v>
      </c>
      <c r="BH237" s="59">
        <f t="shared" si="53"/>
        <v>18808000</v>
      </c>
      <c r="BI237" s="59">
        <f t="shared" si="54"/>
        <v>37616000</v>
      </c>
      <c r="BJ237" s="59">
        <f t="shared" si="55"/>
        <v>18808000</v>
      </c>
      <c r="BK237" s="59">
        <f t="shared" si="56"/>
        <v>18808000</v>
      </c>
      <c r="BL237" s="59">
        <f t="shared" si="57"/>
        <v>17794704</v>
      </c>
      <c r="BM237" s="59">
        <f t="shared" si="58"/>
        <v>18808000</v>
      </c>
      <c r="BN237" s="59">
        <f t="shared" si="59"/>
        <v>18808000</v>
      </c>
      <c r="BO237" s="59">
        <f t="shared" si="60"/>
        <v>77734296</v>
      </c>
      <c r="BP237" s="64"/>
      <c r="BQ237" s="59">
        <f t="shared" si="61"/>
        <v>61237000</v>
      </c>
      <c r="BR237" s="59">
        <f t="shared" si="62"/>
        <v>75232000</v>
      </c>
      <c r="BS237" s="59">
        <f t="shared" si="63"/>
        <v>55410704</v>
      </c>
      <c r="BT237" s="59">
        <f t="shared" si="64"/>
        <v>115350296</v>
      </c>
    </row>
    <row r="238">
      <c r="A238" s="49"/>
      <c r="B238" s="52" t="s">
        <v>38</v>
      </c>
      <c r="C238" s="52" t="s">
        <v>220</v>
      </c>
      <c r="D238" s="142">
        <f>671566000-31000000</f>
        <v>640566000</v>
      </c>
      <c r="E238" s="102"/>
      <c r="F238" s="102"/>
      <c r="G238" s="102"/>
      <c r="H238" s="102"/>
      <c r="I238" s="102"/>
      <c r="J238" s="145">
        <v>3.9215E7</v>
      </c>
      <c r="K238" s="102"/>
      <c r="L238" s="102"/>
      <c r="M238" s="102"/>
      <c r="N238" s="145">
        <v>8.463E7</v>
      </c>
      <c r="O238" s="102"/>
      <c r="P238" s="102"/>
      <c r="Q238" s="102"/>
      <c r="R238" s="62"/>
      <c r="S238" s="145">
        <v>3.9215E7</v>
      </c>
      <c r="T238" s="62"/>
      <c r="U238" s="62"/>
      <c r="V238" s="62"/>
      <c r="W238" s="145">
        <v>3.9215E7</v>
      </c>
      <c r="X238" s="62"/>
      <c r="Y238" s="62"/>
      <c r="Z238" s="62"/>
      <c r="AA238" s="145">
        <v>4.9275466E7</v>
      </c>
      <c r="AB238" s="145">
        <v>2.9154466E7</v>
      </c>
      <c r="AC238" s="62"/>
      <c r="AD238" s="62"/>
      <c r="AE238" s="145">
        <v>3.9215E7</v>
      </c>
      <c r="AF238" s="62"/>
      <c r="AG238" s="62"/>
      <c r="AH238" s="62"/>
      <c r="AI238" s="145">
        <v>3.9215E7</v>
      </c>
      <c r="AJ238" s="62"/>
      <c r="AK238" s="62"/>
      <c r="AL238" s="62"/>
      <c r="AM238" s="145">
        <v>3.9215E7</v>
      </c>
      <c r="AN238" s="62"/>
      <c r="AO238" s="62"/>
      <c r="AP238" s="62"/>
      <c r="AQ238" s="106">
        <f>313514+5202255+20649697</f>
        <v>26165466</v>
      </c>
      <c r="AR238" s="62"/>
      <c r="AS238" s="62"/>
      <c r="AT238" s="62"/>
      <c r="AU238" s="106">
        <f>313514+5202255+20649697</f>
        <v>26165466</v>
      </c>
      <c r="AV238" s="62"/>
      <c r="AW238" s="62"/>
      <c r="AX238" s="106">
        <f>313514+5202255+20649697</f>
        <v>26165466</v>
      </c>
      <c r="AY238" s="106">
        <v>1.6371967E8</v>
      </c>
      <c r="AZ238" s="63"/>
      <c r="BA238" s="59">
        <f t="shared" si="128"/>
        <v>640566000</v>
      </c>
      <c r="BB238" s="28">
        <f t="shared" si="78"/>
        <v>0</v>
      </c>
      <c r="BC238" s="64"/>
      <c r="BD238" s="59">
        <f t="shared" si="49"/>
        <v>0</v>
      </c>
      <c r="BE238" s="59">
        <f t="shared" si="50"/>
        <v>39215000</v>
      </c>
      <c r="BF238" s="59">
        <f t="shared" si="51"/>
        <v>84630000</v>
      </c>
      <c r="BG238" s="59">
        <f t="shared" si="52"/>
        <v>39215000</v>
      </c>
      <c r="BH238" s="59">
        <f t="shared" si="53"/>
        <v>39215000</v>
      </c>
      <c r="BI238" s="59">
        <f t="shared" si="54"/>
        <v>78429932</v>
      </c>
      <c r="BJ238" s="59">
        <f t="shared" si="55"/>
        <v>39215000</v>
      </c>
      <c r="BK238" s="59">
        <f t="shared" si="56"/>
        <v>39215000</v>
      </c>
      <c r="BL238" s="59">
        <f t="shared" si="57"/>
        <v>39215000</v>
      </c>
      <c r="BM238" s="59">
        <f t="shared" si="58"/>
        <v>26165466</v>
      </c>
      <c r="BN238" s="59">
        <f t="shared" si="59"/>
        <v>26165466</v>
      </c>
      <c r="BO238" s="59">
        <f t="shared" si="60"/>
        <v>189885136</v>
      </c>
      <c r="BP238" s="64"/>
      <c r="BQ238" s="59">
        <f t="shared" si="61"/>
        <v>123845000</v>
      </c>
      <c r="BR238" s="59">
        <f t="shared" si="62"/>
        <v>156859932</v>
      </c>
      <c r="BS238" s="59">
        <f t="shared" si="63"/>
        <v>117645000</v>
      </c>
      <c r="BT238" s="59">
        <f t="shared" si="64"/>
        <v>242216068</v>
      </c>
    </row>
    <row r="239">
      <c r="A239" s="45">
        <v>512414.0</v>
      </c>
      <c r="B239" s="46" t="s">
        <v>221</v>
      </c>
      <c r="C239" s="6"/>
      <c r="D239" s="143">
        <f t="shared" ref="D239:AZ239" si="158">sum(D241:D244)</f>
        <v>784098000</v>
      </c>
      <c r="E239" s="143">
        <f t="shared" si="158"/>
        <v>0</v>
      </c>
      <c r="F239" s="143">
        <f t="shared" si="158"/>
        <v>0</v>
      </c>
      <c r="G239" s="143">
        <f t="shared" si="158"/>
        <v>0</v>
      </c>
      <c r="H239" s="143">
        <f t="shared" si="158"/>
        <v>0</v>
      </c>
      <c r="I239" s="143">
        <f t="shared" si="158"/>
        <v>0</v>
      </c>
      <c r="J239" s="143">
        <f t="shared" si="158"/>
        <v>55396084</v>
      </c>
      <c r="K239" s="143">
        <f t="shared" si="158"/>
        <v>0</v>
      </c>
      <c r="L239" s="143">
        <f t="shared" si="158"/>
        <v>0</v>
      </c>
      <c r="M239" s="143">
        <f t="shared" si="158"/>
        <v>0</v>
      </c>
      <c r="N239" s="143">
        <f t="shared" si="158"/>
        <v>92171939</v>
      </c>
      <c r="O239" s="143">
        <f t="shared" si="158"/>
        <v>0</v>
      </c>
      <c r="P239" s="143">
        <f t="shared" si="158"/>
        <v>0</v>
      </c>
      <c r="Q239" s="143">
        <f t="shared" si="158"/>
        <v>0</v>
      </c>
      <c r="R239" s="47">
        <f t="shared" si="158"/>
        <v>0</v>
      </c>
      <c r="S239" s="47">
        <f t="shared" si="158"/>
        <v>56007000</v>
      </c>
      <c r="T239" s="47">
        <f t="shared" si="158"/>
        <v>0</v>
      </c>
      <c r="U239" s="47">
        <f t="shared" si="158"/>
        <v>0</v>
      </c>
      <c r="V239" s="47">
        <f t="shared" si="158"/>
        <v>0</v>
      </c>
      <c r="W239" s="47">
        <f t="shared" si="158"/>
        <v>56007000</v>
      </c>
      <c r="X239" s="47">
        <f t="shared" si="158"/>
        <v>0</v>
      </c>
      <c r="Y239" s="47">
        <f t="shared" si="158"/>
        <v>0</v>
      </c>
      <c r="Z239" s="47">
        <f t="shared" si="158"/>
        <v>0</v>
      </c>
      <c r="AA239" s="47">
        <f t="shared" si="158"/>
        <v>0</v>
      </c>
      <c r="AB239" s="47">
        <f t="shared" si="158"/>
        <v>112014000</v>
      </c>
      <c r="AC239" s="47">
        <f t="shared" si="158"/>
        <v>0</v>
      </c>
      <c r="AD239" s="47">
        <f t="shared" si="158"/>
        <v>0</v>
      </c>
      <c r="AE239" s="47">
        <f t="shared" si="158"/>
        <v>56007000</v>
      </c>
      <c r="AF239" s="47">
        <f t="shared" si="158"/>
        <v>0</v>
      </c>
      <c r="AG239" s="47">
        <f t="shared" si="158"/>
        <v>0</v>
      </c>
      <c r="AH239" s="47">
        <f t="shared" si="158"/>
        <v>0</v>
      </c>
      <c r="AI239" s="47">
        <f t="shared" si="158"/>
        <v>56007000</v>
      </c>
      <c r="AJ239" s="47">
        <f t="shared" si="158"/>
        <v>0</v>
      </c>
      <c r="AK239" s="47">
        <f t="shared" si="158"/>
        <v>0</v>
      </c>
      <c r="AL239" s="47">
        <f t="shared" si="158"/>
        <v>0</v>
      </c>
      <c r="AM239" s="47">
        <f t="shared" si="158"/>
        <v>56007000</v>
      </c>
      <c r="AN239" s="47">
        <f t="shared" si="158"/>
        <v>0</v>
      </c>
      <c r="AO239" s="47">
        <f t="shared" si="158"/>
        <v>0</v>
      </c>
      <c r="AP239" s="47">
        <f t="shared" si="158"/>
        <v>0</v>
      </c>
      <c r="AQ239" s="47">
        <f t="shared" si="158"/>
        <v>56007000</v>
      </c>
      <c r="AR239" s="47">
        <f t="shared" si="158"/>
        <v>0</v>
      </c>
      <c r="AS239" s="47">
        <f t="shared" si="158"/>
        <v>0</v>
      </c>
      <c r="AT239" s="47">
        <f t="shared" si="158"/>
        <v>0</v>
      </c>
      <c r="AU239" s="47">
        <f t="shared" si="158"/>
        <v>56007000</v>
      </c>
      <c r="AV239" s="47">
        <f t="shared" si="158"/>
        <v>0</v>
      </c>
      <c r="AW239" s="47">
        <f t="shared" si="158"/>
        <v>0</v>
      </c>
      <c r="AX239" s="47">
        <f t="shared" si="158"/>
        <v>132466977</v>
      </c>
      <c r="AY239" s="47">
        <f t="shared" si="158"/>
        <v>0</v>
      </c>
      <c r="AZ239" s="60">
        <f t="shared" si="158"/>
        <v>0</v>
      </c>
      <c r="BA239" s="59">
        <f t="shared" si="128"/>
        <v>784098000</v>
      </c>
      <c r="BB239" s="28">
        <f t="shared" si="78"/>
        <v>0</v>
      </c>
      <c r="BC239" s="61"/>
      <c r="BD239" s="59">
        <f t="shared" si="49"/>
        <v>0</v>
      </c>
      <c r="BE239" s="59">
        <f t="shared" si="50"/>
        <v>55396084</v>
      </c>
      <c r="BF239" s="59">
        <f t="shared" si="51"/>
        <v>92171939</v>
      </c>
      <c r="BG239" s="59">
        <f t="shared" si="52"/>
        <v>56007000</v>
      </c>
      <c r="BH239" s="59">
        <f t="shared" si="53"/>
        <v>56007000</v>
      </c>
      <c r="BI239" s="59">
        <f t="shared" si="54"/>
        <v>112014000</v>
      </c>
      <c r="BJ239" s="59">
        <f t="shared" si="55"/>
        <v>56007000</v>
      </c>
      <c r="BK239" s="59">
        <f t="shared" si="56"/>
        <v>56007000</v>
      </c>
      <c r="BL239" s="59">
        <f t="shared" si="57"/>
        <v>56007000</v>
      </c>
      <c r="BM239" s="59">
        <f t="shared" si="58"/>
        <v>56007000</v>
      </c>
      <c r="BN239" s="59">
        <f t="shared" si="59"/>
        <v>56007000</v>
      </c>
      <c r="BO239" s="59">
        <f t="shared" si="60"/>
        <v>132466977</v>
      </c>
      <c r="BP239" s="61"/>
      <c r="BQ239" s="59">
        <f t="shared" si="61"/>
        <v>147568023</v>
      </c>
      <c r="BR239" s="59">
        <f t="shared" si="62"/>
        <v>224028000</v>
      </c>
      <c r="BS239" s="59">
        <f t="shared" si="63"/>
        <v>168021000</v>
      </c>
      <c r="BT239" s="59">
        <f t="shared" si="64"/>
        <v>244480977</v>
      </c>
    </row>
    <row r="240">
      <c r="A240" s="49"/>
      <c r="B240" s="50" t="s">
        <v>37</v>
      </c>
      <c r="C240" s="6"/>
      <c r="D240" s="70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  <c r="AK240" s="62"/>
      <c r="AL240" s="62"/>
      <c r="AM240" s="62"/>
      <c r="AN240" s="62"/>
      <c r="AO240" s="62"/>
      <c r="AP240" s="62"/>
      <c r="AQ240" s="62"/>
      <c r="AR240" s="62"/>
      <c r="AS240" s="62"/>
      <c r="AT240" s="62"/>
      <c r="AU240" s="62"/>
      <c r="AV240" s="62"/>
      <c r="AW240" s="62"/>
      <c r="AX240" s="62"/>
      <c r="AY240" s="62"/>
      <c r="AZ240" s="63"/>
      <c r="BA240" s="59">
        <f t="shared" si="128"/>
        <v>0</v>
      </c>
      <c r="BB240" s="28">
        <f t="shared" si="78"/>
        <v>0</v>
      </c>
      <c r="BC240" s="64"/>
      <c r="BD240" s="59">
        <f t="shared" si="49"/>
        <v>0</v>
      </c>
      <c r="BE240" s="59">
        <f t="shared" si="50"/>
        <v>0</v>
      </c>
      <c r="BF240" s="59">
        <f t="shared" si="51"/>
        <v>0</v>
      </c>
      <c r="BG240" s="59">
        <f t="shared" si="52"/>
        <v>0</v>
      </c>
      <c r="BH240" s="59">
        <f t="shared" si="53"/>
        <v>0</v>
      </c>
      <c r="BI240" s="59">
        <f t="shared" si="54"/>
        <v>0</v>
      </c>
      <c r="BJ240" s="59">
        <f t="shared" si="55"/>
        <v>0</v>
      </c>
      <c r="BK240" s="59">
        <f t="shared" si="56"/>
        <v>0</v>
      </c>
      <c r="BL240" s="59">
        <f t="shared" si="57"/>
        <v>0</v>
      </c>
      <c r="BM240" s="59">
        <f t="shared" si="58"/>
        <v>0</v>
      </c>
      <c r="BN240" s="59">
        <f t="shared" si="59"/>
        <v>0</v>
      </c>
      <c r="BO240" s="59">
        <f t="shared" si="60"/>
        <v>0</v>
      </c>
      <c r="BP240" s="64"/>
      <c r="BQ240" s="59">
        <f t="shared" si="61"/>
        <v>0</v>
      </c>
      <c r="BR240" s="59">
        <f t="shared" si="62"/>
        <v>0</v>
      </c>
      <c r="BS240" s="59">
        <f t="shared" si="63"/>
        <v>0</v>
      </c>
      <c r="BT240" s="59">
        <f t="shared" si="64"/>
        <v>0</v>
      </c>
    </row>
    <row r="241">
      <c r="A241" s="49"/>
      <c r="B241" s="52" t="s">
        <v>38</v>
      </c>
      <c r="C241" s="52" t="s">
        <v>222</v>
      </c>
      <c r="D241" s="106">
        <v>1.93032E8</v>
      </c>
      <c r="E241" s="102"/>
      <c r="F241" s="102"/>
      <c r="G241" s="102"/>
      <c r="H241" s="102"/>
      <c r="I241" s="102"/>
      <c r="J241" s="106">
        <v>1.378545E7</v>
      </c>
      <c r="K241" s="102"/>
      <c r="L241" s="102"/>
      <c r="M241" s="102"/>
      <c r="N241" s="106">
        <f>8424440+13785450</f>
        <v>22209890</v>
      </c>
      <c r="O241" s="102"/>
      <c r="P241" s="102"/>
      <c r="Q241" s="102"/>
      <c r="R241" s="62"/>
      <c r="S241" s="62">
        <v>1.3788E7</v>
      </c>
      <c r="T241" s="62"/>
      <c r="U241" s="62"/>
      <c r="V241" s="62"/>
      <c r="W241" s="62">
        <v>1.3788E7</v>
      </c>
      <c r="X241" s="62"/>
      <c r="Y241" s="62"/>
      <c r="Z241" s="62"/>
      <c r="AA241" s="62"/>
      <c r="AB241" s="53">
        <v>2.7576E7</v>
      </c>
      <c r="AC241" s="62"/>
      <c r="AD241" s="62"/>
      <c r="AE241" s="62">
        <v>1.3788E7</v>
      </c>
      <c r="AF241" s="62"/>
      <c r="AG241" s="62"/>
      <c r="AH241" s="62"/>
      <c r="AI241" s="62">
        <v>1.3788E7</v>
      </c>
      <c r="AJ241" s="62"/>
      <c r="AK241" s="62"/>
      <c r="AL241" s="62"/>
      <c r="AM241" s="62">
        <v>1.3788E7</v>
      </c>
      <c r="AN241" s="62"/>
      <c r="AO241" s="62"/>
      <c r="AP241" s="62"/>
      <c r="AQ241" s="62">
        <v>1.3788E7</v>
      </c>
      <c r="AR241" s="62"/>
      <c r="AS241" s="62"/>
      <c r="AT241" s="62"/>
      <c r="AU241" s="62">
        <v>1.3788E7</v>
      </c>
      <c r="AV241" s="62"/>
      <c r="AW241" s="62"/>
      <c r="AX241" s="62">
        <v>3.294466E7</v>
      </c>
      <c r="AY241" s="53"/>
      <c r="AZ241" s="63"/>
      <c r="BA241" s="59">
        <f t="shared" si="128"/>
        <v>193032000</v>
      </c>
      <c r="BB241" s="28">
        <f t="shared" si="78"/>
        <v>0</v>
      </c>
      <c r="BC241" s="64"/>
      <c r="BD241" s="59">
        <f t="shared" si="49"/>
        <v>0</v>
      </c>
      <c r="BE241" s="59">
        <f t="shared" si="50"/>
        <v>13785450</v>
      </c>
      <c r="BF241" s="59">
        <f t="shared" si="51"/>
        <v>22209890</v>
      </c>
      <c r="BG241" s="59">
        <f t="shared" si="52"/>
        <v>13788000</v>
      </c>
      <c r="BH241" s="59">
        <f t="shared" si="53"/>
        <v>13788000</v>
      </c>
      <c r="BI241" s="59">
        <f t="shared" si="54"/>
        <v>27576000</v>
      </c>
      <c r="BJ241" s="59">
        <f t="shared" si="55"/>
        <v>13788000</v>
      </c>
      <c r="BK241" s="59">
        <f t="shared" si="56"/>
        <v>13788000</v>
      </c>
      <c r="BL241" s="59">
        <f t="shared" si="57"/>
        <v>13788000</v>
      </c>
      <c r="BM241" s="59">
        <f t="shared" si="58"/>
        <v>13788000</v>
      </c>
      <c r="BN241" s="59">
        <f t="shared" si="59"/>
        <v>13788000</v>
      </c>
      <c r="BO241" s="59">
        <f t="shared" si="60"/>
        <v>32944660</v>
      </c>
      <c r="BP241" s="64"/>
      <c r="BQ241" s="59">
        <f t="shared" si="61"/>
        <v>35995340</v>
      </c>
      <c r="BR241" s="59">
        <f t="shared" si="62"/>
        <v>55152000</v>
      </c>
      <c r="BS241" s="59">
        <f t="shared" si="63"/>
        <v>41364000</v>
      </c>
      <c r="BT241" s="59">
        <f t="shared" si="64"/>
        <v>60520660</v>
      </c>
    </row>
    <row r="242">
      <c r="A242" s="49"/>
      <c r="B242" s="52" t="s">
        <v>38</v>
      </c>
      <c r="C242" s="52" t="s">
        <v>223</v>
      </c>
      <c r="D242" s="106">
        <v>1.64472E8</v>
      </c>
      <c r="E242" s="102"/>
      <c r="F242" s="102"/>
      <c r="G242" s="102"/>
      <c r="H242" s="102"/>
      <c r="I242" s="102"/>
      <c r="J242" s="106">
        <v>1.1336675E7</v>
      </c>
      <c r="K242" s="102"/>
      <c r="L242" s="102"/>
      <c r="M242" s="102"/>
      <c r="N242" s="106">
        <f>4894935+11747850</f>
        <v>16642785</v>
      </c>
      <c r="O242" s="102"/>
      <c r="P242" s="102"/>
      <c r="Q242" s="102"/>
      <c r="R242" s="62"/>
      <c r="S242" s="62">
        <v>1.1748E7</v>
      </c>
      <c r="T242" s="62"/>
      <c r="U242" s="62"/>
      <c r="V242" s="62"/>
      <c r="W242" s="62">
        <v>1.1748E7</v>
      </c>
      <c r="X242" s="62"/>
      <c r="Y242" s="62"/>
      <c r="Z242" s="62"/>
      <c r="AA242" s="62"/>
      <c r="AB242" s="53">
        <v>2.3496E7</v>
      </c>
      <c r="AC242" s="62"/>
      <c r="AD242" s="62"/>
      <c r="AE242" s="62">
        <v>1.1748E7</v>
      </c>
      <c r="AF242" s="62"/>
      <c r="AG242" s="62"/>
      <c r="AH242" s="62"/>
      <c r="AI242" s="62">
        <v>1.1748E7</v>
      </c>
      <c r="AJ242" s="62"/>
      <c r="AK242" s="62"/>
      <c r="AL242" s="62"/>
      <c r="AM242" s="62">
        <v>1.1748E7</v>
      </c>
      <c r="AN242" s="62"/>
      <c r="AO242" s="62"/>
      <c r="AP242" s="62"/>
      <c r="AQ242" s="62">
        <v>1.1748E7</v>
      </c>
      <c r="AR242" s="62"/>
      <c r="AS242" s="62"/>
      <c r="AT242" s="62"/>
      <c r="AU242" s="62">
        <v>1.1748E7</v>
      </c>
      <c r="AV242" s="62"/>
      <c r="AW242" s="62"/>
      <c r="AX242" s="62">
        <v>3.076054E7</v>
      </c>
      <c r="AY242" s="53"/>
      <c r="AZ242" s="63"/>
      <c r="BA242" s="59">
        <f t="shared" si="128"/>
        <v>164472000</v>
      </c>
      <c r="BB242" s="28">
        <f t="shared" si="78"/>
        <v>0</v>
      </c>
      <c r="BC242" s="64"/>
      <c r="BD242" s="59">
        <f t="shared" si="49"/>
        <v>0</v>
      </c>
      <c r="BE242" s="59">
        <f t="shared" si="50"/>
        <v>11336675</v>
      </c>
      <c r="BF242" s="59">
        <f t="shared" si="51"/>
        <v>16642785</v>
      </c>
      <c r="BG242" s="59">
        <f t="shared" si="52"/>
        <v>11748000</v>
      </c>
      <c r="BH242" s="59">
        <f t="shared" si="53"/>
        <v>11748000</v>
      </c>
      <c r="BI242" s="59">
        <f t="shared" si="54"/>
        <v>23496000</v>
      </c>
      <c r="BJ242" s="59">
        <f t="shared" si="55"/>
        <v>11748000</v>
      </c>
      <c r="BK242" s="59">
        <f t="shared" si="56"/>
        <v>11748000</v>
      </c>
      <c r="BL242" s="59">
        <f t="shared" si="57"/>
        <v>11748000</v>
      </c>
      <c r="BM242" s="59">
        <f t="shared" si="58"/>
        <v>11748000</v>
      </c>
      <c r="BN242" s="59">
        <f t="shared" si="59"/>
        <v>11748000</v>
      </c>
      <c r="BO242" s="59">
        <f t="shared" si="60"/>
        <v>30760540</v>
      </c>
      <c r="BP242" s="64"/>
      <c r="BQ242" s="59">
        <f t="shared" si="61"/>
        <v>27979460</v>
      </c>
      <c r="BR242" s="59">
        <f t="shared" si="62"/>
        <v>46992000</v>
      </c>
      <c r="BS242" s="59">
        <f t="shared" si="63"/>
        <v>35244000</v>
      </c>
      <c r="BT242" s="59">
        <f t="shared" si="64"/>
        <v>54256540</v>
      </c>
    </row>
    <row r="243">
      <c r="A243" s="49"/>
      <c r="B243" s="52" t="s">
        <v>38</v>
      </c>
      <c r="C243" s="52" t="s">
        <v>224</v>
      </c>
      <c r="D243" s="106">
        <v>2.94924E8</v>
      </c>
      <c r="E243" s="102"/>
      <c r="F243" s="102"/>
      <c r="G243" s="102"/>
      <c r="H243" s="102"/>
      <c r="I243" s="102"/>
      <c r="J243" s="106">
        <v>2.088688E7</v>
      </c>
      <c r="K243" s="102"/>
      <c r="L243" s="102"/>
      <c r="M243" s="102"/>
      <c r="N243" s="106">
        <f>19014665+21062400</f>
        <v>40077065</v>
      </c>
      <c r="O243" s="102"/>
      <c r="P243" s="102"/>
      <c r="Q243" s="102"/>
      <c r="R243" s="62"/>
      <c r="S243" s="62">
        <v>2.1066E7</v>
      </c>
      <c r="T243" s="62"/>
      <c r="U243" s="62"/>
      <c r="V243" s="62"/>
      <c r="W243" s="62">
        <v>2.1066E7</v>
      </c>
      <c r="X243" s="62"/>
      <c r="Y243" s="62"/>
      <c r="Z243" s="62"/>
      <c r="AA243" s="62"/>
      <c r="AB243" s="53">
        <v>4.2132E7</v>
      </c>
      <c r="AC243" s="62"/>
      <c r="AD243" s="62"/>
      <c r="AE243" s="62">
        <v>2.1066E7</v>
      </c>
      <c r="AF243" s="62"/>
      <c r="AG243" s="62"/>
      <c r="AH243" s="62"/>
      <c r="AI243" s="62">
        <v>2.1066E7</v>
      </c>
      <c r="AJ243" s="62"/>
      <c r="AK243" s="62"/>
      <c r="AL243" s="62"/>
      <c r="AM243" s="62">
        <v>2.1066E7</v>
      </c>
      <c r="AN243" s="62"/>
      <c r="AO243" s="62"/>
      <c r="AP243" s="62"/>
      <c r="AQ243" s="62">
        <v>2.1066E7</v>
      </c>
      <c r="AR243" s="62"/>
      <c r="AS243" s="62"/>
      <c r="AT243" s="62"/>
      <c r="AU243" s="62">
        <v>2.1066E7</v>
      </c>
      <c r="AV243" s="62"/>
      <c r="AW243" s="62"/>
      <c r="AX243" s="62">
        <v>4.4366055E7</v>
      </c>
      <c r="AY243" s="53"/>
      <c r="AZ243" s="63"/>
      <c r="BA243" s="59">
        <f t="shared" si="128"/>
        <v>294924000</v>
      </c>
      <c r="BB243" s="28">
        <f t="shared" si="78"/>
        <v>0</v>
      </c>
      <c r="BC243" s="64"/>
      <c r="BD243" s="59">
        <f t="shared" si="49"/>
        <v>0</v>
      </c>
      <c r="BE243" s="59">
        <f t="shared" si="50"/>
        <v>20886880</v>
      </c>
      <c r="BF243" s="59">
        <f t="shared" si="51"/>
        <v>40077065</v>
      </c>
      <c r="BG243" s="59">
        <f t="shared" si="52"/>
        <v>21066000</v>
      </c>
      <c r="BH243" s="59">
        <f t="shared" si="53"/>
        <v>21066000</v>
      </c>
      <c r="BI243" s="59">
        <f t="shared" si="54"/>
        <v>42132000</v>
      </c>
      <c r="BJ243" s="59">
        <f t="shared" si="55"/>
        <v>21066000</v>
      </c>
      <c r="BK243" s="59">
        <f t="shared" si="56"/>
        <v>21066000</v>
      </c>
      <c r="BL243" s="59">
        <f t="shared" si="57"/>
        <v>21066000</v>
      </c>
      <c r="BM243" s="59">
        <f t="shared" si="58"/>
        <v>21066000</v>
      </c>
      <c r="BN243" s="59">
        <f t="shared" si="59"/>
        <v>21066000</v>
      </c>
      <c r="BO243" s="59">
        <f t="shared" si="60"/>
        <v>44366055</v>
      </c>
      <c r="BP243" s="64"/>
      <c r="BQ243" s="59">
        <f t="shared" si="61"/>
        <v>60963945</v>
      </c>
      <c r="BR243" s="59">
        <f t="shared" si="62"/>
        <v>84264000</v>
      </c>
      <c r="BS243" s="59">
        <f t="shared" si="63"/>
        <v>63198000</v>
      </c>
      <c r="BT243" s="59">
        <f t="shared" si="64"/>
        <v>86498055</v>
      </c>
    </row>
    <row r="244">
      <c r="A244" s="49"/>
      <c r="B244" s="52" t="s">
        <v>38</v>
      </c>
      <c r="C244" s="52" t="s">
        <v>225</v>
      </c>
      <c r="D244" s="106">
        <v>1.3167E8</v>
      </c>
      <c r="E244" s="102"/>
      <c r="F244" s="102"/>
      <c r="G244" s="102"/>
      <c r="H244" s="102"/>
      <c r="I244" s="102"/>
      <c r="J244" s="106">
        <v>9387079.0</v>
      </c>
      <c r="K244" s="102"/>
      <c r="L244" s="102"/>
      <c r="M244" s="102"/>
      <c r="N244" s="106">
        <f>3917805+9324394</f>
        <v>13242199</v>
      </c>
      <c r="O244" s="102"/>
      <c r="P244" s="102"/>
      <c r="Q244" s="102"/>
      <c r="R244" s="62"/>
      <c r="S244" s="62">
        <v>9405000.0</v>
      </c>
      <c r="T244" s="62"/>
      <c r="U244" s="62"/>
      <c r="V244" s="62"/>
      <c r="W244" s="62">
        <v>9405000.0</v>
      </c>
      <c r="X244" s="62"/>
      <c r="Y244" s="62"/>
      <c r="Z244" s="62"/>
      <c r="AA244" s="62"/>
      <c r="AB244" s="53">
        <v>1.881E7</v>
      </c>
      <c r="AC244" s="62"/>
      <c r="AD244" s="62"/>
      <c r="AE244" s="62">
        <v>9405000.0</v>
      </c>
      <c r="AF244" s="62"/>
      <c r="AG244" s="62"/>
      <c r="AH244" s="62"/>
      <c r="AI244" s="62">
        <v>9405000.0</v>
      </c>
      <c r="AJ244" s="62"/>
      <c r="AK244" s="62"/>
      <c r="AL244" s="62"/>
      <c r="AM244" s="62">
        <v>9405000.0</v>
      </c>
      <c r="AN244" s="62"/>
      <c r="AO244" s="62"/>
      <c r="AP244" s="62"/>
      <c r="AQ244" s="62">
        <v>9405000.0</v>
      </c>
      <c r="AR244" s="62"/>
      <c r="AS244" s="62"/>
      <c r="AT244" s="62"/>
      <c r="AU244" s="62">
        <v>9405000.0</v>
      </c>
      <c r="AV244" s="62"/>
      <c r="AW244" s="62"/>
      <c r="AX244" s="62">
        <v>2.4395722E7</v>
      </c>
      <c r="AY244" s="53"/>
      <c r="AZ244" s="63"/>
      <c r="BA244" s="59">
        <f t="shared" si="128"/>
        <v>131670000</v>
      </c>
      <c r="BB244" s="28">
        <f t="shared" si="78"/>
        <v>0</v>
      </c>
      <c r="BC244" s="64"/>
      <c r="BD244" s="59">
        <f t="shared" si="49"/>
        <v>0</v>
      </c>
      <c r="BE244" s="59">
        <f t="shared" si="50"/>
        <v>9387079</v>
      </c>
      <c r="BF244" s="59">
        <f t="shared" si="51"/>
        <v>13242199</v>
      </c>
      <c r="BG244" s="59">
        <f t="shared" si="52"/>
        <v>9405000</v>
      </c>
      <c r="BH244" s="59">
        <f t="shared" si="53"/>
        <v>9405000</v>
      </c>
      <c r="BI244" s="59">
        <f t="shared" si="54"/>
        <v>18810000</v>
      </c>
      <c r="BJ244" s="59">
        <f t="shared" si="55"/>
        <v>9405000</v>
      </c>
      <c r="BK244" s="59">
        <f t="shared" si="56"/>
        <v>9405000</v>
      </c>
      <c r="BL244" s="59">
        <f t="shared" si="57"/>
        <v>9405000</v>
      </c>
      <c r="BM244" s="59">
        <f t="shared" si="58"/>
        <v>9405000</v>
      </c>
      <c r="BN244" s="59">
        <f t="shared" si="59"/>
        <v>9405000</v>
      </c>
      <c r="BO244" s="59">
        <f t="shared" si="60"/>
        <v>24395722</v>
      </c>
      <c r="BP244" s="64"/>
      <c r="BQ244" s="59">
        <f t="shared" si="61"/>
        <v>22629278</v>
      </c>
      <c r="BR244" s="59">
        <f t="shared" si="62"/>
        <v>37620000</v>
      </c>
      <c r="BS244" s="59">
        <f t="shared" si="63"/>
        <v>28215000</v>
      </c>
      <c r="BT244" s="59">
        <f t="shared" si="64"/>
        <v>43205722</v>
      </c>
    </row>
    <row r="245">
      <c r="A245" s="37" t="s">
        <v>226</v>
      </c>
      <c r="B245" s="38" t="s">
        <v>227</v>
      </c>
      <c r="C245" s="6"/>
      <c r="D245" s="39">
        <f t="shared" ref="D245:AZ245" si="159">sum(D246,D258,D274,D280,D288,D309,D317,D321,D325,D329)</f>
        <v>4760170000</v>
      </c>
      <c r="E245" s="39">
        <f t="shared" si="159"/>
        <v>166500</v>
      </c>
      <c r="F245" s="39">
        <f t="shared" si="159"/>
        <v>73162715</v>
      </c>
      <c r="G245" s="39">
        <f t="shared" si="159"/>
        <v>0</v>
      </c>
      <c r="H245" s="39">
        <f t="shared" si="159"/>
        <v>0</v>
      </c>
      <c r="I245" s="39">
        <f t="shared" si="159"/>
        <v>5397000</v>
      </c>
      <c r="J245" s="39">
        <f t="shared" si="159"/>
        <v>182294000</v>
      </c>
      <c r="K245" s="39">
        <f t="shared" si="159"/>
        <v>276879355</v>
      </c>
      <c r="L245" s="39">
        <f t="shared" si="159"/>
        <v>16141000</v>
      </c>
      <c r="M245" s="39">
        <f t="shared" si="159"/>
        <v>7645750</v>
      </c>
      <c r="N245" s="39">
        <f t="shared" si="159"/>
        <v>353188506</v>
      </c>
      <c r="O245" s="39">
        <f t="shared" si="159"/>
        <v>60434058</v>
      </c>
      <c r="P245" s="39">
        <f t="shared" si="159"/>
        <v>176003000</v>
      </c>
      <c r="Q245" s="39">
        <f t="shared" si="159"/>
        <v>5397000</v>
      </c>
      <c r="R245" s="39">
        <f t="shared" si="159"/>
        <v>97579005</v>
      </c>
      <c r="S245" s="39">
        <f t="shared" si="159"/>
        <v>37364000</v>
      </c>
      <c r="T245" s="39">
        <f t="shared" si="159"/>
        <v>225122900</v>
      </c>
      <c r="U245" s="39">
        <f t="shared" si="159"/>
        <v>5397000</v>
      </c>
      <c r="V245" s="39">
        <f t="shared" si="159"/>
        <v>108289045</v>
      </c>
      <c r="W245" s="39">
        <f t="shared" si="159"/>
        <v>0</v>
      </c>
      <c r="X245" s="39">
        <f t="shared" si="159"/>
        <v>210782000</v>
      </c>
      <c r="Y245" s="39">
        <f t="shared" si="159"/>
        <v>5397000</v>
      </c>
      <c r="Z245" s="39">
        <f t="shared" si="159"/>
        <v>141000545</v>
      </c>
      <c r="AA245" s="39">
        <f t="shared" si="159"/>
        <v>0</v>
      </c>
      <c r="AB245" s="39">
        <f t="shared" si="159"/>
        <v>210782000</v>
      </c>
      <c r="AC245" s="39">
        <f t="shared" si="159"/>
        <v>5397000</v>
      </c>
      <c r="AD245" s="39">
        <f t="shared" si="159"/>
        <v>123289045</v>
      </c>
      <c r="AE245" s="39">
        <f t="shared" si="159"/>
        <v>100000000</v>
      </c>
      <c r="AF245" s="39">
        <f t="shared" si="159"/>
        <v>210782000</v>
      </c>
      <c r="AG245" s="39">
        <f t="shared" si="159"/>
        <v>5397000</v>
      </c>
      <c r="AH245" s="39">
        <f t="shared" si="159"/>
        <v>108289045</v>
      </c>
      <c r="AI245" s="39">
        <f t="shared" si="159"/>
        <v>15000000</v>
      </c>
      <c r="AJ245" s="39">
        <f t="shared" si="159"/>
        <v>210782000</v>
      </c>
      <c r="AK245" s="39">
        <f t="shared" si="159"/>
        <v>5397000</v>
      </c>
      <c r="AL245" s="39">
        <f t="shared" si="159"/>
        <v>162718545</v>
      </c>
      <c r="AM245" s="39">
        <f t="shared" si="159"/>
        <v>50000000</v>
      </c>
      <c r="AN245" s="39">
        <f t="shared" si="159"/>
        <v>210782000</v>
      </c>
      <c r="AO245" s="39">
        <f t="shared" si="159"/>
        <v>5397000</v>
      </c>
      <c r="AP245" s="39">
        <f t="shared" si="159"/>
        <v>103372880</v>
      </c>
      <c r="AQ245" s="39">
        <f t="shared" si="159"/>
        <v>0</v>
      </c>
      <c r="AR245" s="39">
        <f t="shared" si="159"/>
        <v>272344000</v>
      </c>
      <c r="AS245" s="39">
        <f t="shared" si="159"/>
        <v>6974210</v>
      </c>
      <c r="AT245" s="39">
        <f t="shared" si="159"/>
        <v>139795380</v>
      </c>
      <c r="AU245" s="39">
        <f t="shared" si="159"/>
        <v>0</v>
      </c>
      <c r="AV245" s="39">
        <f t="shared" si="159"/>
        <v>395998159</v>
      </c>
      <c r="AW245" s="39">
        <f t="shared" si="159"/>
        <v>6500000</v>
      </c>
      <c r="AX245" s="39">
        <f t="shared" si="159"/>
        <v>122239030</v>
      </c>
      <c r="AY245" s="39">
        <f t="shared" si="159"/>
        <v>208188100</v>
      </c>
      <c r="AZ245" s="39">
        <f t="shared" si="159"/>
        <v>0</v>
      </c>
      <c r="BA245" s="39">
        <f t="shared" si="128"/>
        <v>4667064773</v>
      </c>
      <c r="BB245" s="28">
        <f t="shared" si="78"/>
        <v>93105227</v>
      </c>
      <c r="BC245" s="29"/>
      <c r="BD245" s="57">
        <f t="shared" si="49"/>
        <v>73329215</v>
      </c>
      <c r="BE245" s="57">
        <f t="shared" si="50"/>
        <v>480711355</v>
      </c>
      <c r="BF245" s="57">
        <f t="shared" si="51"/>
        <v>597271314</v>
      </c>
      <c r="BG245" s="57">
        <f t="shared" si="52"/>
        <v>365462905</v>
      </c>
      <c r="BH245" s="57">
        <f t="shared" si="53"/>
        <v>324468045</v>
      </c>
      <c r="BI245" s="57">
        <f t="shared" si="54"/>
        <v>357179545</v>
      </c>
      <c r="BJ245" s="57">
        <f t="shared" si="55"/>
        <v>439468045</v>
      </c>
      <c r="BK245" s="57">
        <f t="shared" si="56"/>
        <v>339468045</v>
      </c>
      <c r="BL245" s="57">
        <f t="shared" si="57"/>
        <v>428897545</v>
      </c>
      <c r="BM245" s="57">
        <f t="shared" si="58"/>
        <v>381113880</v>
      </c>
      <c r="BN245" s="57">
        <f t="shared" si="59"/>
        <v>542767749</v>
      </c>
      <c r="BO245" s="57">
        <f t="shared" si="60"/>
        <v>336927130</v>
      </c>
      <c r="BP245" s="29"/>
      <c r="BQ245" s="57">
        <f t="shared" si="61"/>
        <v>1151311884</v>
      </c>
      <c r="BR245" s="57">
        <f t="shared" si="62"/>
        <v>1047110495</v>
      </c>
      <c r="BS245" s="57">
        <f t="shared" si="63"/>
        <v>1207833635</v>
      </c>
      <c r="BT245" s="57">
        <f t="shared" si="64"/>
        <v>1260808759</v>
      </c>
    </row>
    <row r="246">
      <c r="A246" s="41" t="s">
        <v>98</v>
      </c>
      <c r="B246" s="42" t="s">
        <v>228</v>
      </c>
      <c r="C246" s="6"/>
      <c r="D246" s="43">
        <f t="shared" ref="D246:AZ246" si="160">sum(D247,D252,D255)</f>
        <v>1123620000</v>
      </c>
      <c r="E246" s="43">
        <f t="shared" si="160"/>
        <v>166500</v>
      </c>
      <c r="F246" s="43">
        <f t="shared" si="160"/>
        <v>73162715</v>
      </c>
      <c r="G246" s="43">
        <f t="shared" si="160"/>
        <v>0</v>
      </c>
      <c r="H246" s="43">
        <f t="shared" si="160"/>
        <v>0</v>
      </c>
      <c r="I246" s="43">
        <f t="shared" si="160"/>
        <v>0</v>
      </c>
      <c r="J246" s="43">
        <f t="shared" si="160"/>
        <v>0</v>
      </c>
      <c r="K246" s="43">
        <f t="shared" si="160"/>
        <v>75351355</v>
      </c>
      <c r="L246" s="43">
        <f t="shared" si="160"/>
        <v>0</v>
      </c>
      <c r="M246" s="43">
        <f t="shared" si="160"/>
        <v>0</v>
      </c>
      <c r="N246" s="43">
        <f t="shared" si="160"/>
        <v>13500000</v>
      </c>
      <c r="O246" s="43">
        <f t="shared" si="160"/>
        <v>56669058</v>
      </c>
      <c r="P246" s="43">
        <f t="shared" si="160"/>
        <v>0</v>
      </c>
      <c r="Q246" s="43">
        <f t="shared" si="160"/>
        <v>0</v>
      </c>
      <c r="R246" s="43">
        <f t="shared" si="160"/>
        <v>77102675</v>
      </c>
      <c r="S246" s="43">
        <f t="shared" si="160"/>
        <v>0</v>
      </c>
      <c r="T246" s="43">
        <f t="shared" si="160"/>
        <v>0</v>
      </c>
      <c r="U246" s="43">
        <f t="shared" si="160"/>
        <v>0</v>
      </c>
      <c r="V246" s="43">
        <f t="shared" si="160"/>
        <v>87812715</v>
      </c>
      <c r="W246" s="43">
        <f t="shared" si="160"/>
        <v>0</v>
      </c>
      <c r="X246" s="43">
        <f t="shared" si="160"/>
        <v>0</v>
      </c>
      <c r="Y246" s="43">
        <f t="shared" si="160"/>
        <v>0</v>
      </c>
      <c r="Z246" s="43">
        <f t="shared" si="160"/>
        <v>87812715</v>
      </c>
      <c r="AA246" s="43">
        <f t="shared" si="160"/>
        <v>0</v>
      </c>
      <c r="AB246" s="43">
        <f t="shared" si="160"/>
        <v>0</v>
      </c>
      <c r="AC246" s="43">
        <f t="shared" si="160"/>
        <v>0</v>
      </c>
      <c r="AD246" s="43">
        <f t="shared" si="160"/>
        <v>102812715</v>
      </c>
      <c r="AE246" s="43">
        <f t="shared" si="160"/>
        <v>0</v>
      </c>
      <c r="AF246" s="43">
        <f t="shared" si="160"/>
        <v>0</v>
      </c>
      <c r="AG246" s="43">
        <f t="shared" si="160"/>
        <v>0</v>
      </c>
      <c r="AH246" s="43">
        <f t="shared" si="160"/>
        <v>87812715</v>
      </c>
      <c r="AI246" s="43">
        <f t="shared" si="160"/>
        <v>0</v>
      </c>
      <c r="AJ246" s="43">
        <f t="shared" si="160"/>
        <v>0</v>
      </c>
      <c r="AK246" s="43">
        <f t="shared" si="160"/>
        <v>0</v>
      </c>
      <c r="AL246" s="43">
        <f t="shared" si="160"/>
        <v>118329715</v>
      </c>
      <c r="AM246" s="43">
        <f t="shared" si="160"/>
        <v>0</v>
      </c>
      <c r="AN246" s="43">
        <f t="shared" si="160"/>
        <v>0</v>
      </c>
      <c r="AO246" s="43">
        <f t="shared" si="160"/>
        <v>0</v>
      </c>
      <c r="AP246" s="43">
        <f t="shared" si="160"/>
        <v>85375715</v>
      </c>
      <c r="AQ246" s="43">
        <f t="shared" si="160"/>
        <v>0</v>
      </c>
      <c r="AR246" s="43">
        <f t="shared" si="160"/>
        <v>0</v>
      </c>
      <c r="AS246" s="43">
        <f t="shared" si="160"/>
        <v>0</v>
      </c>
      <c r="AT246" s="43">
        <f t="shared" si="160"/>
        <v>85375715</v>
      </c>
      <c r="AU246" s="43">
        <f t="shared" si="160"/>
        <v>0</v>
      </c>
      <c r="AV246" s="43">
        <f t="shared" si="160"/>
        <v>0</v>
      </c>
      <c r="AW246" s="43">
        <f t="shared" si="160"/>
        <v>0</v>
      </c>
      <c r="AX246" s="43">
        <f t="shared" si="160"/>
        <v>85569715</v>
      </c>
      <c r="AY246" s="43">
        <f t="shared" si="160"/>
        <v>0</v>
      </c>
      <c r="AZ246" s="58">
        <f t="shared" si="160"/>
        <v>0</v>
      </c>
      <c r="BA246" s="59">
        <f t="shared" si="128"/>
        <v>1036854023</v>
      </c>
      <c r="BB246" s="28">
        <f t="shared" si="78"/>
        <v>86765977</v>
      </c>
      <c r="BC246" s="29"/>
      <c r="BD246" s="59">
        <f t="shared" si="49"/>
        <v>73329215</v>
      </c>
      <c r="BE246" s="59">
        <f t="shared" si="50"/>
        <v>75351355</v>
      </c>
      <c r="BF246" s="59">
        <f t="shared" si="51"/>
        <v>70169058</v>
      </c>
      <c r="BG246" s="59">
        <f t="shared" si="52"/>
        <v>77102675</v>
      </c>
      <c r="BH246" s="59">
        <f t="shared" si="53"/>
        <v>87812715</v>
      </c>
      <c r="BI246" s="59">
        <f t="shared" si="54"/>
        <v>87812715</v>
      </c>
      <c r="BJ246" s="59">
        <f t="shared" si="55"/>
        <v>102812715</v>
      </c>
      <c r="BK246" s="59">
        <f t="shared" si="56"/>
        <v>87812715</v>
      </c>
      <c r="BL246" s="59">
        <f t="shared" si="57"/>
        <v>118329715</v>
      </c>
      <c r="BM246" s="59">
        <f t="shared" si="58"/>
        <v>85375715</v>
      </c>
      <c r="BN246" s="59">
        <f t="shared" si="59"/>
        <v>85375715</v>
      </c>
      <c r="BO246" s="59">
        <f t="shared" si="60"/>
        <v>85569715</v>
      </c>
      <c r="BP246" s="29"/>
      <c r="BQ246" s="59">
        <f t="shared" si="61"/>
        <v>218849628</v>
      </c>
      <c r="BR246" s="59">
        <f t="shared" si="62"/>
        <v>252728105</v>
      </c>
      <c r="BS246" s="59">
        <f t="shared" si="63"/>
        <v>308955145</v>
      </c>
      <c r="BT246" s="59">
        <f t="shared" si="64"/>
        <v>256321145</v>
      </c>
    </row>
    <row r="247">
      <c r="A247" s="45">
        <v>521111.0</v>
      </c>
      <c r="B247" s="46" t="s">
        <v>229</v>
      </c>
      <c r="C247" s="6"/>
      <c r="D247" s="47">
        <f t="shared" ref="D247:AZ247" si="161">sum(D249:D251)</f>
        <v>195000000</v>
      </c>
      <c r="E247" s="47">
        <f t="shared" si="161"/>
        <v>0</v>
      </c>
      <c r="F247" s="47">
        <f t="shared" si="161"/>
        <v>0</v>
      </c>
      <c r="G247" s="47">
        <f t="shared" si="161"/>
        <v>0</v>
      </c>
      <c r="H247" s="47">
        <f t="shared" si="161"/>
        <v>0</v>
      </c>
      <c r="I247" s="47">
        <f t="shared" si="161"/>
        <v>0</v>
      </c>
      <c r="J247" s="47">
        <f t="shared" si="161"/>
        <v>0</v>
      </c>
      <c r="K247" s="47">
        <f t="shared" si="161"/>
        <v>13500000</v>
      </c>
      <c r="L247" s="47">
        <f t="shared" si="161"/>
        <v>0</v>
      </c>
      <c r="M247" s="47">
        <f t="shared" si="161"/>
        <v>0</v>
      </c>
      <c r="N247" s="47">
        <f t="shared" si="161"/>
        <v>13500000</v>
      </c>
      <c r="O247" s="47">
        <f t="shared" si="161"/>
        <v>0</v>
      </c>
      <c r="P247" s="47">
        <f t="shared" si="161"/>
        <v>0</v>
      </c>
      <c r="Q247" s="47">
        <f t="shared" si="161"/>
        <v>0</v>
      </c>
      <c r="R247" s="47">
        <f t="shared" si="161"/>
        <v>14400000</v>
      </c>
      <c r="S247" s="47">
        <f t="shared" si="161"/>
        <v>0</v>
      </c>
      <c r="T247" s="47">
        <f t="shared" si="161"/>
        <v>0</v>
      </c>
      <c r="U247" s="47">
        <f t="shared" si="161"/>
        <v>0</v>
      </c>
      <c r="V247" s="47">
        <f t="shared" si="161"/>
        <v>14400000</v>
      </c>
      <c r="W247" s="47">
        <f t="shared" si="161"/>
        <v>0</v>
      </c>
      <c r="X247" s="47">
        <f t="shared" si="161"/>
        <v>0</v>
      </c>
      <c r="Y247" s="47">
        <f t="shared" si="161"/>
        <v>0</v>
      </c>
      <c r="Z247" s="47">
        <f t="shared" si="161"/>
        <v>14400000</v>
      </c>
      <c r="AA247" s="47">
        <f t="shared" si="161"/>
        <v>0</v>
      </c>
      <c r="AB247" s="47">
        <f t="shared" si="161"/>
        <v>0</v>
      </c>
      <c r="AC247" s="47">
        <f t="shared" si="161"/>
        <v>0</v>
      </c>
      <c r="AD247" s="47">
        <f t="shared" si="161"/>
        <v>29400000</v>
      </c>
      <c r="AE247" s="47">
        <f t="shared" si="161"/>
        <v>0</v>
      </c>
      <c r="AF247" s="47">
        <f t="shared" si="161"/>
        <v>0</v>
      </c>
      <c r="AG247" s="47">
        <f t="shared" si="161"/>
        <v>0</v>
      </c>
      <c r="AH247" s="47">
        <f t="shared" si="161"/>
        <v>14400000</v>
      </c>
      <c r="AI247" s="47">
        <f t="shared" si="161"/>
        <v>0</v>
      </c>
      <c r="AJ247" s="47">
        <f t="shared" si="161"/>
        <v>0</v>
      </c>
      <c r="AK247" s="47">
        <f t="shared" si="161"/>
        <v>0</v>
      </c>
      <c r="AL247" s="47">
        <f t="shared" si="161"/>
        <v>44917000</v>
      </c>
      <c r="AM247" s="47">
        <f t="shared" si="161"/>
        <v>0</v>
      </c>
      <c r="AN247" s="47">
        <f t="shared" si="161"/>
        <v>0</v>
      </c>
      <c r="AO247" s="47">
        <f t="shared" si="161"/>
        <v>0</v>
      </c>
      <c r="AP247" s="47">
        <f t="shared" si="161"/>
        <v>11963000</v>
      </c>
      <c r="AQ247" s="47">
        <f t="shared" si="161"/>
        <v>0</v>
      </c>
      <c r="AR247" s="47">
        <f t="shared" si="161"/>
        <v>0</v>
      </c>
      <c r="AS247" s="47">
        <f t="shared" si="161"/>
        <v>0</v>
      </c>
      <c r="AT247" s="47">
        <f t="shared" si="161"/>
        <v>11963000</v>
      </c>
      <c r="AU247" s="47">
        <f t="shared" si="161"/>
        <v>0</v>
      </c>
      <c r="AV247" s="47">
        <f t="shared" si="161"/>
        <v>0</v>
      </c>
      <c r="AW247" s="47">
        <f t="shared" si="161"/>
        <v>0</v>
      </c>
      <c r="AX247" s="47">
        <f t="shared" si="161"/>
        <v>12157000</v>
      </c>
      <c r="AY247" s="47">
        <f t="shared" si="161"/>
        <v>0</v>
      </c>
      <c r="AZ247" s="60">
        <f t="shared" si="161"/>
        <v>0</v>
      </c>
      <c r="BA247" s="59">
        <f t="shared" si="128"/>
        <v>195000000</v>
      </c>
      <c r="BB247" s="28">
        <f t="shared" si="78"/>
        <v>0</v>
      </c>
      <c r="BC247" s="61"/>
      <c r="BD247" s="59">
        <f t="shared" si="49"/>
        <v>0</v>
      </c>
      <c r="BE247" s="59">
        <f t="shared" si="50"/>
        <v>13500000</v>
      </c>
      <c r="BF247" s="59">
        <f t="shared" si="51"/>
        <v>13500000</v>
      </c>
      <c r="BG247" s="59">
        <f t="shared" si="52"/>
        <v>14400000</v>
      </c>
      <c r="BH247" s="59">
        <f t="shared" si="53"/>
        <v>14400000</v>
      </c>
      <c r="BI247" s="59">
        <f t="shared" si="54"/>
        <v>14400000</v>
      </c>
      <c r="BJ247" s="59">
        <f t="shared" si="55"/>
        <v>29400000</v>
      </c>
      <c r="BK247" s="59">
        <f t="shared" si="56"/>
        <v>14400000</v>
      </c>
      <c r="BL247" s="59">
        <f t="shared" si="57"/>
        <v>44917000</v>
      </c>
      <c r="BM247" s="59">
        <f t="shared" si="58"/>
        <v>11963000</v>
      </c>
      <c r="BN247" s="59">
        <f t="shared" si="59"/>
        <v>11963000</v>
      </c>
      <c r="BO247" s="59">
        <f t="shared" si="60"/>
        <v>12157000</v>
      </c>
      <c r="BP247" s="61"/>
      <c r="BQ247" s="59">
        <f t="shared" si="61"/>
        <v>27000000</v>
      </c>
      <c r="BR247" s="59">
        <f t="shared" si="62"/>
        <v>43200000</v>
      </c>
      <c r="BS247" s="59">
        <f t="shared" si="63"/>
        <v>88717000</v>
      </c>
      <c r="BT247" s="59">
        <f t="shared" si="64"/>
        <v>36083000</v>
      </c>
    </row>
    <row r="248">
      <c r="A248" s="49"/>
      <c r="B248" s="50" t="s">
        <v>37</v>
      </c>
      <c r="C248" s="6"/>
      <c r="D248" s="51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62"/>
      <c r="AJ248" s="62"/>
      <c r="AK248" s="62"/>
      <c r="AL248" s="62"/>
      <c r="AM248" s="62"/>
      <c r="AN248" s="62"/>
      <c r="AO248" s="62"/>
      <c r="AP248" s="62"/>
      <c r="AQ248" s="62"/>
      <c r="AR248" s="62"/>
      <c r="AS248" s="62"/>
      <c r="AT248" s="62"/>
      <c r="AU248" s="62"/>
      <c r="AV248" s="62"/>
      <c r="AW248" s="62"/>
      <c r="AX248" s="62"/>
      <c r="AY248" s="62"/>
      <c r="AZ248" s="63"/>
      <c r="BA248" s="59">
        <f t="shared" si="128"/>
        <v>0</v>
      </c>
      <c r="BB248" s="28">
        <f t="shared" si="78"/>
        <v>0</v>
      </c>
      <c r="BC248" s="64"/>
      <c r="BD248" s="59">
        <f t="shared" si="49"/>
        <v>0</v>
      </c>
      <c r="BE248" s="59">
        <f t="shared" si="50"/>
        <v>0</v>
      </c>
      <c r="BF248" s="59">
        <f t="shared" si="51"/>
        <v>0</v>
      </c>
      <c r="BG248" s="59">
        <f t="shared" si="52"/>
        <v>0</v>
      </c>
      <c r="BH248" s="59">
        <f t="shared" si="53"/>
        <v>0</v>
      </c>
      <c r="BI248" s="59">
        <f t="shared" si="54"/>
        <v>0</v>
      </c>
      <c r="BJ248" s="59">
        <f t="shared" si="55"/>
        <v>0</v>
      </c>
      <c r="BK248" s="59">
        <f t="shared" si="56"/>
        <v>0</v>
      </c>
      <c r="BL248" s="59">
        <f t="shared" si="57"/>
        <v>0</v>
      </c>
      <c r="BM248" s="59">
        <f t="shared" si="58"/>
        <v>0</v>
      </c>
      <c r="BN248" s="59">
        <f t="shared" si="59"/>
        <v>0</v>
      </c>
      <c r="BO248" s="59">
        <f t="shared" si="60"/>
        <v>0</v>
      </c>
      <c r="BP248" s="64"/>
      <c r="BQ248" s="59">
        <f t="shared" si="61"/>
        <v>0</v>
      </c>
      <c r="BR248" s="59">
        <f t="shared" si="62"/>
        <v>0</v>
      </c>
      <c r="BS248" s="59">
        <f t="shared" si="63"/>
        <v>0</v>
      </c>
      <c r="BT248" s="59">
        <f t="shared" si="64"/>
        <v>0</v>
      </c>
    </row>
    <row r="249">
      <c r="A249" s="49"/>
      <c r="B249" s="52" t="s">
        <v>38</v>
      </c>
      <c r="C249" s="52" t="s">
        <v>230</v>
      </c>
      <c r="D249" s="53">
        <v>1.62E8</v>
      </c>
      <c r="E249" s="62"/>
      <c r="F249" s="62"/>
      <c r="G249" s="62"/>
      <c r="H249" s="62"/>
      <c r="I249" s="62"/>
      <c r="J249" s="62"/>
      <c r="K249" s="53">
        <v>1.35E7</v>
      </c>
      <c r="L249" s="62"/>
      <c r="M249" s="62"/>
      <c r="N249" s="53">
        <v>1.35E7</v>
      </c>
      <c r="O249" s="62"/>
      <c r="P249" s="62"/>
      <c r="Q249" s="62"/>
      <c r="R249" s="62">
        <v>1.44E7</v>
      </c>
      <c r="S249" s="62"/>
      <c r="T249" s="62"/>
      <c r="U249" s="62"/>
      <c r="V249" s="62">
        <v>1.44E7</v>
      </c>
      <c r="W249" s="62"/>
      <c r="X249" s="62"/>
      <c r="Y249" s="62"/>
      <c r="Z249" s="62">
        <v>1.44E7</v>
      </c>
      <c r="AA249" s="62"/>
      <c r="AB249" s="62"/>
      <c r="AC249" s="62"/>
      <c r="AD249" s="62">
        <v>1.44E7</v>
      </c>
      <c r="AE249" s="62"/>
      <c r="AF249" s="62"/>
      <c r="AG249" s="62"/>
      <c r="AH249" s="62">
        <v>1.44E7</v>
      </c>
      <c r="AI249" s="62"/>
      <c r="AJ249" s="62"/>
      <c r="AK249" s="62"/>
      <c r="AL249" s="53">
        <v>2.6917E7</v>
      </c>
      <c r="AM249" s="62"/>
      <c r="AN249" s="62"/>
      <c r="AO249" s="62"/>
      <c r="AP249" s="53">
        <v>1.1963E7</v>
      </c>
      <c r="AQ249" s="62"/>
      <c r="AR249" s="62"/>
      <c r="AS249" s="62"/>
      <c r="AT249" s="53">
        <v>1.1963E7</v>
      </c>
      <c r="AU249" s="62"/>
      <c r="AV249" s="62"/>
      <c r="AW249" s="62"/>
      <c r="AX249" s="62">
        <v>1.2157E7</v>
      </c>
      <c r="AY249" s="53"/>
      <c r="AZ249" s="63"/>
      <c r="BA249" s="59">
        <f t="shared" si="128"/>
        <v>162000000</v>
      </c>
      <c r="BB249" s="28">
        <f t="shared" si="78"/>
        <v>0</v>
      </c>
      <c r="BC249" s="64"/>
      <c r="BD249" s="59">
        <f t="shared" si="49"/>
        <v>0</v>
      </c>
      <c r="BE249" s="59">
        <f t="shared" si="50"/>
        <v>13500000</v>
      </c>
      <c r="BF249" s="59">
        <f t="shared" si="51"/>
        <v>13500000</v>
      </c>
      <c r="BG249" s="59">
        <f t="shared" si="52"/>
        <v>14400000</v>
      </c>
      <c r="BH249" s="59">
        <f t="shared" si="53"/>
        <v>14400000</v>
      </c>
      <c r="BI249" s="59">
        <f t="shared" si="54"/>
        <v>14400000</v>
      </c>
      <c r="BJ249" s="59">
        <f t="shared" si="55"/>
        <v>14400000</v>
      </c>
      <c r="BK249" s="59">
        <f t="shared" si="56"/>
        <v>14400000</v>
      </c>
      <c r="BL249" s="59">
        <f t="shared" si="57"/>
        <v>26917000</v>
      </c>
      <c r="BM249" s="59">
        <f t="shared" si="58"/>
        <v>11963000</v>
      </c>
      <c r="BN249" s="59">
        <f t="shared" si="59"/>
        <v>11963000</v>
      </c>
      <c r="BO249" s="59">
        <f t="shared" si="60"/>
        <v>12157000</v>
      </c>
      <c r="BP249" s="64"/>
      <c r="BQ249" s="59">
        <f t="shared" si="61"/>
        <v>27000000</v>
      </c>
      <c r="BR249" s="59">
        <f t="shared" si="62"/>
        <v>43200000</v>
      </c>
      <c r="BS249" s="59">
        <f t="shared" si="63"/>
        <v>55717000</v>
      </c>
      <c r="BT249" s="59">
        <f t="shared" si="64"/>
        <v>36083000</v>
      </c>
    </row>
    <row r="250">
      <c r="A250" s="49"/>
      <c r="B250" s="52" t="s">
        <v>38</v>
      </c>
      <c r="C250" s="52" t="s">
        <v>231</v>
      </c>
      <c r="D250" s="53">
        <v>1.8E7</v>
      </c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53"/>
      <c r="AE250" s="62"/>
      <c r="AF250" s="62"/>
      <c r="AG250" s="62"/>
      <c r="AH250" s="62"/>
      <c r="AI250" s="62"/>
      <c r="AJ250" s="53"/>
      <c r="AK250" s="62"/>
      <c r="AL250" s="53">
        <v>1.8E7</v>
      </c>
      <c r="AM250" s="62"/>
      <c r="AN250" s="62"/>
      <c r="AO250" s="62"/>
      <c r="AP250" s="62"/>
      <c r="AQ250" s="62"/>
      <c r="AR250" s="62"/>
      <c r="AS250" s="62"/>
      <c r="AT250" s="62"/>
      <c r="AU250" s="62"/>
      <c r="AV250" s="62"/>
      <c r="AW250" s="62"/>
      <c r="AX250" s="62"/>
      <c r="AY250" s="62"/>
      <c r="AZ250" s="63"/>
      <c r="BA250" s="59">
        <f t="shared" si="128"/>
        <v>18000000</v>
      </c>
      <c r="BB250" s="28">
        <f t="shared" si="78"/>
        <v>0</v>
      </c>
      <c r="BC250" s="64"/>
      <c r="BD250" s="59">
        <f t="shared" si="49"/>
        <v>0</v>
      </c>
      <c r="BE250" s="59">
        <f t="shared" si="50"/>
        <v>0</v>
      </c>
      <c r="BF250" s="59">
        <f t="shared" si="51"/>
        <v>0</v>
      </c>
      <c r="BG250" s="59">
        <f t="shared" si="52"/>
        <v>0</v>
      </c>
      <c r="BH250" s="59">
        <f t="shared" si="53"/>
        <v>0</v>
      </c>
      <c r="BI250" s="59">
        <f t="shared" si="54"/>
        <v>0</v>
      </c>
      <c r="BJ250" s="59">
        <f t="shared" si="55"/>
        <v>0</v>
      </c>
      <c r="BK250" s="59">
        <f t="shared" si="56"/>
        <v>0</v>
      </c>
      <c r="BL250" s="59">
        <f t="shared" si="57"/>
        <v>18000000</v>
      </c>
      <c r="BM250" s="59">
        <f t="shared" si="58"/>
        <v>0</v>
      </c>
      <c r="BN250" s="59">
        <f t="shared" si="59"/>
        <v>0</v>
      </c>
      <c r="BO250" s="59">
        <f t="shared" si="60"/>
        <v>0</v>
      </c>
      <c r="BP250" s="64"/>
      <c r="BQ250" s="59">
        <f t="shared" si="61"/>
        <v>0</v>
      </c>
      <c r="BR250" s="59">
        <f t="shared" si="62"/>
        <v>0</v>
      </c>
      <c r="BS250" s="59">
        <f t="shared" si="63"/>
        <v>18000000</v>
      </c>
      <c r="BT250" s="59">
        <f t="shared" si="64"/>
        <v>0</v>
      </c>
    </row>
    <row r="251">
      <c r="A251" s="49"/>
      <c r="B251" s="52" t="s">
        <v>38</v>
      </c>
      <c r="C251" s="52" t="s">
        <v>232</v>
      </c>
      <c r="D251" s="53">
        <v>1.5E7</v>
      </c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53">
        <v>1.5E7</v>
      </c>
      <c r="AE251" s="62"/>
      <c r="AF251" s="62"/>
      <c r="AG251" s="62"/>
      <c r="AH251" s="62"/>
      <c r="AI251" s="62"/>
      <c r="AJ251" s="53"/>
      <c r="AK251" s="62"/>
      <c r="AL251" s="62"/>
      <c r="AM251" s="62"/>
      <c r="AN251" s="62"/>
      <c r="AO251" s="62"/>
      <c r="AP251" s="62"/>
      <c r="AQ251" s="62"/>
      <c r="AR251" s="62"/>
      <c r="AS251" s="62"/>
      <c r="AT251" s="62"/>
      <c r="AU251" s="62"/>
      <c r="AV251" s="62"/>
      <c r="AW251" s="62"/>
      <c r="AX251" s="62"/>
      <c r="AY251" s="62"/>
      <c r="AZ251" s="63"/>
      <c r="BA251" s="59">
        <f t="shared" si="128"/>
        <v>15000000</v>
      </c>
      <c r="BB251" s="28">
        <f t="shared" si="78"/>
        <v>0</v>
      </c>
      <c r="BC251" s="64"/>
      <c r="BD251" s="59">
        <f t="shared" si="49"/>
        <v>0</v>
      </c>
      <c r="BE251" s="59">
        <f t="shared" si="50"/>
        <v>0</v>
      </c>
      <c r="BF251" s="59">
        <f t="shared" si="51"/>
        <v>0</v>
      </c>
      <c r="BG251" s="59">
        <f t="shared" si="52"/>
        <v>0</v>
      </c>
      <c r="BH251" s="59">
        <f t="shared" si="53"/>
        <v>0</v>
      </c>
      <c r="BI251" s="59">
        <f t="shared" si="54"/>
        <v>0</v>
      </c>
      <c r="BJ251" s="59">
        <f t="shared" si="55"/>
        <v>15000000</v>
      </c>
      <c r="BK251" s="59">
        <f t="shared" si="56"/>
        <v>0</v>
      </c>
      <c r="BL251" s="59">
        <f t="shared" si="57"/>
        <v>0</v>
      </c>
      <c r="BM251" s="59">
        <f t="shared" si="58"/>
        <v>0</v>
      </c>
      <c r="BN251" s="59">
        <f t="shared" si="59"/>
        <v>0</v>
      </c>
      <c r="BO251" s="59">
        <f t="shared" si="60"/>
        <v>0</v>
      </c>
      <c r="BP251" s="64"/>
      <c r="BQ251" s="59">
        <f t="shared" si="61"/>
        <v>0</v>
      </c>
      <c r="BR251" s="59">
        <f t="shared" si="62"/>
        <v>0</v>
      </c>
      <c r="BS251" s="59">
        <f t="shared" si="63"/>
        <v>15000000</v>
      </c>
      <c r="BT251" s="59">
        <f t="shared" si="64"/>
        <v>0</v>
      </c>
    </row>
    <row r="252">
      <c r="A252" s="45">
        <v>522111.0</v>
      </c>
      <c r="B252" s="46" t="s">
        <v>233</v>
      </c>
      <c r="C252" s="6"/>
      <c r="D252" s="47">
        <v>9.2502E8</v>
      </c>
      <c r="E252" s="47">
        <v>0.0</v>
      </c>
      <c r="F252" s="47">
        <v>7.3162715E7</v>
      </c>
      <c r="G252" s="47">
        <v>0.0</v>
      </c>
      <c r="H252" s="47">
        <v>0.0</v>
      </c>
      <c r="I252" s="47">
        <v>0.0</v>
      </c>
      <c r="J252" s="47">
        <v>0.0</v>
      </c>
      <c r="K252" s="47">
        <v>6.168428E7</v>
      </c>
      <c r="L252" s="47">
        <v>0.0</v>
      </c>
      <c r="M252" s="47">
        <v>0.0</v>
      </c>
      <c r="N252" s="47">
        <v>0.0</v>
      </c>
      <c r="O252" s="47">
        <v>5.6502558E7</v>
      </c>
      <c r="P252" s="47">
        <v>0.0</v>
      </c>
      <c r="Q252" s="47">
        <v>0.0</v>
      </c>
      <c r="R252" s="47">
        <f t="shared" ref="R252:AZ252" si="162">sum(R254)</f>
        <v>62452675</v>
      </c>
      <c r="S252" s="47">
        <f t="shared" si="162"/>
        <v>0</v>
      </c>
      <c r="T252" s="47">
        <f t="shared" si="162"/>
        <v>0</v>
      </c>
      <c r="U252" s="47">
        <f t="shared" si="162"/>
        <v>0</v>
      </c>
      <c r="V252" s="47">
        <f t="shared" si="162"/>
        <v>73162715</v>
      </c>
      <c r="W252" s="47">
        <f t="shared" si="162"/>
        <v>0</v>
      </c>
      <c r="X252" s="47">
        <f t="shared" si="162"/>
        <v>0</v>
      </c>
      <c r="Y252" s="47">
        <f t="shared" si="162"/>
        <v>0</v>
      </c>
      <c r="Z252" s="47">
        <f t="shared" si="162"/>
        <v>73162715</v>
      </c>
      <c r="AA252" s="47">
        <f t="shared" si="162"/>
        <v>0</v>
      </c>
      <c r="AB252" s="47">
        <f t="shared" si="162"/>
        <v>0</v>
      </c>
      <c r="AC252" s="47">
        <f t="shared" si="162"/>
        <v>0</v>
      </c>
      <c r="AD252" s="47">
        <f t="shared" si="162"/>
        <v>73162715</v>
      </c>
      <c r="AE252" s="47">
        <f t="shared" si="162"/>
        <v>0</v>
      </c>
      <c r="AF252" s="47">
        <f t="shared" si="162"/>
        <v>0</v>
      </c>
      <c r="AG252" s="47">
        <f t="shared" si="162"/>
        <v>0</v>
      </c>
      <c r="AH252" s="47">
        <f t="shared" si="162"/>
        <v>73162715</v>
      </c>
      <c r="AI252" s="47">
        <f t="shared" si="162"/>
        <v>0</v>
      </c>
      <c r="AJ252" s="47">
        <f t="shared" si="162"/>
        <v>0</v>
      </c>
      <c r="AK252" s="47">
        <f t="shared" si="162"/>
        <v>0</v>
      </c>
      <c r="AL252" s="47">
        <f t="shared" si="162"/>
        <v>73162715</v>
      </c>
      <c r="AM252" s="47">
        <f t="shared" si="162"/>
        <v>0</v>
      </c>
      <c r="AN252" s="47">
        <f t="shared" si="162"/>
        <v>0</v>
      </c>
      <c r="AO252" s="47">
        <f t="shared" si="162"/>
        <v>0</v>
      </c>
      <c r="AP252" s="47">
        <f t="shared" si="162"/>
        <v>73162715</v>
      </c>
      <c r="AQ252" s="47">
        <f t="shared" si="162"/>
        <v>0</v>
      </c>
      <c r="AR252" s="47">
        <f t="shared" si="162"/>
        <v>0</v>
      </c>
      <c r="AS252" s="47">
        <f t="shared" si="162"/>
        <v>0</v>
      </c>
      <c r="AT252" s="47">
        <f t="shared" si="162"/>
        <v>73162715</v>
      </c>
      <c r="AU252" s="47">
        <f t="shared" si="162"/>
        <v>0</v>
      </c>
      <c r="AV252" s="47">
        <f t="shared" si="162"/>
        <v>0</v>
      </c>
      <c r="AW252" s="47">
        <f t="shared" si="162"/>
        <v>0</v>
      </c>
      <c r="AX252" s="47">
        <f t="shared" si="162"/>
        <v>73162715</v>
      </c>
      <c r="AY252" s="47">
        <f t="shared" si="162"/>
        <v>0</v>
      </c>
      <c r="AZ252" s="60">
        <f t="shared" si="162"/>
        <v>0</v>
      </c>
      <c r="BA252" s="59">
        <f t="shared" si="128"/>
        <v>839103948</v>
      </c>
      <c r="BB252" s="28">
        <f t="shared" si="78"/>
        <v>85916052</v>
      </c>
      <c r="BC252" s="61"/>
      <c r="BD252" s="59">
        <f t="shared" si="49"/>
        <v>73162715</v>
      </c>
      <c r="BE252" s="59">
        <f t="shared" si="50"/>
        <v>61684280</v>
      </c>
      <c r="BF252" s="59">
        <f t="shared" si="51"/>
        <v>56502558</v>
      </c>
      <c r="BG252" s="59">
        <f t="shared" si="52"/>
        <v>62452675</v>
      </c>
      <c r="BH252" s="59">
        <f t="shared" si="53"/>
        <v>73162715</v>
      </c>
      <c r="BI252" s="59">
        <f t="shared" si="54"/>
        <v>73162715</v>
      </c>
      <c r="BJ252" s="59">
        <f t="shared" si="55"/>
        <v>73162715</v>
      </c>
      <c r="BK252" s="59">
        <f t="shared" si="56"/>
        <v>73162715</v>
      </c>
      <c r="BL252" s="59">
        <f t="shared" si="57"/>
        <v>73162715</v>
      </c>
      <c r="BM252" s="59">
        <f t="shared" si="58"/>
        <v>73162715</v>
      </c>
      <c r="BN252" s="59">
        <f t="shared" si="59"/>
        <v>73162715</v>
      </c>
      <c r="BO252" s="59">
        <f t="shared" si="60"/>
        <v>73162715</v>
      </c>
      <c r="BP252" s="61"/>
      <c r="BQ252" s="59">
        <f t="shared" si="61"/>
        <v>191349553</v>
      </c>
      <c r="BR252" s="59">
        <f t="shared" si="62"/>
        <v>208778105</v>
      </c>
      <c r="BS252" s="59">
        <f t="shared" si="63"/>
        <v>219488145</v>
      </c>
      <c r="BT252" s="59">
        <f t="shared" si="64"/>
        <v>219488145</v>
      </c>
    </row>
    <row r="253">
      <c r="A253" s="49"/>
      <c r="B253" s="50" t="s">
        <v>37</v>
      </c>
      <c r="C253" s="6"/>
      <c r="D253" s="51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  <c r="AK253" s="62"/>
      <c r="AL253" s="62"/>
      <c r="AM253" s="62"/>
      <c r="AN253" s="62"/>
      <c r="AO253" s="62"/>
      <c r="AP253" s="62"/>
      <c r="AQ253" s="62"/>
      <c r="AR253" s="62"/>
      <c r="AS253" s="62"/>
      <c r="AT253" s="62"/>
      <c r="AU253" s="62"/>
      <c r="AV253" s="62"/>
      <c r="AW253" s="62"/>
      <c r="AX253" s="62"/>
      <c r="AY253" s="62"/>
      <c r="AZ253" s="63"/>
      <c r="BA253" s="59">
        <f t="shared" si="128"/>
        <v>0</v>
      </c>
      <c r="BB253" s="28">
        <f t="shared" si="78"/>
        <v>0</v>
      </c>
      <c r="BC253" s="64"/>
      <c r="BD253" s="59">
        <f t="shared" si="49"/>
        <v>0</v>
      </c>
      <c r="BE253" s="59">
        <f t="shared" si="50"/>
        <v>0</v>
      </c>
      <c r="BF253" s="59">
        <f t="shared" si="51"/>
        <v>0</v>
      </c>
      <c r="BG253" s="59">
        <f t="shared" si="52"/>
        <v>0</v>
      </c>
      <c r="BH253" s="59">
        <f t="shared" si="53"/>
        <v>0</v>
      </c>
      <c r="BI253" s="59">
        <f t="shared" si="54"/>
        <v>0</v>
      </c>
      <c r="BJ253" s="59">
        <f t="shared" si="55"/>
        <v>0</v>
      </c>
      <c r="BK253" s="59">
        <f t="shared" si="56"/>
        <v>0</v>
      </c>
      <c r="BL253" s="59">
        <f t="shared" si="57"/>
        <v>0</v>
      </c>
      <c r="BM253" s="59">
        <f t="shared" si="58"/>
        <v>0</v>
      </c>
      <c r="BN253" s="59">
        <f t="shared" si="59"/>
        <v>0</v>
      </c>
      <c r="BO253" s="59">
        <f t="shared" si="60"/>
        <v>0</v>
      </c>
      <c r="BP253" s="64"/>
      <c r="BQ253" s="59">
        <f t="shared" si="61"/>
        <v>0</v>
      </c>
      <c r="BR253" s="59">
        <f t="shared" si="62"/>
        <v>0</v>
      </c>
      <c r="BS253" s="59">
        <f t="shared" si="63"/>
        <v>0</v>
      </c>
      <c r="BT253" s="59">
        <f t="shared" si="64"/>
        <v>0</v>
      </c>
    </row>
    <row r="254">
      <c r="A254" s="49"/>
      <c r="B254" s="52" t="s">
        <v>38</v>
      </c>
      <c r="C254" s="52" t="s">
        <v>234</v>
      </c>
      <c r="D254" s="53">
        <v>9.2502E8</v>
      </c>
      <c r="E254" s="62"/>
      <c r="F254" s="53">
        <v>7.3162715E7</v>
      </c>
      <c r="G254" s="62"/>
      <c r="H254" s="62"/>
      <c r="I254" s="62"/>
      <c r="J254" s="62"/>
      <c r="K254" s="53">
        <v>6.168428E7</v>
      </c>
      <c r="L254" s="62"/>
      <c r="M254" s="62"/>
      <c r="N254" s="62"/>
      <c r="O254" s="53">
        <v>5.6502558E7</v>
      </c>
      <c r="P254" s="62"/>
      <c r="Q254" s="62"/>
      <c r="R254" s="53">
        <v>6.2452675E7</v>
      </c>
      <c r="S254" s="62"/>
      <c r="T254" s="62"/>
      <c r="U254" s="62"/>
      <c r="V254" s="53">
        <v>7.3162715E7</v>
      </c>
      <c r="W254" s="62"/>
      <c r="X254" s="62"/>
      <c r="Y254" s="62"/>
      <c r="Z254" s="53">
        <v>7.3162715E7</v>
      </c>
      <c r="AA254" s="62"/>
      <c r="AB254" s="62"/>
      <c r="AC254" s="62"/>
      <c r="AD254" s="53">
        <v>7.3162715E7</v>
      </c>
      <c r="AE254" s="62"/>
      <c r="AF254" s="62"/>
      <c r="AG254" s="62"/>
      <c r="AH254" s="53">
        <v>7.3162715E7</v>
      </c>
      <c r="AI254" s="62"/>
      <c r="AJ254" s="62"/>
      <c r="AK254" s="62"/>
      <c r="AL254" s="53">
        <v>7.3162715E7</v>
      </c>
      <c r="AM254" s="62"/>
      <c r="AN254" s="62"/>
      <c r="AO254" s="62"/>
      <c r="AP254" s="53">
        <v>7.3162715E7</v>
      </c>
      <c r="AQ254" s="62"/>
      <c r="AR254" s="62"/>
      <c r="AS254" s="62"/>
      <c r="AT254" s="53">
        <v>7.3162715E7</v>
      </c>
      <c r="AU254" s="62"/>
      <c r="AV254" s="62"/>
      <c r="AW254" s="62"/>
      <c r="AX254" s="53">
        <v>7.3162715E7</v>
      </c>
      <c r="AY254" s="62"/>
      <c r="AZ254" s="63"/>
      <c r="BA254" s="59">
        <f t="shared" si="128"/>
        <v>839103948</v>
      </c>
      <c r="BB254" s="28">
        <f t="shared" si="78"/>
        <v>85916052</v>
      </c>
      <c r="BC254" s="64"/>
      <c r="BD254" s="59">
        <f t="shared" si="49"/>
        <v>73162715</v>
      </c>
      <c r="BE254" s="59">
        <f t="shared" si="50"/>
        <v>61684280</v>
      </c>
      <c r="BF254" s="59">
        <f t="shared" si="51"/>
        <v>56502558</v>
      </c>
      <c r="BG254" s="59">
        <f t="shared" si="52"/>
        <v>62452675</v>
      </c>
      <c r="BH254" s="59">
        <f t="shared" si="53"/>
        <v>73162715</v>
      </c>
      <c r="BI254" s="59">
        <f t="shared" si="54"/>
        <v>73162715</v>
      </c>
      <c r="BJ254" s="59">
        <f t="shared" si="55"/>
        <v>73162715</v>
      </c>
      <c r="BK254" s="59">
        <f t="shared" si="56"/>
        <v>73162715</v>
      </c>
      <c r="BL254" s="59">
        <f t="shared" si="57"/>
        <v>73162715</v>
      </c>
      <c r="BM254" s="59">
        <f t="shared" si="58"/>
        <v>73162715</v>
      </c>
      <c r="BN254" s="59">
        <f t="shared" si="59"/>
        <v>73162715</v>
      </c>
      <c r="BO254" s="59">
        <f t="shared" si="60"/>
        <v>73162715</v>
      </c>
      <c r="BP254" s="64"/>
      <c r="BQ254" s="59">
        <f t="shared" si="61"/>
        <v>191349553</v>
      </c>
      <c r="BR254" s="59">
        <f t="shared" si="62"/>
        <v>208778105</v>
      </c>
      <c r="BS254" s="59">
        <f t="shared" si="63"/>
        <v>219488145</v>
      </c>
      <c r="BT254" s="59">
        <f t="shared" si="64"/>
        <v>219488145</v>
      </c>
    </row>
    <row r="255">
      <c r="A255" s="45">
        <v>522112.0</v>
      </c>
      <c r="B255" s="46" t="s">
        <v>235</v>
      </c>
      <c r="C255" s="6"/>
      <c r="D255" s="47">
        <v>3600000.0</v>
      </c>
      <c r="E255" s="47">
        <v>166500.0</v>
      </c>
      <c r="F255" s="47">
        <v>0.0</v>
      </c>
      <c r="G255" s="47">
        <v>0.0</v>
      </c>
      <c r="H255" s="47">
        <v>0.0</v>
      </c>
      <c r="I255" s="47">
        <v>0.0</v>
      </c>
      <c r="J255" s="47">
        <v>0.0</v>
      </c>
      <c r="K255" s="47">
        <v>167075.0</v>
      </c>
      <c r="L255" s="47">
        <v>0.0</v>
      </c>
      <c r="M255" s="47">
        <v>0.0</v>
      </c>
      <c r="N255" s="47">
        <v>0.0</v>
      </c>
      <c r="O255" s="47">
        <v>166500.0</v>
      </c>
      <c r="P255" s="47">
        <v>0.0</v>
      </c>
      <c r="Q255" s="47">
        <v>0.0</v>
      </c>
      <c r="R255" s="47">
        <f t="shared" ref="R255:AZ255" si="163">sum(R257)</f>
        <v>250000</v>
      </c>
      <c r="S255" s="47">
        <f t="shared" si="163"/>
        <v>0</v>
      </c>
      <c r="T255" s="47">
        <f t="shared" si="163"/>
        <v>0</v>
      </c>
      <c r="U255" s="47">
        <f t="shared" si="163"/>
        <v>0</v>
      </c>
      <c r="V255" s="47">
        <f t="shared" si="163"/>
        <v>250000</v>
      </c>
      <c r="W255" s="47">
        <f t="shared" si="163"/>
        <v>0</v>
      </c>
      <c r="X255" s="47">
        <f t="shared" si="163"/>
        <v>0</v>
      </c>
      <c r="Y255" s="47">
        <f t="shared" si="163"/>
        <v>0</v>
      </c>
      <c r="Z255" s="47">
        <f t="shared" si="163"/>
        <v>250000</v>
      </c>
      <c r="AA255" s="47">
        <f t="shared" si="163"/>
        <v>0</v>
      </c>
      <c r="AB255" s="47">
        <f t="shared" si="163"/>
        <v>0</v>
      </c>
      <c r="AC255" s="47">
        <f t="shared" si="163"/>
        <v>0</v>
      </c>
      <c r="AD255" s="47">
        <f t="shared" si="163"/>
        <v>250000</v>
      </c>
      <c r="AE255" s="47">
        <f t="shared" si="163"/>
        <v>0</v>
      </c>
      <c r="AF255" s="47">
        <f t="shared" si="163"/>
        <v>0</v>
      </c>
      <c r="AG255" s="47">
        <f t="shared" si="163"/>
        <v>0</v>
      </c>
      <c r="AH255" s="47">
        <f t="shared" si="163"/>
        <v>250000</v>
      </c>
      <c r="AI255" s="47">
        <f t="shared" si="163"/>
        <v>0</v>
      </c>
      <c r="AJ255" s="47">
        <f t="shared" si="163"/>
        <v>0</v>
      </c>
      <c r="AK255" s="47">
        <f t="shared" si="163"/>
        <v>0</v>
      </c>
      <c r="AL255" s="47">
        <f t="shared" si="163"/>
        <v>250000</v>
      </c>
      <c r="AM255" s="47">
        <f t="shared" si="163"/>
        <v>0</v>
      </c>
      <c r="AN255" s="47">
        <f t="shared" si="163"/>
        <v>0</v>
      </c>
      <c r="AO255" s="47">
        <f t="shared" si="163"/>
        <v>0</v>
      </c>
      <c r="AP255" s="47">
        <f t="shared" si="163"/>
        <v>250000</v>
      </c>
      <c r="AQ255" s="47">
        <f t="shared" si="163"/>
        <v>0</v>
      </c>
      <c r="AR255" s="47">
        <f t="shared" si="163"/>
        <v>0</v>
      </c>
      <c r="AS255" s="47">
        <f t="shared" si="163"/>
        <v>0</v>
      </c>
      <c r="AT255" s="47">
        <f t="shared" si="163"/>
        <v>250000</v>
      </c>
      <c r="AU255" s="47">
        <f t="shared" si="163"/>
        <v>0</v>
      </c>
      <c r="AV255" s="47">
        <f t="shared" si="163"/>
        <v>0</v>
      </c>
      <c r="AW255" s="47">
        <f t="shared" si="163"/>
        <v>0</v>
      </c>
      <c r="AX255" s="47">
        <f t="shared" si="163"/>
        <v>250000</v>
      </c>
      <c r="AY255" s="47">
        <f t="shared" si="163"/>
        <v>0</v>
      </c>
      <c r="AZ255" s="60">
        <f t="shared" si="163"/>
        <v>0</v>
      </c>
      <c r="BA255" s="59">
        <f t="shared" si="128"/>
        <v>2750075</v>
      </c>
      <c r="BB255" s="28">
        <f t="shared" si="78"/>
        <v>849925</v>
      </c>
      <c r="BC255" s="61"/>
      <c r="BD255" s="59">
        <f t="shared" si="49"/>
        <v>166500</v>
      </c>
      <c r="BE255" s="59">
        <f t="shared" si="50"/>
        <v>167075</v>
      </c>
      <c r="BF255" s="59">
        <f t="shared" si="51"/>
        <v>166500</v>
      </c>
      <c r="BG255" s="59">
        <f t="shared" si="52"/>
        <v>250000</v>
      </c>
      <c r="BH255" s="59">
        <f t="shared" si="53"/>
        <v>250000</v>
      </c>
      <c r="BI255" s="59">
        <f t="shared" si="54"/>
        <v>250000</v>
      </c>
      <c r="BJ255" s="59">
        <f t="shared" si="55"/>
        <v>250000</v>
      </c>
      <c r="BK255" s="59">
        <f t="shared" si="56"/>
        <v>250000</v>
      </c>
      <c r="BL255" s="59">
        <f t="shared" si="57"/>
        <v>250000</v>
      </c>
      <c r="BM255" s="59">
        <f t="shared" si="58"/>
        <v>250000</v>
      </c>
      <c r="BN255" s="59">
        <f t="shared" si="59"/>
        <v>250000</v>
      </c>
      <c r="BO255" s="59">
        <f t="shared" si="60"/>
        <v>250000</v>
      </c>
      <c r="BP255" s="61"/>
      <c r="BQ255" s="59">
        <f t="shared" si="61"/>
        <v>500075</v>
      </c>
      <c r="BR255" s="59">
        <f t="shared" si="62"/>
        <v>750000</v>
      </c>
      <c r="BS255" s="59">
        <f t="shared" si="63"/>
        <v>750000</v>
      </c>
      <c r="BT255" s="59">
        <f t="shared" si="64"/>
        <v>750000</v>
      </c>
    </row>
    <row r="256">
      <c r="A256" s="49"/>
      <c r="B256" s="50" t="s">
        <v>37</v>
      </c>
      <c r="C256" s="6"/>
      <c r="D256" s="51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  <c r="AT256" s="62"/>
      <c r="AU256" s="62"/>
      <c r="AV256" s="62"/>
      <c r="AW256" s="62"/>
      <c r="AX256" s="62"/>
      <c r="AY256" s="62"/>
      <c r="AZ256" s="63"/>
      <c r="BA256" s="59">
        <f t="shared" si="128"/>
        <v>0</v>
      </c>
      <c r="BB256" s="28">
        <f t="shared" si="78"/>
        <v>0</v>
      </c>
      <c r="BC256" s="64"/>
      <c r="BD256" s="59">
        <f t="shared" si="49"/>
        <v>0</v>
      </c>
      <c r="BE256" s="59">
        <f t="shared" si="50"/>
        <v>0</v>
      </c>
      <c r="BF256" s="59">
        <f t="shared" si="51"/>
        <v>0</v>
      </c>
      <c r="BG256" s="59">
        <f t="shared" si="52"/>
        <v>0</v>
      </c>
      <c r="BH256" s="59">
        <f t="shared" si="53"/>
        <v>0</v>
      </c>
      <c r="BI256" s="59">
        <f t="shared" si="54"/>
        <v>0</v>
      </c>
      <c r="BJ256" s="59">
        <f t="shared" si="55"/>
        <v>0</v>
      </c>
      <c r="BK256" s="59">
        <f t="shared" si="56"/>
        <v>0</v>
      </c>
      <c r="BL256" s="59">
        <f t="shared" si="57"/>
        <v>0</v>
      </c>
      <c r="BM256" s="59">
        <f t="shared" si="58"/>
        <v>0</v>
      </c>
      <c r="BN256" s="59">
        <f t="shared" si="59"/>
        <v>0</v>
      </c>
      <c r="BO256" s="59">
        <f t="shared" si="60"/>
        <v>0</v>
      </c>
      <c r="BP256" s="64"/>
      <c r="BQ256" s="59">
        <f t="shared" si="61"/>
        <v>0</v>
      </c>
      <c r="BR256" s="59">
        <f t="shared" si="62"/>
        <v>0</v>
      </c>
      <c r="BS256" s="59">
        <f t="shared" si="63"/>
        <v>0</v>
      </c>
      <c r="BT256" s="59">
        <f t="shared" si="64"/>
        <v>0</v>
      </c>
    </row>
    <row r="257">
      <c r="A257" s="49"/>
      <c r="B257" s="52" t="s">
        <v>38</v>
      </c>
      <c r="C257" s="52" t="s">
        <v>236</v>
      </c>
      <c r="D257" s="53">
        <v>3600000.0</v>
      </c>
      <c r="E257" s="53">
        <v>166500.0</v>
      </c>
      <c r="F257" s="62"/>
      <c r="G257" s="62"/>
      <c r="H257" s="62"/>
      <c r="I257" s="62"/>
      <c r="J257" s="62"/>
      <c r="K257" s="53">
        <v>167075.0</v>
      </c>
      <c r="L257" s="62"/>
      <c r="M257" s="62"/>
      <c r="N257" s="62"/>
      <c r="O257" s="53">
        <v>166500.0</v>
      </c>
      <c r="P257" s="62"/>
      <c r="Q257" s="62"/>
      <c r="R257" s="53">
        <v>250000.0</v>
      </c>
      <c r="S257" s="62"/>
      <c r="T257" s="62"/>
      <c r="U257" s="62"/>
      <c r="V257" s="53">
        <v>250000.0</v>
      </c>
      <c r="W257" s="62"/>
      <c r="X257" s="62"/>
      <c r="Y257" s="62"/>
      <c r="Z257" s="53">
        <v>250000.0</v>
      </c>
      <c r="AA257" s="62"/>
      <c r="AB257" s="62"/>
      <c r="AC257" s="62"/>
      <c r="AD257" s="53">
        <v>250000.0</v>
      </c>
      <c r="AE257" s="62"/>
      <c r="AF257" s="62"/>
      <c r="AG257" s="62"/>
      <c r="AH257" s="53">
        <v>250000.0</v>
      </c>
      <c r="AI257" s="62"/>
      <c r="AJ257" s="62"/>
      <c r="AK257" s="62"/>
      <c r="AL257" s="53">
        <v>250000.0</v>
      </c>
      <c r="AM257" s="62"/>
      <c r="AN257" s="62"/>
      <c r="AO257" s="62"/>
      <c r="AP257" s="53">
        <v>250000.0</v>
      </c>
      <c r="AQ257" s="62"/>
      <c r="AR257" s="62"/>
      <c r="AS257" s="62"/>
      <c r="AT257" s="53">
        <v>250000.0</v>
      </c>
      <c r="AU257" s="62"/>
      <c r="AV257" s="62"/>
      <c r="AW257" s="62"/>
      <c r="AX257" s="53">
        <v>250000.0</v>
      </c>
      <c r="AY257" s="62"/>
      <c r="AZ257" s="63"/>
      <c r="BA257" s="59">
        <f t="shared" si="128"/>
        <v>2750075</v>
      </c>
      <c r="BB257" s="28">
        <f t="shared" si="78"/>
        <v>849925</v>
      </c>
      <c r="BC257" s="64"/>
      <c r="BD257" s="59">
        <f t="shared" si="49"/>
        <v>166500</v>
      </c>
      <c r="BE257" s="59">
        <f t="shared" si="50"/>
        <v>167075</v>
      </c>
      <c r="BF257" s="59">
        <f t="shared" si="51"/>
        <v>166500</v>
      </c>
      <c r="BG257" s="59">
        <f t="shared" si="52"/>
        <v>250000</v>
      </c>
      <c r="BH257" s="59">
        <f t="shared" si="53"/>
        <v>250000</v>
      </c>
      <c r="BI257" s="59">
        <f t="shared" si="54"/>
        <v>250000</v>
      </c>
      <c r="BJ257" s="59">
        <f t="shared" si="55"/>
        <v>250000</v>
      </c>
      <c r="BK257" s="59">
        <f t="shared" si="56"/>
        <v>250000</v>
      </c>
      <c r="BL257" s="59">
        <f t="shared" si="57"/>
        <v>250000</v>
      </c>
      <c r="BM257" s="59">
        <f t="shared" si="58"/>
        <v>250000</v>
      </c>
      <c r="BN257" s="59">
        <f t="shared" si="59"/>
        <v>250000</v>
      </c>
      <c r="BO257" s="59">
        <f t="shared" si="60"/>
        <v>250000</v>
      </c>
      <c r="BP257" s="64"/>
      <c r="BQ257" s="59">
        <f t="shared" si="61"/>
        <v>500075</v>
      </c>
      <c r="BR257" s="59">
        <f t="shared" si="62"/>
        <v>750000</v>
      </c>
      <c r="BS257" s="59">
        <f t="shared" si="63"/>
        <v>750000</v>
      </c>
      <c r="BT257" s="59">
        <f t="shared" si="64"/>
        <v>750000</v>
      </c>
    </row>
    <row r="258">
      <c r="A258" s="41" t="s">
        <v>237</v>
      </c>
      <c r="B258" s="42" t="s">
        <v>238</v>
      </c>
      <c r="C258" s="6"/>
      <c r="D258" s="43">
        <v>2.449804E9</v>
      </c>
      <c r="E258" s="58">
        <f t="shared" ref="E258:AZ258" si="164">sum(E259,E262,E265,E271)</f>
        <v>0</v>
      </c>
      <c r="F258" s="58">
        <f t="shared" si="164"/>
        <v>0</v>
      </c>
      <c r="G258" s="58">
        <f t="shared" si="164"/>
        <v>0</v>
      </c>
      <c r="H258" s="58">
        <f t="shared" si="164"/>
        <v>0</v>
      </c>
      <c r="I258" s="58">
        <f t="shared" si="164"/>
        <v>5397000</v>
      </c>
      <c r="J258" s="58">
        <f t="shared" si="164"/>
        <v>0</v>
      </c>
      <c r="K258" s="58">
        <f t="shared" si="164"/>
        <v>185397000</v>
      </c>
      <c r="L258" s="58">
        <f t="shared" si="164"/>
        <v>0</v>
      </c>
      <c r="M258" s="58">
        <f t="shared" si="164"/>
        <v>7645750</v>
      </c>
      <c r="N258" s="58">
        <f t="shared" si="164"/>
        <v>219284506</v>
      </c>
      <c r="O258" s="58">
        <f t="shared" si="164"/>
        <v>0</v>
      </c>
      <c r="P258" s="58">
        <f t="shared" si="164"/>
        <v>176003000</v>
      </c>
      <c r="Q258" s="58">
        <f t="shared" si="164"/>
        <v>5397000</v>
      </c>
      <c r="R258" s="58">
        <f t="shared" si="164"/>
        <v>0</v>
      </c>
      <c r="S258" s="58">
        <f t="shared" si="164"/>
        <v>0</v>
      </c>
      <c r="T258" s="58">
        <f t="shared" si="164"/>
        <v>200896900</v>
      </c>
      <c r="U258" s="58">
        <f t="shared" si="164"/>
        <v>5397000</v>
      </c>
      <c r="V258" s="58">
        <f t="shared" si="164"/>
        <v>0</v>
      </c>
      <c r="W258" s="58">
        <f t="shared" si="164"/>
        <v>0</v>
      </c>
      <c r="X258" s="58">
        <f t="shared" si="164"/>
        <v>198192000</v>
      </c>
      <c r="Y258" s="58">
        <f t="shared" si="164"/>
        <v>5397000</v>
      </c>
      <c r="Z258" s="58">
        <f t="shared" si="164"/>
        <v>0</v>
      </c>
      <c r="AA258" s="58">
        <f t="shared" si="164"/>
        <v>0</v>
      </c>
      <c r="AB258" s="58">
        <f t="shared" si="164"/>
        <v>198192000</v>
      </c>
      <c r="AC258" s="58">
        <f t="shared" si="164"/>
        <v>5397000</v>
      </c>
      <c r="AD258" s="58">
        <f t="shared" si="164"/>
        <v>0</v>
      </c>
      <c r="AE258" s="58">
        <f t="shared" si="164"/>
        <v>0</v>
      </c>
      <c r="AF258" s="58">
        <f t="shared" si="164"/>
        <v>198192000</v>
      </c>
      <c r="AG258" s="58">
        <f t="shared" si="164"/>
        <v>5397000</v>
      </c>
      <c r="AH258" s="58">
        <f t="shared" si="164"/>
        <v>0</v>
      </c>
      <c r="AI258" s="58">
        <f t="shared" si="164"/>
        <v>0</v>
      </c>
      <c r="AJ258" s="58">
        <f t="shared" si="164"/>
        <v>198192000</v>
      </c>
      <c r="AK258" s="58">
        <f t="shared" si="164"/>
        <v>5397000</v>
      </c>
      <c r="AL258" s="58">
        <f t="shared" si="164"/>
        <v>0</v>
      </c>
      <c r="AM258" s="58">
        <f t="shared" si="164"/>
        <v>0</v>
      </c>
      <c r="AN258" s="58">
        <f t="shared" si="164"/>
        <v>198192000</v>
      </c>
      <c r="AO258" s="58">
        <f t="shared" si="164"/>
        <v>5397000</v>
      </c>
      <c r="AP258" s="58">
        <f t="shared" si="164"/>
        <v>0</v>
      </c>
      <c r="AQ258" s="58">
        <f t="shared" si="164"/>
        <v>0</v>
      </c>
      <c r="AR258" s="58">
        <f t="shared" si="164"/>
        <v>200954000</v>
      </c>
      <c r="AS258" s="58">
        <f t="shared" si="164"/>
        <v>5397000</v>
      </c>
      <c r="AT258" s="58">
        <f t="shared" si="164"/>
        <v>10620000</v>
      </c>
      <c r="AU258" s="58">
        <f t="shared" si="164"/>
        <v>0</v>
      </c>
      <c r="AV258" s="58">
        <f t="shared" si="164"/>
        <v>201251494</v>
      </c>
      <c r="AW258" s="58">
        <f t="shared" si="164"/>
        <v>6500000</v>
      </c>
      <c r="AX258" s="58">
        <f t="shared" si="164"/>
        <v>0</v>
      </c>
      <c r="AY258" s="58">
        <f t="shared" si="164"/>
        <v>195379100</v>
      </c>
      <c r="AZ258" s="58">
        <f t="shared" si="164"/>
        <v>0</v>
      </c>
      <c r="BA258" s="59">
        <f t="shared" si="128"/>
        <v>2443464750</v>
      </c>
      <c r="BB258" s="28">
        <f t="shared" si="78"/>
        <v>6339250</v>
      </c>
      <c r="BC258" s="29"/>
      <c r="BD258" s="59">
        <f t="shared" si="49"/>
        <v>0</v>
      </c>
      <c r="BE258" s="59">
        <f t="shared" si="50"/>
        <v>190794000</v>
      </c>
      <c r="BF258" s="59">
        <f t="shared" si="51"/>
        <v>402933256</v>
      </c>
      <c r="BG258" s="59">
        <f t="shared" si="52"/>
        <v>206293900</v>
      </c>
      <c r="BH258" s="59">
        <f t="shared" si="53"/>
        <v>203589000</v>
      </c>
      <c r="BI258" s="59">
        <f t="shared" si="54"/>
        <v>203589000</v>
      </c>
      <c r="BJ258" s="59">
        <f t="shared" si="55"/>
        <v>203589000</v>
      </c>
      <c r="BK258" s="59">
        <f t="shared" si="56"/>
        <v>203589000</v>
      </c>
      <c r="BL258" s="59">
        <f t="shared" si="57"/>
        <v>203589000</v>
      </c>
      <c r="BM258" s="59">
        <f t="shared" si="58"/>
        <v>206351000</v>
      </c>
      <c r="BN258" s="59">
        <f t="shared" si="59"/>
        <v>217268494</v>
      </c>
      <c r="BO258" s="59">
        <f t="shared" si="60"/>
        <v>201879100</v>
      </c>
      <c r="BP258" s="29"/>
      <c r="BQ258" s="59">
        <f t="shared" si="61"/>
        <v>593727256</v>
      </c>
      <c r="BR258" s="59">
        <f t="shared" si="62"/>
        <v>613471900</v>
      </c>
      <c r="BS258" s="59">
        <f t="shared" si="63"/>
        <v>610767000</v>
      </c>
      <c r="BT258" s="59">
        <f t="shared" si="64"/>
        <v>625498594</v>
      </c>
    </row>
    <row r="259">
      <c r="A259" s="45">
        <v>521111.0</v>
      </c>
      <c r="B259" s="46" t="s">
        <v>229</v>
      </c>
      <c r="C259" s="6"/>
      <c r="D259" s="47">
        <v>1.2744E8</v>
      </c>
      <c r="E259" s="47">
        <v>0.0</v>
      </c>
      <c r="F259" s="47">
        <v>0.0</v>
      </c>
      <c r="G259" s="47">
        <v>0.0</v>
      </c>
      <c r="H259" s="47">
        <v>0.0</v>
      </c>
      <c r="I259" s="47">
        <v>0.0</v>
      </c>
      <c r="J259" s="47">
        <v>0.0</v>
      </c>
      <c r="K259" s="47">
        <v>0.0</v>
      </c>
      <c r="L259" s="47">
        <v>0.0</v>
      </c>
      <c r="M259" s="47">
        <v>0.0</v>
      </c>
      <c r="N259" s="47">
        <v>3.1712506E7</v>
      </c>
      <c r="O259" s="47">
        <v>0.0</v>
      </c>
      <c r="P259" s="47">
        <v>0.0</v>
      </c>
      <c r="Q259" s="47">
        <v>0.0</v>
      </c>
      <c r="R259" s="47">
        <f t="shared" ref="R259:AZ259" si="165">sum(R261)</f>
        <v>0</v>
      </c>
      <c r="S259" s="47">
        <f t="shared" si="165"/>
        <v>0</v>
      </c>
      <c r="T259" s="47">
        <f t="shared" si="165"/>
        <v>10620000</v>
      </c>
      <c r="U259" s="47">
        <f t="shared" si="165"/>
        <v>0</v>
      </c>
      <c r="V259" s="47">
        <f t="shared" si="165"/>
        <v>0</v>
      </c>
      <c r="W259" s="47">
        <f t="shared" si="165"/>
        <v>0</v>
      </c>
      <c r="X259" s="47">
        <f t="shared" si="165"/>
        <v>10620000</v>
      </c>
      <c r="Y259" s="47">
        <f t="shared" si="165"/>
        <v>0</v>
      </c>
      <c r="Z259" s="47">
        <f t="shared" si="165"/>
        <v>0</v>
      </c>
      <c r="AA259" s="47">
        <f t="shared" si="165"/>
        <v>0</v>
      </c>
      <c r="AB259" s="47">
        <f t="shared" si="165"/>
        <v>10620000</v>
      </c>
      <c r="AC259" s="47">
        <f t="shared" si="165"/>
        <v>0</v>
      </c>
      <c r="AD259" s="47">
        <f t="shared" si="165"/>
        <v>0</v>
      </c>
      <c r="AE259" s="47">
        <f t="shared" si="165"/>
        <v>0</v>
      </c>
      <c r="AF259" s="47">
        <f t="shared" si="165"/>
        <v>10620000</v>
      </c>
      <c r="AG259" s="47">
        <f t="shared" si="165"/>
        <v>0</v>
      </c>
      <c r="AH259" s="47">
        <f t="shared" si="165"/>
        <v>0</v>
      </c>
      <c r="AI259" s="47">
        <f t="shared" si="165"/>
        <v>0</v>
      </c>
      <c r="AJ259" s="47">
        <f t="shared" si="165"/>
        <v>10620000</v>
      </c>
      <c r="AK259" s="47">
        <f t="shared" si="165"/>
        <v>0</v>
      </c>
      <c r="AL259" s="47">
        <f t="shared" si="165"/>
        <v>0</v>
      </c>
      <c r="AM259" s="47">
        <f t="shared" si="165"/>
        <v>0</v>
      </c>
      <c r="AN259" s="47">
        <f t="shared" si="165"/>
        <v>10620000</v>
      </c>
      <c r="AO259" s="47">
        <f t="shared" si="165"/>
        <v>0</v>
      </c>
      <c r="AP259" s="47">
        <f t="shared" si="165"/>
        <v>0</v>
      </c>
      <c r="AQ259" s="47">
        <f t="shared" si="165"/>
        <v>0</v>
      </c>
      <c r="AR259" s="47">
        <f t="shared" si="165"/>
        <v>10620000</v>
      </c>
      <c r="AS259" s="47">
        <f t="shared" si="165"/>
        <v>0</v>
      </c>
      <c r="AT259" s="47">
        <f t="shared" si="165"/>
        <v>10620000</v>
      </c>
      <c r="AU259" s="47">
        <f t="shared" si="165"/>
        <v>0</v>
      </c>
      <c r="AV259" s="47">
        <f t="shared" si="165"/>
        <v>10767494</v>
      </c>
      <c r="AW259" s="47">
        <f t="shared" si="165"/>
        <v>0</v>
      </c>
      <c r="AX259" s="47">
        <f t="shared" si="165"/>
        <v>0</v>
      </c>
      <c r="AY259" s="47">
        <f t="shared" si="165"/>
        <v>0</v>
      </c>
      <c r="AZ259" s="60">
        <f t="shared" si="165"/>
        <v>0</v>
      </c>
      <c r="BA259" s="59">
        <f t="shared" si="128"/>
        <v>127440000</v>
      </c>
      <c r="BB259" s="28">
        <f t="shared" si="78"/>
        <v>0</v>
      </c>
      <c r="BC259" s="61"/>
      <c r="BD259" s="59">
        <f t="shared" si="49"/>
        <v>0</v>
      </c>
      <c r="BE259" s="59">
        <f t="shared" si="50"/>
        <v>0</v>
      </c>
      <c r="BF259" s="59">
        <f t="shared" si="51"/>
        <v>31712506</v>
      </c>
      <c r="BG259" s="59">
        <f t="shared" si="52"/>
        <v>10620000</v>
      </c>
      <c r="BH259" s="59">
        <f t="shared" si="53"/>
        <v>10620000</v>
      </c>
      <c r="BI259" s="59">
        <f t="shared" si="54"/>
        <v>10620000</v>
      </c>
      <c r="BJ259" s="59">
        <f t="shared" si="55"/>
        <v>10620000</v>
      </c>
      <c r="BK259" s="59">
        <f t="shared" si="56"/>
        <v>10620000</v>
      </c>
      <c r="BL259" s="59">
        <f t="shared" si="57"/>
        <v>10620000</v>
      </c>
      <c r="BM259" s="59">
        <f t="shared" si="58"/>
        <v>10620000</v>
      </c>
      <c r="BN259" s="59">
        <f t="shared" si="59"/>
        <v>21387494</v>
      </c>
      <c r="BO259" s="59">
        <f t="shared" si="60"/>
        <v>0</v>
      </c>
      <c r="BP259" s="61"/>
      <c r="BQ259" s="59">
        <f t="shared" si="61"/>
        <v>31712506</v>
      </c>
      <c r="BR259" s="59">
        <f t="shared" si="62"/>
        <v>31860000</v>
      </c>
      <c r="BS259" s="59">
        <f t="shared" si="63"/>
        <v>31860000</v>
      </c>
      <c r="BT259" s="59">
        <f t="shared" si="64"/>
        <v>32007494</v>
      </c>
    </row>
    <row r="260">
      <c r="A260" s="49"/>
      <c r="B260" s="50" t="s">
        <v>37</v>
      </c>
      <c r="C260" s="6"/>
      <c r="D260" s="51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  <c r="AT260" s="62"/>
      <c r="AU260" s="62"/>
      <c r="AV260" s="62"/>
      <c r="AW260" s="62"/>
      <c r="AX260" s="62"/>
      <c r="AY260" s="62"/>
      <c r="AZ260" s="63"/>
      <c r="BA260" s="59">
        <f t="shared" si="128"/>
        <v>0</v>
      </c>
      <c r="BB260" s="28">
        <f t="shared" si="78"/>
        <v>0</v>
      </c>
      <c r="BC260" s="64"/>
      <c r="BD260" s="59">
        <f t="shared" si="49"/>
        <v>0</v>
      </c>
      <c r="BE260" s="59">
        <f t="shared" si="50"/>
        <v>0</v>
      </c>
      <c r="BF260" s="59">
        <f t="shared" si="51"/>
        <v>0</v>
      </c>
      <c r="BG260" s="59">
        <f t="shared" si="52"/>
        <v>0</v>
      </c>
      <c r="BH260" s="59">
        <f t="shared" si="53"/>
        <v>0</v>
      </c>
      <c r="BI260" s="59">
        <f t="shared" si="54"/>
        <v>0</v>
      </c>
      <c r="BJ260" s="59">
        <f t="shared" si="55"/>
        <v>0</v>
      </c>
      <c r="BK260" s="59">
        <f t="shared" si="56"/>
        <v>0</v>
      </c>
      <c r="BL260" s="59">
        <f t="shared" si="57"/>
        <v>0</v>
      </c>
      <c r="BM260" s="59">
        <f t="shared" si="58"/>
        <v>0</v>
      </c>
      <c r="BN260" s="59">
        <f t="shared" si="59"/>
        <v>0</v>
      </c>
      <c r="BO260" s="59">
        <f t="shared" si="60"/>
        <v>0</v>
      </c>
      <c r="BP260" s="64"/>
      <c r="BQ260" s="59">
        <f t="shared" si="61"/>
        <v>0</v>
      </c>
      <c r="BR260" s="59">
        <f t="shared" si="62"/>
        <v>0</v>
      </c>
      <c r="BS260" s="59">
        <f t="shared" si="63"/>
        <v>0</v>
      </c>
      <c r="BT260" s="59">
        <f t="shared" si="64"/>
        <v>0</v>
      </c>
    </row>
    <row r="261">
      <c r="A261" s="49"/>
      <c r="B261" s="52" t="s">
        <v>38</v>
      </c>
      <c r="C261" s="52" t="s">
        <v>239</v>
      </c>
      <c r="D261" s="53">
        <v>1.2744E8</v>
      </c>
      <c r="E261" s="62"/>
      <c r="F261" s="62"/>
      <c r="G261" s="62"/>
      <c r="H261" s="62"/>
      <c r="I261" s="62"/>
      <c r="J261" s="62"/>
      <c r="K261" s="62"/>
      <c r="L261" s="62"/>
      <c r="M261" s="62"/>
      <c r="N261" s="53">
        <v>3.1712506E7</v>
      </c>
      <c r="O261" s="62"/>
      <c r="P261" s="62"/>
      <c r="Q261" s="62"/>
      <c r="R261" s="62"/>
      <c r="S261" s="62"/>
      <c r="T261" s="62">
        <v>1.062E7</v>
      </c>
      <c r="U261" s="62"/>
      <c r="V261" s="62"/>
      <c r="W261" s="62"/>
      <c r="X261" s="62">
        <v>1.062E7</v>
      </c>
      <c r="Y261" s="62"/>
      <c r="Z261" s="62"/>
      <c r="AA261" s="62"/>
      <c r="AB261" s="62">
        <v>1.062E7</v>
      </c>
      <c r="AC261" s="62"/>
      <c r="AD261" s="62"/>
      <c r="AE261" s="62"/>
      <c r="AF261" s="62">
        <v>1.062E7</v>
      </c>
      <c r="AG261" s="62"/>
      <c r="AH261" s="62"/>
      <c r="AI261" s="62"/>
      <c r="AJ261" s="62">
        <v>1.062E7</v>
      </c>
      <c r="AK261" s="62"/>
      <c r="AL261" s="62"/>
      <c r="AM261" s="62"/>
      <c r="AN261" s="62">
        <v>1.062E7</v>
      </c>
      <c r="AO261" s="62"/>
      <c r="AP261" s="62"/>
      <c r="AQ261" s="62"/>
      <c r="AR261" s="62">
        <v>1.062E7</v>
      </c>
      <c r="AS261" s="62"/>
      <c r="AT261" s="62">
        <v>1.062E7</v>
      </c>
      <c r="AU261" s="62"/>
      <c r="AV261" s="53">
        <v>1.0767494E7</v>
      </c>
      <c r="AW261" s="62"/>
      <c r="AX261" s="62"/>
      <c r="AY261" s="62"/>
      <c r="AZ261" s="63"/>
      <c r="BA261" s="59">
        <f t="shared" si="128"/>
        <v>127440000</v>
      </c>
      <c r="BB261" s="28">
        <f t="shared" si="78"/>
        <v>0</v>
      </c>
      <c r="BC261" s="64"/>
      <c r="BD261" s="59">
        <f t="shared" si="49"/>
        <v>0</v>
      </c>
      <c r="BE261" s="59">
        <f t="shared" si="50"/>
        <v>0</v>
      </c>
      <c r="BF261" s="59">
        <f t="shared" si="51"/>
        <v>31712506</v>
      </c>
      <c r="BG261" s="59">
        <f t="shared" si="52"/>
        <v>10620000</v>
      </c>
      <c r="BH261" s="59">
        <f t="shared" si="53"/>
        <v>10620000</v>
      </c>
      <c r="BI261" s="59">
        <f t="shared" si="54"/>
        <v>10620000</v>
      </c>
      <c r="BJ261" s="59">
        <f t="shared" si="55"/>
        <v>10620000</v>
      </c>
      <c r="BK261" s="59">
        <f t="shared" si="56"/>
        <v>10620000</v>
      </c>
      <c r="BL261" s="59">
        <f t="shared" si="57"/>
        <v>10620000</v>
      </c>
      <c r="BM261" s="59">
        <f t="shared" si="58"/>
        <v>10620000</v>
      </c>
      <c r="BN261" s="59">
        <f t="shared" si="59"/>
        <v>21387494</v>
      </c>
      <c r="BO261" s="59">
        <f t="shared" si="60"/>
        <v>0</v>
      </c>
      <c r="BP261" s="64"/>
      <c r="BQ261" s="59">
        <f t="shared" si="61"/>
        <v>31712506</v>
      </c>
      <c r="BR261" s="59">
        <f t="shared" si="62"/>
        <v>31860000</v>
      </c>
      <c r="BS261" s="59">
        <f t="shared" si="63"/>
        <v>31860000</v>
      </c>
      <c r="BT261" s="59">
        <f t="shared" si="64"/>
        <v>32007494</v>
      </c>
    </row>
    <row r="262">
      <c r="A262" s="45">
        <v>521114.0</v>
      </c>
      <c r="B262" s="46" t="s">
        <v>240</v>
      </c>
      <c r="C262" s="6"/>
      <c r="D262" s="47">
        <v>2912000.0</v>
      </c>
      <c r="E262" s="47">
        <v>0.0</v>
      </c>
      <c r="F262" s="47">
        <v>0.0</v>
      </c>
      <c r="G262" s="47">
        <v>0.0</v>
      </c>
      <c r="H262" s="47">
        <v>0.0</v>
      </c>
      <c r="I262" s="47">
        <v>0.0</v>
      </c>
      <c r="J262" s="47">
        <v>0.0</v>
      </c>
      <c r="K262" s="47">
        <v>0.0</v>
      </c>
      <c r="L262" s="47">
        <v>0.0</v>
      </c>
      <c r="M262" s="47">
        <v>0.0</v>
      </c>
      <c r="N262" s="47">
        <v>0.0</v>
      </c>
      <c r="O262" s="47">
        <v>0.0</v>
      </c>
      <c r="P262" s="47">
        <v>0.0</v>
      </c>
      <c r="Q262" s="47">
        <v>0.0</v>
      </c>
      <c r="R262" s="47">
        <f t="shared" ref="R262:AZ262" si="166">sum(R264)</f>
        <v>0</v>
      </c>
      <c r="S262" s="47">
        <f t="shared" si="166"/>
        <v>0</v>
      </c>
      <c r="T262" s="47">
        <f t="shared" si="166"/>
        <v>0</v>
      </c>
      <c r="U262" s="47">
        <f t="shared" si="166"/>
        <v>0</v>
      </c>
      <c r="V262" s="47">
        <f t="shared" si="166"/>
        <v>0</v>
      </c>
      <c r="W262" s="47">
        <f t="shared" si="166"/>
        <v>0</v>
      </c>
      <c r="X262" s="47">
        <f t="shared" si="166"/>
        <v>0</v>
      </c>
      <c r="Y262" s="47">
        <f t="shared" si="166"/>
        <v>0</v>
      </c>
      <c r="Z262" s="47">
        <f t="shared" si="166"/>
        <v>0</v>
      </c>
      <c r="AA262" s="47">
        <f t="shared" si="166"/>
        <v>0</v>
      </c>
      <c r="AB262" s="47">
        <f t="shared" si="166"/>
        <v>0</v>
      </c>
      <c r="AC262" s="47">
        <f t="shared" si="166"/>
        <v>0</v>
      </c>
      <c r="AD262" s="47">
        <f t="shared" si="166"/>
        <v>0</v>
      </c>
      <c r="AE262" s="47">
        <f t="shared" si="166"/>
        <v>0</v>
      </c>
      <c r="AF262" s="47">
        <f t="shared" si="166"/>
        <v>0</v>
      </c>
      <c r="AG262" s="47">
        <f t="shared" si="166"/>
        <v>0</v>
      </c>
      <c r="AH262" s="47">
        <f t="shared" si="166"/>
        <v>0</v>
      </c>
      <c r="AI262" s="47">
        <f t="shared" si="166"/>
        <v>0</v>
      </c>
      <c r="AJ262" s="47">
        <f t="shared" si="166"/>
        <v>0</v>
      </c>
      <c r="AK262" s="47">
        <f t="shared" si="166"/>
        <v>0</v>
      </c>
      <c r="AL262" s="47">
        <f t="shared" si="166"/>
        <v>0</v>
      </c>
      <c r="AM262" s="47">
        <f t="shared" si="166"/>
        <v>0</v>
      </c>
      <c r="AN262" s="47">
        <f t="shared" si="166"/>
        <v>0</v>
      </c>
      <c r="AO262" s="47">
        <f t="shared" si="166"/>
        <v>0</v>
      </c>
      <c r="AP262" s="47">
        <f t="shared" si="166"/>
        <v>0</v>
      </c>
      <c r="AQ262" s="47">
        <f t="shared" si="166"/>
        <v>0</v>
      </c>
      <c r="AR262" s="47">
        <f t="shared" si="166"/>
        <v>0</v>
      </c>
      <c r="AS262" s="47">
        <f t="shared" si="166"/>
        <v>0</v>
      </c>
      <c r="AT262" s="47">
        <f t="shared" si="166"/>
        <v>0</v>
      </c>
      <c r="AU262" s="47">
        <f t="shared" si="166"/>
        <v>0</v>
      </c>
      <c r="AV262" s="47">
        <f t="shared" si="166"/>
        <v>2912000</v>
      </c>
      <c r="AW262" s="47">
        <f t="shared" si="166"/>
        <v>0</v>
      </c>
      <c r="AX262" s="47">
        <f t="shared" si="166"/>
        <v>0</v>
      </c>
      <c r="AY262" s="47">
        <f t="shared" si="166"/>
        <v>0</v>
      </c>
      <c r="AZ262" s="60">
        <f t="shared" si="166"/>
        <v>0</v>
      </c>
      <c r="BA262" s="59">
        <f t="shared" si="128"/>
        <v>2912000</v>
      </c>
      <c r="BB262" s="28">
        <f t="shared" si="78"/>
        <v>0</v>
      </c>
      <c r="BC262" s="61"/>
      <c r="BD262" s="59">
        <f t="shared" si="49"/>
        <v>0</v>
      </c>
      <c r="BE262" s="59">
        <f t="shared" si="50"/>
        <v>0</v>
      </c>
      <c r="BF262" s="59">
        <f t="shared" si="51"/>
        <v>0</v>
      </c>
      <c r="BG262" s="59">
        <f t="shared" si="52"/>
        <v>0</v>
      </c>
      <c r="BH262" s="59">
        <f t="shared" si="53"/>
        <v>0</v>
      </c>
      <c r="BI262" s="59">
        <f t="shared" si="54"/>
        <v>0</v>
      </c>
      <c r="BJ262" s="59">
        <f t="shared" si="55"/>
        <v>0</v>
      </c>
      <c r="BK262" s="59">
        <f t="shared" si="56"/>
        <v>0</v>
      </c>
      <c r="BL262" s="59">
        <f t="shared" si="57"/>
        <v>0</v>
      </c>
      <c r="BM262" s="59">
        <f t="shared" si="58"/>
        <v>0</v>
      </c>
      <c r="BN262" s="59">
        <f t="shared" si="59"/>
        <v>2912000</v>
      </c>
      <c r="BO262" s="59">
        <f t="shared" si="60"/>
        <v>0</v>
      </c>
      <c r="BP262" s="61"/>
      <c r="BQ262" s="59">
        <f t="shared" si="61"/>
        <v>0</v>
      </c>
      <c r="BR262" s="59">
        <f t="shared" si="62"/>
        <v>0</v>
      </c>
      <c r="BS262" s="59">
        <f t="shared" si="63"/>
        <v>0</v>
      </c>
      <c r="BT262" s="59">
        <f t="shared" si="64"/>
        <v>2912000</v>
      </c>
    </row>
    <row r="263">
      <c r="A263" s="49"/>
      <c r="B263" s="50" t="s">
        <v>37</v>
      </c>
      <c r="C263" s="6"/>
      <c r="D263" s="51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62"/>
      <c r="AJ263" s="62"/>
      <c r="AK263" s="62"/>
      <c r="AL263" s="62"/>
      <c r="AM263" s="62"/>
      <c r="AN263" s="62"/>
      <c r="AO263" s="62"/>
      <c r="AP263" s="62"/>
      <c r="AQ263" s="62"/>
      <c r="AR263" s="62"/>
      <c r="AS263" s="62"/>
      <c r="AT263" s="62"/>
      <c r="AU263" s="62"/>
      <c r="AV263" s="62"/>
      <c r="AW263" s="62"/>
      <c r="AX263" s="62"/>
      <c r="AY263" s="62"/>
      <c r="AZ263" s="63"/>
      <c r="BA263" s="59">
        <f t="shared" si="128"/>
        <v>0</v>
      </c>
      <c r="BB263" s="28">
        <f t="shared" si="78"/>
        <v>0</v>
      </c>
      <c r="BC263" s="64"/>
      <c r="BD263" s="59">
        <f t="shared" si="49"/>
        <v>0</v>
      </c>
      <c r="BE263" s="59">
        <f t="shared" si="50"/>
        <v>0</v>
      </c>
      <c r="BF263" s="59">
        <f t="shared" si="51"/>
        <v>0</v>
      </c>
      <c r="BG263" s="59">
        <f t="shared" si="52"/>
        <v>0</v>
      </c>
      <c r="BH263" s="59">
        <f t="shared" si="53"/>
        <v>0</v>
      </c>
      <c r="BI263" s="59">
        <f t="shared" si="54"/>
        <v>0</v>
      </c>
      <c r="BJ263" s="59">
        <f t="shared" si="55"/>
        <v>0</v>
      </c>
      <c r="BK263" s="59">
        <f t="shared" si="56"/>
        <v>0</v>
      </c>
      <c r="BL263" s="59">
        <f t="shared" si="57"/>
        <v>0</v>
      </c>
      <c r="BM263" s="59">
        <f t="shared" si="58"/>
        <v>0</v>
      </c>
      <c r="BN263" s="59">
        <f t="shared" si="59"/>
        <v>0</v>
      </c>
      <c r="BO263" s="59">
        <f t="shared" si="60"/>
        <v>0</v>
      </c>
      <c r="BP263" s="64"/>
      <c r="BQ263" s="59">
        <f t="shared" si="61"/>
        <v>0</v>
      </c>
      <c r="BR263" s="59">
        <f t="shared" si="62"/>
        <v>0</v>
      </c>
      <c r="BS263" s="59">
        <f t="shared" si="63"/>
        <v>0</v>
      </c>
      <c r="BT263" s="59">
        <f t="shared" si="64"/>
        <v>0</v>
      </c>
    </row>
    <row r="264">
      <c r="A264" s="49"/>
      <c r="B264" s="52" t="s">
        <v>38</v>
      </c>
      <c r="C264" s="52" t="s">
        <v>241</v>
      </c>
      <c r="D264" s="53">
        <v>2912000.0</v>
      </c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62"/>
      <c r="AV264" s="53">
        <v>2912000.0</v>
      </c>
      <c r="AW264" s="53"/>
      <c r="AX264" s="62"/>
      <c r="AY264" s="62"/>
      <c r="AZ264" s="63"/>
      <c r="BA264" s="59">
        <f t="shared" si="128"/>
        <v>2912000</v>
      </c>
      <c r="BB264" s="28">
        <f t="shared" si="78"/>
        <v>0</v>
      </c>
      <c r="BC264" s="64"/>
      <c r="BD264" s="59">
        <f t="shared" si="49"/>
        <v>0</v>
      </c>
      <c r="BE264" s="59">
        <f t="shared" si="50"/>
        <v>0</v>
      </c>
      <c r="BF264" s="59">
        <f t="shared" si="51"/>
        <v>0</v>
      </c>
      <c r="BG264" s="59">
        <f t="shared" si="52"/>
        <v>0</v>
      </c>
      <c r="BH264" s="59">
        <f t="shared" si="53"/>
        <v>0</v>
      </c>
      <c r="BI264" s="59">
        <f t="shared" si="54"/>
        <v>0</v>
      </c>
      <c r="BJ264" s="59">
        <f t="shared" si="55"/>
        <v>0</v>
      </c>
      <c r="BK264" s="59">
        <f t="shared" si="56"/>
        <v>0</v>
      </c>
      <c r="BL264" s="59">
        <f t="shared" si="57"/>
        <v>0</v>
      </c>
      <c r="BM264" s="59">
        <f t="shared" si="58"/>
        <v>0</v>
      </c>
      <c r="BN264" s="59">
        <f t="shared" si="59"/>
        <v>2912000</v>
      </c>
      <c r="BO264" s="59">
        <f t="shared" si="60"/>
        <v>0</v>
      </c>
      <c r="BP264" s="64"/>
      <c r="BQ264" s="59">
        <f t="shared" si="61"/>
        <v>0</v>
      </c>
      <c r="BR264" s="59">
        <f t="shared" si="62"/>
        <v>0</v>
      </c>
      <c r="BS264" s="59">
        <f t="shared" si="63"/>
        <v>0</v>
      </c>
      <c r="BT264" s="59">
        <f t="shared" si="64"/>
        <v>2912000</v>
      </c>
    </row>
    <row r="265">
      <c r="A265" s="45">
        <v>522191.0</v>
      </c>
      <c r="B265" s="46" t="s">
        <v>36</v>
      </c>
      <c r="C265" s="6"/>
      <c r="D265" s="47">
        <v>2.311428E9</v>
      </c>
      <c r="E265" s="60">
        <f t="shared" ref="E265:AZ265" si="167">sum(E267:E270)</f>
        <v>0</v>
      </c>
      <c r="F265" s="60">
        <f t="shared" si="167"/>
        <v>0</v>
      </c>
      <c r="G265" s="60">
        <f t="shared" si="167"/>
        <v>0</v>
      </c>
      <c r="H265" s="60">
        <f t="shared" si="167"/>
        <v>0</v>
      </c>
      <c r="I265" s="60">
        <f t="shared" si="167"/>
        <v>5397000</v>
      </c>
      <c r="J265" s="60">
        <f t="shared" si="167"/>
        <v>0</v>
      </c>
      <c r="K265" s="60">
        <f t="shared" si="167"/>
        <v>185397000</v>
      </c>
      <c r="L265" s="60">
        <f t="shared" si="167"/>
        <v>0</v>
      </c>
      <c r="M265" s="60">
        <f t="shared" si="167"/>
        <v>7645750</v>
      </c>
      <c r="N265" s="60">
        <f t="shared" si="167"/>
        <v>187572000</v>
      </c>
      <c r="O265" s="60">
        <f t="shared" si="167"/>
        <v>0</v>
      </c>
      <c r="P265" s="60">
        <f t="shared" si="167"/>
        <v>176003000</v>
      </c>
      <c r="Q265" s="60">
        <f t="shared" si="167"/>
        <v>5397000</v>
      </c>
      <c r="R265" s="60">
        <f t="shared" si="167"/>
        <v>0</v>
      </c>
      <c r="S265" s="60">
        <f t="shared" si="167"/>
        <v>0</v>
      </c>
      <c r="T265" s="60">
        <f t="shared" si="167"/>
        <v>186264900</v>
      </c>
      <c r="U265" s="60">
        <f t="shared" si="167"/>
        <v>5397000</v>
      </c>
      <c r="V265" s="60">
        <f t="shared" si="167"/>
        <v>0</v>
      </c>
      <c r="W265" s="60">
        <f t="shared" si="167"/>
        <v>0</v>
      </c>
      <c r="X265" s="60">
        <f t="shared" si="167"/>
        <v>187572000</v>
      </c>
      <c r="Y265" s="60">
        <f t="shared" si="167"/>
        <v>5397000</v>
      </c>
      <c r="Z265" s="60">
        <f t="shared" si="167"/>
        <v>0</v>
      </c>
      <c r="AA265" s="60">
        <f t="shared" si="167"/>
        <v>0</v>
      </c>
      <c r="AB265" s="60">
        <f t="shared" si="167"/>
        <v>187572000</v>
      </c>
      <c r="AC265" s="60">
        <f t="shared" si="167"/>
        <v>5397000</v>
      </c>
      <c r="AD265" s="60">
        <f t="shared" si="167"/>
        <v>0</v>
      </c>
      <c r="AE265" s="60">
        <f t="shared" si="167"/>
        <v>0</v>
      </c>
      <c r="AF265" s="60">
        <f t="shared" si="167"/>
        <v>187572000</v>
      </c>
      <c r="AG265" s="60">
        <f t="shared" si="167"/>
        <v>5397000</v>
      </c>
      <c r="AH265" s="60">
        <f t="shared" si="167"/>
        <v>0</v>
      </c>
      <c r="AI265" s="60">
        <f t="shared" si="167"/>
        <v>0</v>
      </c>
      <c r="AJ265" s="60">
        <f t="shared" si="167"/>
        <v>187572000</v>
      </c>
      <c r="AK265" s="60">
        <f t="shared" si="167"/>
        <v>5397000</v>
      </c>
      <c r="AL265" s="60">
        <f t="shared" si="167"/>
        <v>0</v>
      </c>
      <c r="AM265" s="60">
        <f t="shared" si="167"/>
        <v>0</v>
      </c>
      <c r="AN265" s="60">
        <f t="shared" si="167"/>
        <v>187572000</v>
      </c>
      <c r="AO265" s="60">
        <f t="shared" si="167"/>
        <v>5397000</v>
      </c>
      <c r="AP265" s="60">
        <f t="shared" si="167"/>
        <v>0</v>
      </c>
      <c r="AQ265" s="60">
        <f t="shared" si="167"/>
        <v>0</v>
      </c>
      <c r="AR265" s="60">
        <f t="shared" si="167"/>
        <v>186322000</v>
      </c>
      <c r="AS265" s="60">
        <f t="shared" si="167"/>
        <v>5397000</v>
      </c>
      <c r="AT265" s="60">
        <f t="shared" si="167"/>
        <v>0</v>
      </c>
      <c r="AU265" s="60">
        <f t="shared" si="167"/>
        <v>0</v>
      </c>
      <c r="AV265" s="60">
        <f t="shared" si="167"/>
        <v>187572000</v>
      </c>
      <c r="AW265" s="60">
        <f t="shared" si="167"/>
        <v>6500000</v>
      </c>
      <c r="AX265" s="60">
        <f t="shared" si="167"/>
        <v>0</v>
      </c>
      <c r="AY265" s="60">
        <f t="shared" si="167"/>
        <v>195379100</v>
      </c>
      <c r="AZ265" s="60">
        <f t="shared" si="167"/>
        <v>0</v>
      </c>
      <c r="BA265" s="59">
        <f t="shared" si="128"/>
        <v>2305088750</v>
      </c>
      <c r="BB265" s="28">
        <f t="shared" si="78"/>
        <v>6339250</v>
      </c>
      <c r="BC265" s="61"/>
      <c r="BD265" s="59">
        <f t="shared" si="49"/>
        <v>0</v>
      </c>
      <c r="BE265" s="59">
        <f t="shared" si="50"/>
        <v>190794000</v>
      </c>
      <c r="BF265" s="59">
        <f t="shared" si="51"/>
        <v>371220750</v>
      </c>
      <c r="BG265" s="59">
        <f t="shared" si="52"/>
        <v>191661900</v>
      </c>
      <c r="BH265" s="59">
        <f t="shared" si="53"/>
        <v>192969000</v>
      </c>
      <c r="BI265" s="59">
        <f t="shared" si="54"/>
        <v>192969000</v>
      </c>
      <c r="BJ265" s="59">
        <f t="shared" si="55"/>
        <v>192969000</v>
      </c>
      <c r="BK265" s="59">
        <f t="shared" si="56"/>
        <v>192969000</v>
      </c>
      <c r="BL265" s="59">
        <f t="shared" si="57"/>
        <v>192969000</v>
      </c>
      <c r="BM265" s="59">
        <f t="shared" si="58"/>
        <v>191719000</v>
      </c>
      <c r="BN265" s="59">
        <f t="shared" si="59"/>
        <v>192969000</v>
      </c>
      <c r="BO265" s="59">
        <f t="shared" si="60"/>
        <v>201879100</v>
      </c>
      <c r="BP265" s="61"/>
      <c r="BQ265" s="59">
        <f t="shared" si="61"/>
        <v>562014750</v>
      </c>
      <c r="BR265" s="59">
        <f t="shared" si="62"/>
        <v>577599900</v>
      </c>
      <c r="BS265" s="59">
        <f t="shared" si="63"/>
        <v>578907000</v>
      </c>
      <c r="BT265" s="59">
        <f t="shared" si="64"/>
        <v>586567100</v>
      </c>
    </row>
    <row r="266">
      <c r="A266" s="49"/>
      <c r="B266" s="50" t="s">
        <v>37</v>
      </c>
      <c r="C266" s="6"/>
      <c r="D266" s="51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  <c r="AT266" s="62"/>
      <c r="AU266" s="62"/>
      <c r="AV266" s="62"/>
      <c r="AW266" s="62"/>
      <c r="AX266" s="62"/>
      <c r="AY266" s="62"/>
      <c r="AZ266" s="63"/>
      <c r="BA266" s="59">
        <f t="shared" si="128"/>
        <v>0</v>
      </c>
      <c r="BB266" s="28">
        <f t="shared" si="78"/>
        <v>0</v>
      </c>
      <c r="BC266" s="64"/>
      <c r="BD266" s="59">
        <f t="shared" si="49"/>
        <v>0</v>
      </c>
      <c r="BE266" s="59">
        <f t="shared" si="50"/>
        <v>0</v>
      </c>
      <c r="BF266" s="59">
        <f t="shared" si="51"/>
        <v>0</v>
      </c>
      <c r="BG266" s="59">
        <f t="shared" si="52"/>
        <v>0</v>
      </c>
      <c r="BH266" s="59">
        <f t="shared" si="53"/>
        <v>0</v>
      </c>
      <c r="BI266" s="59">
        <f t="shared" si="54"/>
        <v>0</v>
      </c>
      <c r="BJ266" s="59">
        <f t="shared" si="55"/>
        <v>0</v>
      </c>
      <c r="BK266" s="59">
        <f t="shared" si="56"/>
        <v>0</v>
      </c>
      <c r="BL266" s="59">
        <f t="shared" si="57"/>
        <v>0</v>
      </c>
      <c r="BM266" s="59">
        <f t="shared" si="58"/>
        <v>0</v>
      </c>
      <c r="BN266" s="59">
        <f t="shared" si="59"/>
        <v>0</v>
      </c>
      <c r="BO266" s="59">
        <f t="shared" si="60"/>
        <v>0</v>
      </c>
      <c r="BP266" s="64"/>
      <c r="BQ266" s="59">
        <f t="shared" si="61"/>
        <v>0</v>
      </c>
      <c r="BR266" s="59">
        <f t="shared" si="62"/>
        <v>0</v>
      </c>
      <c r="BS266" s="59">
        <f t="shared" si="63"/>
        <v>0</v>
      </c>
      <c r="BT266" s="59">
        <f t="shared" si="64"/>
        <v>0</v>
      </c>
    </row>
    <row r="267">
      <c r="A267" s="49"/>
      <c r="B267" s="52" t="s">
        <v>38</v>
      </c>
      <c r="C267" s="52" t="s">
        <v>242</v>
      </c>
      <c r="D267" s="53">
        <v>9.9372E8</v>
      </c>
      <c r="E267" s="62"/>
      <c r="F267" s="62"/>
      <c r="G267" s="62"/>
      <c r="H267" s="62"/>
      <c r="I267" s="62"/>
      <c r="J267" s="62"/>
      <c r="K267" s="53">
        <v>8.2399E7</v>
      </c>
      <c r="L267" s="62"/>
      <c r="M267" s="62"/>
      <c r="N267" s="53">
        <v>8.3365E7</v>
      </c>
      <c r="O267" s="62"/>
      <c r="P267" s="62">
        <v>7.8226E7</v>
      </c>
      <c r="Q267" s="62"/>
      <c r="R267" s="62"/>
      <c r="S267" s="62"/>
      <c r="T267" s="53">
        <v>8.27844E7</v>
      </c>
      <c r="U267" s="53"/>
      <c r="V267" s="62"/>
      <c r="W267" s="62"/>
      <c r="X267" s="53">
        <v>8.3365E7</v>
      </c>
      <c r="Y267" s="53"/>
      <c r="Z267" s="62"/>
      <c r="AA267" s="62"/>
      <c r="AB267" s="53">
        <v>8.3365E7</v>
      </c>
      <c r="AC267" s="53"/>
      <c r="AD267" s="62"/>
      <c r="AE267" s="62"/>
      <c r="AF267" s="53">
        <v>8.3365E7</v>
      </c>
      <c r="AG267" s="53"/>
      <c r="AH267" s="62"/>
      <c r="AI267" s="62"/>
      <c r="AJ267" s="53">
        <v>8.3365E7</v>
      </c>
      <c r="AK267" s="53"/>
      <c r="AL267" s="62"/>
      <c r="AM267" s="62"/>
      <c r="AN267" s="53">
        <v>8.3365E7</v>
      </c>
      <c r="AO267" s="53"/>
      <c r="AP267" s="62"/>
      <c r="AQ267" s="62"/>
      <c r="AR267" s="62">
        <v>8.281E7</v>
      </c>
      <c r="AS267" s="62"/>
      <c r="AT267" s="62"/>
      <c r="AU267" s="62"/>
      <c r="AV267" s="53">
        <v>8.3365E7</v>
      </c>
      <c r="AW267" s="53"/>
      <c r="AX267" s="62"/>
      <c r="AY267" s="62">
        <v>8.39456E7</v>
      </c>
      <c r="AZ267" s="63"/>
      <c r="BA267" s="59">
        <f t="shared" si="128"/>
        <v>993720000</v>
      </c>
      <c r="BB267" s="28">
        <f t="shared" si="78"/>
        <v>0</v>
      </c>
      <c r="BC267" s="156"/>
      <c r="BD267" s="59">
        <f t="shared" si="49"/>
        <v>0</v>
      </c>
      <c r="BE267" s="59">
        <f t="shared" si="50"/>
        <v>82399000</v>
      </c>
      <c r="BF267" s="59">
        <f t="shared" si="51"/>
        <v>161591000</v>
      </c>
      <c r="BG267" s="59">
        <f t="shared" si="52"/>
        <v>82784400</v>
      </c>
      <c r="BH267" s="59">
        <f t="shared" si="53"/>
        <v>83365000</v>
      </c>
      <c r="BI267" s="59">
        <f t="shared" si="54"/>
        <v>83365000</v>
      </c>
      <c r="BJ267" s="59">
        <f t="shared" si="55"/>
        <v>83365000</v>
      </c>
      <c r="BK267" s="59">
        <f t="shared" si="56"/>
        <v>83365000</v>
      </c>
      <c r="BL267" s="59">
        <f t="shared" si="57"/>
        <v>83365000</v>
      </c>
      <c r="BM267" s="59">
        <f t="shared" si="58"/>
        <v>82810000</v>
      </c>
      <c r="BN267" s="59">
        <f t="shared" si="59"/>
        <v>83365000</v>
      </c>
      <c r="BO267" s="59">
        <f t="shared" si="60"/>
        <v>83945600</v>
      </c>
      <c r="BP267" s="64"/>
      <c r="BQ267" s="59">
        <f t="shared" si="61"/>
        <v>243990000</v>
      </c>
      <c r="BR267" s="59">
        <f t="shared" si="62"/>
        <v>249514400</v>
      </c>
      <c r="BS267" s="59">
        <f t="shared" si="63"/>
        <v>250095000</v>
      </c>
      <c r="BT267" s="59">
        <f t="shared" si="64"/>
        <v>250120600</v>
      </c>
    </row>
    <row r="268">
      <c r="A268" s="49"/>
      <c r="B268" s="52" t="s">
        <v>38</v>
      </c>
      <c r="C268" s="52" t="s">
        <v>243</v>
      </c>
      <c r="D268" s="53">
        <v>4.1405E8</v>
      </c>
      <c r="E268" s="62"/>
      <c r="F268" s="62"/>
      <c r="G268" s="62"/>
      <c r="H268" s="62"/>
      <c r="I268" s="53"/>
      <c r="J268" s="62"/>
      <c r="K268" s="53">
        <v>3.4333E7</v>
      </c>
      <c r="L268" s="62"/>
      <c r="M268" s="53"/>
      <c r="N268" s="53">
        <v>3.4736E7</v>
      </c>
      <c r="O268" s="62"/>
      <c r="P268" s="62">
        <v>3.2589E7</v>
      </c>
      <c r="Q268" s="53"/>
      <c r="R268" s="62"/>
      <c r="S268" s="62"/>
      <c r="T268" s="53">
        <v>3.44935E7</v>
      </c>
      <c r="U268" s="53"/>
      <c r="V268" s="62"/>
      <c r="W268" s="62"/>
      <c r="X268" s="53">
        <v>3.4736E7</v>
      </c>
      <c r="Y268" s="53"/>
      <c r="Z268" s="62"/>
      <c r="AA268" s="62"/>
      <c r="AB268" s="53">
        <v>3.4736E7</v>
      </c>
      <c r="AC268" s="53"/>
      <c r="AD268" s="62"/>
      <c r="AE268" s="62"/>
      <c r="AF268" s="53">
        <v>3.4736E7</v>
      </c>
      <c r="AG268" s="53"/>
      <c r="AH268" s="62"/>
      <c r="AI268" s="62"/>
      <c r="AJ268" s="53">
        <v>3.4736E7</v>
      </c>
      <c r="AK268" s="53"/>
      <c r="AL268" s="62"/>
      <c r="AM268" s="62"/>
      <c r="AN268" s="53">
        <v>3.4736E7</v>
      </c>
      <c r="AO268" s="53"/>
      <c r="AP268" s="62"/>
      <c r="AQ268" s="62"/>
      <c r="AR268" s="53">
        <v>3.4504E7</v>
      </c>
      <c r="AS268" s="53"/>
      <c r="AT268" s="62"/>
      <c r="AU268" s="62"/>
      <c r="AV268" s="53">
        <v>3.4736E7</v>
      </c>
      <c r="AW268" s="53"/>
      <c r="AX268" s="62"/>
      <c r="AY268" s="62">
        <v>3.49785E7</v>
      </c>
      <c r="AZ268" s="63"/>
      <c r="BA268" s="59">
        <f t="shared" si="128"/>
        <v>414050000</v>
      </c>
      <c r="BB268" s="28">
        <f t="shared" si="78"/>
        <v>0</v>
      </c>
      <c r="BC268" s="64"/>
      <c r="BD268" s="59">
        <f t="shared" si="49"/>
        <v>0</v>
      </c>
      <c r="BE268" s="59">
        <f t="shared" si="50"/>
        <v>34333000</v>
      </c>
      <c r="BF268" s="59">
        <f t="shared" si="51"/>
        <v>67325000</v>
      </c>
      <c r="BG268" s="59">
        <f t="shared" si="52"/>
        <v>34493500</v>
      </c>
      <c r="BH268" s="59">
        <f t="shared" si="53"/>
        <v>34736000</v>
      </c>
      <c r="BI268" s="59">
        <f t="shared" si="54"/>
        <v>34736000</v>
      </c>
      <c r="BJ268" s="59">
        <f t="shared" si="55"/>
        <v>34736000</v>
      </c>
      <c r="BK268" s="59">
        <f t="shared" si="56"/>
        <v>34736000</v>
      </c>
      <c r="BL268" s="59">
        <f t="shared" si="57"/>
        <v>34736000</v>
      </c>
      <c r="BM268" s="59">
        <f t="shared" si="58"/>
        <v>34504000</v>
      </c>
      <c r="BN268" s="59">
        <f t="shared" si="59"/>
        <v>34736000</v>
      </c>
      <c r="BO268" s="59">
        <f t="shared" si="60"/>
        <v>34978500</v>
      </c>
      <c r="BP268" s="64"/>
      <c r="BQ268" s="59">
        <f t="shared" si="61"/>
        <v>101658000</v>
      </c>
      <c r="BR268" s="59">
        <f t="shared" si="62"/>
        <v>103965500</v>
      </c>
      <c r="BS268" s="59">
        <f t="shared" si="63"/>
        <v>104208000</v>
      </c>
      <c r="BT268" s="59">
        <f t="shared" si="64"/>
        <v>104218500</v>
      </c>
    </row>
    <row r="269">
      <c r="A269" s="49"/>
      <c r="B269" s="52" t="s">
        <v>38</v>
      </c>
      <c r="C269" s="52" t="s">
        <v>244</v>
      </c>
      <c r="D269" s="53">
        <v>8.281E8</v>
      </c>
      <c r="E269" s="62"/>
      <c r="F269" s="62"/>
      <c r="G269" s="62"/>
      <c r="H269" s="62"/>
      <c r="I269" s="53"/>
      <c r="J269" s="62"/>
      <c r="K269" s="53">
        <v>6.8665E7</v>
      </c>
      <c r="L269" s="62"/>
      <c r="M269" s="53"/>
      <c r="N269" s="53">
        <v>6.9471E7</v>
      </c>
      <c r="O269" s="62"/>
      <c r="P269" s="62">
        <v>6.5188E7</v>
      </c>
      <c r="Q269" s="53"/>
      <c r="R269" s="62"/>
      <c r="S269" s="62"/>
      <c r="T269" s="53">
        <v>6.8987E7</v>
      </c>
      <c r="U269" s="53"/>
      <c r="V269" s="62"/>
      <c r="W269" s="62"/>
      <c r="X269" s="53">
        <v>6.9471E7</v>
      </c>
      <c r="Y269" s="53"/>
      <c r="Z269" s="62"/>
      <c r="AA269" s="62"/>
      <c r="AB269" s="53">
        <v>6.9471E7</v>
      </c>
      <c r="AC269" s="53"/>
      <c r="AD269" s="62"/>
      <c r="AE269" s="62"/>
      <c r="AF269" s="53">
        <v>6.9471E7</v>
      </c>
      <c r="AG269" s="53"/>
      <c r="AH269" s="62"/>
      <c r="AI269" s="62"/>
      <c r="AJ269" s="53">
        <v>6.9471E7</v>
      </c>
      <c r="AK269" s="53"/>
      <c r="AL269" s="62"/>
      <c r="AM269" s="62"/>
      <c r="AN269" s="53">
        <v>6.9471E7</v>
      </c>
      <c r="AO269" s="53"/>
      <c r="AP269" s="62"/>
      <c r="AQ269" s="62"/>
      <c r="AR269" s="53">
        <v>6.9008E7</v>
      </c>
      <c r="AS269" s="53"/>
      <c r="AT269" s="62"/>
      <c r="AU269" s="62"/>
      <c r="AV269" s="53">
        <v>6.9471E7</v>
      </c>
      <c r="AW269" s="53"/>
      <c r="AX269" s="62"/>
      <c r="AY269" s="62">
        <v>6.9955E7</v>
      </c>
      <c r="AZ269" s="63"/>
      <c r="BA269" s="59">
        <f t="shared" si="128"/>
        <v>828100000</v>
      </c>
      <c r="BB269" s="28">
        <f t="shared" si="78"/>
        <v>0</v>
      </c>
      <c r="BC269" s="64">
        <f>D270/14</f>
        <v>5397000</v>
      </c>
      <c r="BD269" s="59">
        <f t="shared" si="49"/>
        <v>0</v>
      </c>
      <c r="BE269" s="59">
        <f t="shared" si="50"/>
        <v>68665000</v>
      </c>
      <c r="BF269" s="59">
        <f t="shared" si="51"/>
        <v>134659000</v>
      </c>
      <c r="BG269" s="59">
        <f t="shared" si="52"/>
        <v>68987000</v>
      </c>
      <c r="BH269" s="59">
        <f t="shared" si="53"/>
        <v>69471000</v>
      </c>
      <c r="BI269" s="59">
        <f t="shared" si="54"/>
        <v>69471000</v>
      </c>
      <c r="BJ269" s="59">
        <f t="shared" si="55"/>
        <v>69471000</v>
      </c>
      <c r="BK269" s="59">
        <f t="shared" si="56"/>
        <v>69471000</v>
      </c>
      <c r="BL269" s="59">
        <f t="shared" si="57"/>
        <v>69471000</v>
      </c>
      <c r="BM269" s="59">
        <f t="shared" si="58"/>
        <v>69008000</v>
      </c>
      <c r="BN269" s="59">
        <f t="shared" si="59"/>
        <v>69471000</v>
      </c>
      <c r="BO269" s="59">
        <f t="shared" si="60"/>
        <v>69955000</v>
      </c>
      <c r="BP269" s="64"/>
      <c r="BQ269" s="59">
        <f t="shared" si="61"/>
        <v>203324000</v>
      </c>
      <c r="BR269" s="59">
        <f t="shared" si="62"/>
        <v>207929000</v>
      </c>
      <c r="BS269" s="59">
        <f t="shared" si="63"/>
        <v>208413000</v>
      </c>
      <c r="BT269" s="59">
        <f t="shared" si="64"/>
        <v>208434000</v>
      </c>
    </row>
    <row r="270">
      <c r="A270" s="49"/>
      <c r="B270" s="52" t="s">
        <v>38</v>
      </c>
      <c r="C270" s="52" t="s">
        <v>245</v>
      </c>
      <c r="D270" s="53">
        <v>7.5558E7</v>
      </c>
      <c r="E270" s="62"/>
      <c r="F270" s="62"/>
      <c r="G270" s="62"/>
      <c r="H270" s="62"/>
      <c r="I270" s="53">
        <v>5397000.0</v>
      </c>
      <c r="J270" s="62"/>
      <c r="K270" s="62"/>
      <c r="L270" s="62"/>
      <c r="M270" s="53">
        <v>7645750.0</v>
      </c>
      <c r="N270" s="62"/>
      <c r="O270" s="53"/>
      <c r="P270" s="62"/>
      <c r="Q270" s="53">
        <v>5397000.0</v>
      </c>
      <c r="R270" s="62"/>
      <c r="S270" s="62"/>
      <c r="T270" s="53"/>
      <c r="U270" s="53">
        <v>5397000.0</v>
      </c>
      <c r="V270" s="62"/>
      <c r="W270" s="62"/>
      <c r="X270" s="53"/>
      <c r="Y270" s="53">
        <v>5397000.0</v>
      </c>
      <c r="Z270" s="62"/>
      <c r="AA270" s="62"/>
      <c r="AB270" s="53"/>
      <c r="AC270" s="53">
        <v>5397000.0</v>
      </c>
      <c r="AD270" s="62"/>
      <c r="AE270" s="62"/>
      <c r="AF270" s="53"/>
      <c r="AG270" s="53">
        <v>5397000.0</v>
      </c>
      <c r="AH270" s="62"/>
      <c r="AI270" s="62"/>
      <c r="AJ270" s="53"/>
      <c r="AK270" s="53">
        <v>5397000.0</v>
      </c>
      <c r="AL270" s="62"/>
      <c r="AM270" s="62"/>
      <c r="AN270" s="53"/>
      <c r="AO270" s="53">
        <v>5397000.0</v>
      </c>
      <c r="AP270" s="62"/>
      <c r="AQ270" s="62"/>
      <c r="AR270" s="53"/>
      <c r="AS270" s="53">
        <v>5397000.0</v>
      </c>
      <c r="AT270" s="62"/>
      <c r="AU270" s="62"/>
      <c r="AV270" s="53"/>
      <c r="AW270" s="53">
        <v>6500000.0</v>
      </c>
      <c r="AX270" s="53"/>
      <c r="AY270" s="53">
        <v>6500000.0</v>
      </c>
      <c r="AZ270" s="63"/>
      <c r="BA270" s="59">
        <f t="shared" si="128"/>
        <v>69218750</v>
      </c>
      <c r="BB270" s="28">
        <f t="shared" si="78"/>
        <v>6339250</v>
      </c>
      <c r="BC270" s="64"/>
      <c r="BD270" s="59">
        <f t="shared" si="49"/>
        <v>0</v>
      </c>
      <c r="BE270" s="59">
        <f t="shared" si="50"/>
        <v>5397000</v>
      </c>
      <c r="BF270" s="59">
        <f t="shared" si="51"/>
        <v>7645750</v>
      </c>
      <c r="BG270" s="59">
        <f t="shared" si="52"/>
        <v>5397000</v>
      </c>
      <c r="BH270" s="59">
        <f t="shared" si="53"/>
        <v>5397000</v>
      </c>
      <c r="BI270" s="59">
        <f t="shared" si="54"/>
        <v>5397000</v>
      </c>
      <c r="BJ270" s="59">
        <f t="shared" si="55"/>
        <v>5397000</v>
      </c>
      <c r="BK270" s="59">
        <f t="shared" si="56"/>
        <v>5397000</v>
      </c>
      <c r="BL270" s="59">
        <f t="shared" si="57"/>
        <v>5397000</v>
      </c>
      <c r="BM270" s="59">
        <f t="shared" si="58"/>
        <v>5397000</v>
      </c>
      <c r="BN270" s="59">
        <f t="shared" si="59"/>
        <v>5397000</v>
      </c>
      <c r="BO270" s="59">
        <f t="shared" si="60"/>
        <v>13000000</v>
      </c>
      <c r="BP270" s="64"/>
      <c r="BQ270" s="59">
        <f t="shared" si="61"/>
        <v>13042750</v>
      </c>
      <c r="BR270" s="59">
        <f t="shared" si="62"/>
        <v>16191000</v>
      </c>
      <c r="BS270" s="59">
        <f t="shared" si="63"/>
        <v>16191000</v>
      </c>
      <c r="BT270" s="59">
        <f t="shared" si="64"/>
        <v>23794000</v>
      </c>
    </row>
    <row r="271">
      <c r="A271" s="45">
        <v>523121.0</v>
      </c>
      <c r="B271" s="46" t="s">
        <v>88</v>
      </c>
      <c r="C271" s="6"/>
      <c r="D271" s="47">
        <v>8024000.0</v>
      </c>
      <c r="E271" s="47">
        <v>0.0</v>
      </c>
      <c r="F271" s="47">
        <v>0.0</v>
      </c>
      <c r="G271" s="47">
        <v>0.0</v>
      </c>
      <c r="H271" s="47">
        <v>0.0</v>
      </c>
      <c r="I271" s="47">
        <v>0.0</v>
      </c>
      <c r="J271" s="47">
        <v>0.0</v>
      </c>
      <c r="K271" s="47">
        <v>0.0</v>
      </c>
      <c r="L271" s="47">
        <v>0.0</v>
      </c>
      <c r="M271" s="47">
        <v>0.0</v>
      </c>
      <c r="N271" s="47">
        <v>0.0</v>
      </c>
      <c r="O271" s="47">
        <v>0.0</v>
      </c>
      <c r="P271" s="47">
        <v>0.0</v>
      </c>
      <c r="Q271" s="47">
        <v>0.0</v>
      </c>
      <c r="R271" s="47">
        <f t="shared" ref="R271:AZ271" si="168">sum(R273)</f>
        <v>0</v>
      </c>
      <c r="S271" s="47">
        <f t="shared" si="168"/>
        <v>0</v>
      </c>
      <c r="T271" s="47">
        <f t="shared" si="168"/>
        <v>4012000</v>
      </c>
      <c r="U271" s="47">
        <f t="shared" si="168"/>
        <v>0</v>
      </c>
      <c r="V271" s="47">
        <f t="shared" si="168"/>
        <v>0</v>
      </c>
      <c r="W271" s="47">
        <f t="shared" si="168"/>
        <v>0</v>
      </c>
      <c r="X271" s="47">
        <f t="shared" si="168"/>
        <v>0</v>
      </c>
      <c r="Y271" s="47">
        <f t="shared" si="168"/>
        <v>0</v>
      </c>
      <c r="Z271" s="47">
        <f t="shared" si="168"/>
        <v>0</v>
      </c>
      <c r="AA271" s="47">
        <f t="shared" si="168"/>
        <v>0</v>
      </c>
      <c r="AB271" s="47">
        <f t="shared" si="168"/>
        <v>0</v>
      </c>
      <c r="AC271" s="47">
        <f t="shared" si="168"/>
        <v>0</v>
      </c>
      <c r="AD271" s="47">
        <f t="shared" si="168"/>
        <v>0</v>
      </c>
      <c r="AE271" s="47">
        <f t="shared" si="168"/>
        <v>0</v>
      </c>
      <c r="AF271" s="47">
        <f t="shared" si="168"/>
        <v>0</v>
      </c>
      <c r="AG271" s="47">
        <f t="shared" si="168"/>
        <v>0</v>
      </c>
      <c r="AH271" s="47">
        <f t="shared" si="168"/>
        <v>0</v>
      </c>
      <c r="AI271" s="47">
        <f t="shared" si="168"/>
        <v>0</v>
      </c>
      <c r="AJ271" s="47">
        <f t="shared" si="168"/>
        <v>0</v>
      </c>
      <c r="AK271" s="47">
        <f t="shared" si="168"/>
        <v>0</v>
      </c>
      <c r="AL271" s="47">
        <f t="shared" si="168"/>
        <v>0</v>
      </c>
      <c r="AM271" s="47">
        <f t="shared" si="168"/>
        <v>0</v>
      </c>
      <c r="AN271" s="47">
        <f t="shared" si="168"/>
        <v>0</v>
      </c>
      <c r="AO271" s="47">
        <f t="shared" si="168"/>
        <v>0</v>
      </c>
      <c r="AP271" s="47">
        <f t="shared" si="168"/>
        <v>0</v>
      </c>
      <c r="AQ271" s="47">
        <f t="shared" si="168"/>
        <v>0</v>
      </c>
      <c r="AR271" s="47">
        <f t="shared" si="168"/>
        <v>4012000</v>
      </c>
      <c r="AS271" s="47">
        <f t="shared" si="168"/>
        <v>0</v>
      </c>
      <c r="AT271" s="47">
        <f t="shared" si="168"/>
        <v>0</v>
      </c>
      <c r="AU271" s="47">
        <f t="shared" si="168"/>
        <v>0</v>
      </c>
      <c r="AV271" s="47">
        <f t="shared" si="168"/>
        <v>0</v>
      </c>
      <c r="AW271" s="47">
        <f t="shared" si="168"/>
        <v>0</v>
      </c>
      <c r="AX271" s="47">
        <f t="shared" si="168"/>
        <v>0</v>
      </c>
      <c r="AY271" s="47">
        <f t="shared" si="168"/>
        <v>0</v>
      </c>
      <c r="AZ271" s="60">
        <f t="shared" si="168"/>
        <v>0</v>
      </c>
      <c r="BA271" s="59">
        <f t="shared" si="128"/>
        <v>8024000</v>
      </c>
      <c r="BB271" s="28">
        <f t="shared" si="78"/>
        <v>0</v>
      </c>
      <c r="BC271" s="61"/>
      <c r="BD271" s="59">
        <f t="shared" si="49"/>
        <v>0</v>
      </c>
      <c r="BE271" s="59">
        <f t="shared" si="50"/>
        <v>0</v>
      </c>
      <c r="BF271" s="59">
        <f t="shared" si="51"/>
        <v>0</v>
      </c>
      <c r="BG271" s="59">
        <f t="shared" si="52"/>
        <v>4012000</v>
      </c>
      <c r="BH271" s="59">
        <f t="shared" si="53"/>
        <v>0</v>
      </c>
      <c r="BI271" s="59">
        <f t="shared" si="54"/>
        <v>0</v>
      </c>
      <c r="BJ271" s="59">
        <f t="shared" si="55"/>
        <v>0</v>
      </c>
      <c r="BK271" s="59">
        <f t="shared" si="56"/>
        <v>0</v>
      </c>
      <c r="BL271" s="59">
        <f t="shared" si="57"/>
        <v>0</v>
      </c>
      <c r="BM271" s="59">
        <f t="shared" si="58"/>
        <v>4012000</v>
      </c>
      <c r="BN271" s="59">
        <f t="shared" si="59"/>
        <v>0</v>
      </c>
      <c r="BO271" s="59">
        <f t="shared" si="60"/>
        <v>0</v>
      </c>
      <c r="BP271" s="61"/>
      <c r="BQ271" s="59">
        <f t="shared" si="61"/>
        <v>0</v>
      </c>
      <c r="BR271" s="59">
        <f t="shared" si="62"/>
        <v>4012000</v>
      </c>
      <c r="BS271" s="59">
        <f t="shared" si="63"/>
        <v>0</v>
      </c>
      <c r="BT271" s="59">
        <f t="shared" si="64"/>
        <v>4012000</v>
      </c>
    </row>
    <row r="272">
      <c r="A272" s="49"/>
      <c r="B272" s="50" t="s">
        <v>37</v>
      </c>
      <c r="C272" s="6"/>
      <c r="D272" s="51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62"/>
      <c r="AJ272" s="62"/>
      <c r="AK272" s="62"/>
      <c r="AL272" s="62"/>
      <c r="AM272" s="62"/>
      <c r="AN272" s="62"/>
      <c r="AO272" s="62"/>
      <c r="AP272" s="62"/>
      <c r="AQ272" s="62"/>
      <c r="AR272" s="62"/>
      <c r="AS272" s="62"/>
      <c r="AT272" s="62"/>
      <c r="AU272" s="62"/>
      <c r="AV272" s="62"/>
      <c r="AW272" s="62"/>
      <c r="AX272" s="62"/>
      <c r="AY272" s="62"/>
      <c r="AZ272" s="63"/>
      <c r="BA272" s="59">
        <f t="shared" si="128"/>
        <v>0</v>
      </c>
      <c r="BB272" s="28">
        <f t="shared" si="78"/>
        <v>0</v>
      </c>
      <c r="BC272" s="64"/>
      <c r="BD272" s="59">
        <f t="shared" si="49"/>
        <v>0</v>
      </c>
      <c r="BE272" s="59">
        <f t="shared" si="50"/>
        <v>0</v>
      </c>
      <c r="BF272" s="59">
        <f t="shared" si="51"/>
        <v>0</v>
      </c>
      <c r="BG272" s="59">
        <f t="shared" si="52"/>
        <v>0</v>
      </c>
      <c r="BH272" s="59">
        <f t="shared" si="53"/>
        <v>0</v>
      </c>
      <c r="BI272" s="59">
        <f t="shared" si="54"/>
        <v>0</v>
      </c>
      <c r="BJ272" s="59">
        <f t="shared" si="55"/>
        <v>0</v>
      </c>
      <c r="BK272" s="59">
        <f t="shared" si="56"/>
        <v>0</v>
      </c>
      <c r="BL272" s="59">
        <f t="shared" si="57"/>
        <v>0</v>
      </c>
      <c r="BM272" s="59">
        <f t="shared" si="58"/>
        <v>0</v>
      </c>
      <c r="BN272" s="59">
        <f t="shared" si="59"/>
        <v>0</v>
      </c>
      <c r="BO272" s="59">
        <f t="shared" si="60"/>
        <v>0</v>
      </c>
      <c r="BP272" s="64"/>
      <c r="BQ272" s="59">
        <f t="shared" si="61"/>
        <v>0</v>
      </c>
      <c r="BR272" s="59">
        <f t="shared" si="62"/>
        <v>0</v>
      </c>
      <c r="BS272" s="59">
        <f t="shared" si="63"/>
        <v>0</v>
      </c>
      <c r="BT272" s="59">
        <f t="shared" si="64"/>
        <v>0</v>
      </c>
    </row>
    <row r="273">
      <c r="A273" s="49"/>
      <c r="B273" s="52" t="s">
        <v>38</v>
      </c>
      <c r="C273" s="52" t="s">
        <v>246</v>
      </c>
      <c r="D273" s="53">
        <v>8024000.0</v>
      </c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>
        <f>D273/2</f>
        <v>4012000</v>
      </c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>
        <f>D273/2</f>
        <v>4012000</v>
      </c>
      <c r="AS273" s="62"/>
      <c r="AT273" s="62"/>
      <c r="AU273" s="62"/>
      <c r="AV273" s="62"/>
      <c r="AW273" s="62"/>
      <c r="AX273" s="62"/>
      <c r="AY273" s="62"/>
      <c r="AZ273" s="63"/>
      <c r="BA273" s="59">
        <f t="shared" si="128"/>
        <v>8024000</v>
      </c>
      <c r="BB273" s="28">
        <f t="shared" si="78"/>
        <v>0</v>
      </c>
      <c r="BC273" s="64"/>
      <c r="BD273" s="59">
        <f t="shared" si="49"/>
        <v>0</v>
      </c>
      <c r="BE273" s="59">
        <f t="shared" si="50"/>
        <v>0</v>
      </c>
      <c r="BF273" s="59">
        <f t="shared" si="51"/>
        <v>0</v>
      </c>
      <c r="BG273" s="59">
        <f t="shared" si="52"/>
        <v>4012000</v>
      </c>
      <c r="BH273" s="59">
        <f t="shared" si="53"/>
        <v>0</v>
      </c>
      <c r="BI273" s="59">
        <f t="shared" si="54"/>
        <v>0</v>
      </c>
      <c r="BJ273" s="59">
        <f t="shared" si="55"/>
        <v>0</v>
      </c>
      <c r="BK273" s="59">
        <f t="shared" si="56"/>
        <v>0</v>
      </c>
      <c r="BL273" s="59">
        <f t="shared" si="57"/>
        <v>0</v>
      </c>
      <c r="BM273" s="59">
        <f t="shared" si="58"/>
        <v>4012000</v>
      </c>
      <c r="BN273" s="59">
        <f t="shared" si="59"/>
        <v>0</v>
      </c>
      <c r="BO273" s="59">
        <f t="shared" si="60"/>
        <v>0</v>
      </c>
      <c r="BP273" s="64"/>
      <c r="BQ273" s="59">
        <f t="shared" si="61"/>
        <v>0</v>
      </c>
      <c r="BR273" s="59">
        <f t="shared" si="62"/>
        <v>4012000</v>
      </c>
      <c r="BS273" s="59">
        <f t="shared" si="63"/>
        <v>0</v>
      </c>
      <c r="BT273" s="59">
        <f t="shared" si="64"/>
        <v>4012000</v>
      </c>
    </row>
    <row r="274">
      <c r="A274" s="41" t="s">
        <v>247</v>
      </c>
      <c r="B274" s="42" t="s">
        <v>248</v>
      </c>
      <c r="C274" s="6"/>
      <c r="D274" s="43">
        <f t="shared" ref="D274:AZ274" si="169">D275</f>
        <v>636100000</v>
      </c>
      <c r="E274" s="58">
        <f t="shared" si="169"/>
        <v>0</v>
      </c>
      <c r="F274" s="58">
        <f t="shared" si="169"/>
        <v>0</v>
      </c>
      <c r="G274" s="58">
        <f t="shared" si="169"/>
        <v>0</v>
      </c>
      <c r="H274" s="58">
        <f t="shared" si="169"/>
        <v>0</v>
      </c>
      <c r="I274" s="58">
        <f t="shared" si="169"/>
        <v>0</v>
      </c>
      <c r="J274" s="58">
        <f t="shared" si="169"/>
        <v>182294000</v>
      </c>
      <c r="K274" s="58">
        <f t="shared" si="169"/>
        <v>0</v>
      </c>
      <c r="L274" s="58">
        <f t="shared" si="169"/>
        <v>0</v>
      </c>
      <c r="M274" s="58">
        <f t="shared" si="169"/>
        <v>0</v>
      </c>
      <c r="N274" s="58">
        <f t="shared" si="169"/>
        <v>45935000</v>
      </c>
      <c r="O274" s="58">
        <f t="shared" si="169"/>
        <v>3765000</v>
      </c>
      <c r="P274" s="58">
        <f t="shared" si="169"/>
        <v>0</v>
      </c>
      <c r="Q274" s="58">
        <f t="shared" si="169"/>
        <v>0</v>
      </c>
      <c r="R274" s="58">
        <f t="shared" si="169"/>
        <v>0</v>
      </c>
      <c r="S274" s="58">
        <f t="shared" si="169"/>
        <v>37364000</v>
      </c>
      <c r="T274" s="58">
        <f t="shared" si="169"/>
        <v>11636000</v>
      </c>
      <c r="U274" s="58">
        <f t="shared" si="169"/>
        <v>0</v>
      </c>
      <c r="V274" s="58">
        <f t="shared" si="169"/>
        <v>0</v>
      </c>
      <c r="W274" s="58">
        <f t="shared" si="169"/>
        <v>0</v>
      </c>
      <c r="X274" s="58">
        <f t="shared" si="169"/>
        <v>0</v>
      </c>
      <c r="Y274" s="58">
        <f t="shared" si="169"/>
        <v>0</v>
      </c>
      <c r="Z274" s="58">
        <f t="shared" si="169"/>
        <v>0</v>
      </c>
      <c r="AA274" s="58">
        <f t="shared" si="169"/>
        <v>0</v>
      </c>
      <c r="AB274" s="58">
        <f t="shared" si="169"/>
        <v>0</v>
      </c>
      <c r="AC274" s="58">
        <f t="shared" si="169"/>
        <v>0</v>
      </c>
      <c r="AD274" s="58">
        <f t="shared" si="169"/>
        <v>0</v>
      </c>
      <c r="AE274" s="58">
        <f t="shared" si="169"/>
        <v>100000000</v>
      </c>
      <c r="AF274" s="58">
        <f t="shared" si="169"/>
        <v>0</v>
      </c>
      <c r="AG274" s="58">
        <f t="shared" si="169"/>
        <v>0</v>
      </c>
      <c r="AH274" s="58">
        <f t="shared" si="169"/>
        <v>0</v>
      </c>
      <c r="AI274" s="58">
        <f t="shared" si="169"/>
        <v>0</v>
      </c>
      <c r="AJ274" s="58">
        <f t="shared" si="169"/>
        <v>0</v>
      </c>
      <c r="AK274" s="58">
        <f t="shared" si="169"/>
        <v>0</v>
      </c>
      <c r="AL274" s="58">
        <f t="shared" si="169"/>
        <v>0</v>
      </c>
      <c r="AM274" s="58">
        <f t="shared" si="169"/>
        <v>50000000</v>
      </c>
      <c r="AN274" s="58">
        <f t="shared" si="169"/>
        <v>0</v>
      </c>
      <c r="AO274" s="58">
        <f t="shared" si="169"/>
        <v>0</v>
      </c>
      <c r="AP274" s="58">
        <f t="shared" si="169"/>
        <v>0</v>
      </c>
      <c r="AQ274" s="58">
        <f t="shared" si="169"/>
        <v>0</v>
      </c>
      <c r="AR274" s="58">
        <f t="shared" si="169"/>
        <v>50000000</v>
      </c>
      <c r="AS274" s="58">
        <f t="shared" si="169"/>
        <v>0</v>
      </c>
      <c r="AT274" s="58">
        <f t="shared" si="169"/>
        <v>0</v>
      </c>
      <c r="AU274" s="58">
        <f t="shared" si="169"/>
        <v>0</v>
      </c>
      <c r="AV274" s="58">
        <f t="shared" si="169"/>
        <v>155106000</v>
      </c>
      <c r="AW274" s="58">
        <f t="shared" si="169"/>
        <v>0</v>
      </c>
      <c r="AX274" s="58">
        <f t="shared" si="169"/>
        <v>0</v>
      </c>
      <c r="AY274" s="58">
        <f t="shared" si="169"/>
        <v>0</v>
      </c>
      <c r="AZ274" s="58">
        <f t="shared" si="169"/>
        <v>0</v>
      </c>
      <c r="BA274" s="59">
        <f t="shared" si="128"/>
        <v>636100000</v>
      </c>
      <c r="BB274" s="28">
        <f t="shared" si="78"/>
        <v>0</v>
      </c>
      <c r="BC274" s="29"/>
      <c r="BD274" s="59">
        <f t="shared" si="49"/>
        <v>0</v>
      </c>
      <c r="BE274" s="59">
        <f t="shared" si="50"/>
        <v>182294000</v>
      </c>
      <c r="BF274" s="59">
        <f t="shared" si="51"/>
        <v>49700000</v>
      </c>
      <c r="BG274" s="59">
        <f t="shared" si="52"/>
        <v>49000000</v>
      </c>
      <c r="BH274" s="59">
        <f t="shared" si="53"/>
        <v>0</v>
      </c>
      <c r="BI274" s="59">
        <f t="shared" si="54"/>
        <v>0</v>
      </c>
      <c r="BJ274" s="59">
        <f t="shared" si="55"/>
        <v>100000000</v>
      </c>
      <c r="BK274" s="59">
        <f t="shared" si="56"/>
        <v>0</v>
      </c>
      <c r="BL274" s="59">
        <f t="shared" si="57"/>
        <v>50000000</v>
      </c>
      <c r="BM274" s="59">
        <f t="shared" si="58"/>
        <v>50000000</v>
      </c>
      <c r="BN274" s="59">
        <f t="shared" si="59"/>
        <v>155106000</v>
      </c>
      <c r="BO274" s="59">
        <f t="shared" si="60"/>
        <v>0</v>
      </c>
      <c r="BP274" s="29"/>
      <c r="BQ274" s="59">
        <f t="shared" si="61"/>
        <v>231994000</v>
      </c>
      <c r="BR274" s="59">
        <f t="shared" si="62"/>
        <v>49000000</v>
      </c>
      <c r="BS274" s="59">
        <f t="shared" si="63"/>
        <v>150000000</v>
      </c>
      <c r="BT274" s="59">
        <f t="shared" si="64"/>
        <v>205106000</v>
      </c>
    </row>
    <row r="275">
      <c r="A275" s="45">
        <v>523111.0</v>
      </c>
      <c r="B275" s="46" t="s">
        <v>249</v>
      </c>
      <c r="C275" s="6"/>
      <c r="D275" s="47">
        <f>SUM(D277:D279)</f>
        <v>636100000</v>
      </c>
      <c r="E275" s="60">
        <f t="shared" ref="E275:AZ275" si="170">sum(E277:E279)</f>
        <v>0</v>
      </c>
      <c r="F275" s="60">
        <f t="shared" si="170"/>
        <v>0</v>
      </c>
      <c r="G275" s="60">
        <f t="shared" si="170"/>
        <v>0</v>
      </c>
      <c r="H275" s="60">
        <f t="shared" si="170"/>
        <v>0</v>
      </c>
      <c r="I275" s="60">
        <f t="shared" si="170"/>
        <v>0</v>
      </c>
      <c r="J275" s="60">
        <f t="shared" si="170"/>
        <v>182294000</v>
      </c>
      <c r="K275" s="60">
        <f t="shared" si="170"/>
        <v>0</v>
      </c>
      <c r="L275" s="60">
        <f t="shared" si="170"/>
        <v>0</v>
      </c>
      <c r="M275" s="60">
        <f t="shared" si="170"/>
        <v>0</v>
      </c>
      <c r="N275" s="60">
        <f t="shared" si="170"/>
        <v>45935000</v>
      </c>
      <c r="O275" s="60">
        <f t="shared" si="170"/>
        <v>3765000</v>
      </c>
      <c r="P275" s="60">
        <f t="shared" si="170"/>
        <v>0</v>
      </c>
      <c r="Q275" s="60">
        <f t="shared" si="170"/>
        <v>0</v>
      </c>
      <c r="R275" s="60">
        <f t="shared" si="170"/>
        <v>0</v>
      </c>
      <c r="S275" s="60">
        <f t="shared" si="170"/>
        <v>37364000</v>
      </c>
      <c r="T275" s="60">
        <f t="shared" si="170"/>
        <v>11636000</v>
      </c>
      <c r="U275" s="60">
        <f t="shared" si="170"/>
        <v>0</v>
      </c>
      <c r="V275" s="60">
        <f t="shared" si="170"/>
        <v>0</v>
      </c>
      <c r="W275" s="60">
        <f t="shared" si="170"/>
        <v>0</v>
      </c>
      <c r="X275" s="60">
        <f t="shared" si="170"/>
        <v>0</v>
      </c>
      <c r="Y275" s="60">
        <f t="shared" si="170"/>
        <v>0</v>
      </c>
      <c r="Z275" s="60">
        <f t="shared" si="170"/>
        <v>0</v>
      </c>
      <c r="AA275" s="60">
        <f t="shared" si="170"/>
        <v>0</v>
      </c>
      <c r="AB275" s="60">
        <f t="shared" si="170"/>
        <v>0</v>
      </c>
      <c r="AC275" s="60">
        <f t="shared" si="170"/>
        <v>0</v>
      </c>
      <c r="AD275" s="60">
        <f t="shared" si="170"/>
        <v>0</v>
      </c>
      <c r="AE275" s="60">
        <f t="shared" si="170"/>
        <v>100000000</v>
      </c>
      <c r="AF275" s="60">
        <f t="shared" si="170"/>
        <v>0</v>
      </c>
      <c r="AG275" s="60">
        <f t="shared" si="170"/>
        <v>0</v>
      </c>
      <c r="AH275" s="60">
        <f t="shared" si="170"/>
        <v>0</v>
      </c>
      <c r="AI275" s="60">
        <f t="shared" si="170"/>
        <v>0</v>
      </c>
      <c r="AJ275" s="60">
        <f t="shared" si="170"/>
        <v>0</v>
      </c>
      <c r="AK275" s="60">
        <f t="shared" si="170"/>
        <v>0</v>
      </c>
      <c r="AL275" s="60">
        <f t="shared" si="170"/>
        <v>0</v>
      </c>
      <c r="AM275" s="60">
        <f t="shared" si="170"/>
        <v>50000000</v>
      </c>
      <c r="AN275" s="60">
        <f t="shared" si="170"/>
        <v>0</v>
      </c>
      <c r="AO275" s="60">
        <f t="shared" si="170"/>
        <v>0</v>
      </c>
      <c r="AP275" s="60">
        <f t="shared" si="170"/>
        <v>0</v>
      </c>
      <c r="AQ275" s="60">
        <f t="shared" si="170"/>
        <v>0</v>
      </c>
      <c r="AR275" s="60">
        <f t="shared" si="170"/>
        <v>50000000</v>
      </c>
      <c r="AS275" s="60">
        <f t="shared" si="170"/>
        <v>0</v>
      </c>
      <c r="AT275" s="60">
        <f t="shared" si="170"/>
        <v>0</v>
      </c>
      <c r="AU275" s="60">
        <f t="shared" si="170"/>
        <v>0</v>
      </c>
      <c r="AV275" s="60">
        <f t="shared" si="170"/>
        <v>155106000</v>
      </c>
      <c r="AW275" s="60">
        <f t="shared" si="170"/>
        <v>0</v>
      </c>
      <c r="AX275" s="60">
        <f t="shared" si="170"/>
        <v>0</v>
      </c>
      <c r="AY275" s="60">
        <f t="shared" si="170"/>
        <v>0</v>
      </c>
      <c r="AZ275" s="60">
        <f t="shared" si="170"/>
        <v>0</v>
      </c>
      <c r="BA275" s="59">
        <f t="shared" si="128"/>
        <v>636100000</v>
      </c>
      <c r="BB275" s="28">
        <f t="shared" si="78"/>
        <v>0</v>
      </c>
      <c r="BC275" s="61"/>
      <c r="BD275" s="59">
        <f t="shared" si="49"/>
        <v>0</v>
      </c>
      <c r="BE275" s="59">
        <f t="shared" si="50"/>
        <v>182294000</v>
      </c>
      <c r="BF275" s="59">
        <f t="shared" si="51"/>
        <v>49700000</v>
      </c>
      <c r="BG275" s="59">
        <f t="shared" si="52"/>
        <v>49000000</v>
      </c>
      <c r="BH275" s="59">
        <f t="shared" si="53"/>
        <v>0</v>
      </c>
      <c r="BI275" s="59">
        <f t="shared" si="54"/>
        <v>0</v>
      </c>
      <c r="BJ275" s="59">
        <f t="shared" si="55"/>
        <v>100000000</v>
      </c>
      <c r="BK275" s="59">
        <f t="shared" si="56"/>
        <v>0</v>
      </c>
      <c r="BL275" s="59">
        <f t="shared" si="57"/>
        <v>50000000</v>
      </c>
      <c r="BM275" s="59">
        <f t="shared" si="58"/>
        <v>50000000</v>
      </c>
      <c r="BN275" s="59">
        <f t="shared" si="59"/>
        <v>155106000</v>
      </c>
      <c r="BO275" s="59">
        <f t="shared" si="60"/>
        <v>0</v>
      </c>
      <c r="BP275" s="61"/>
      <c r="BQ275" s="59">
        <f t="shared" si="61"/>
        <v>231994000</v>
      </c>
      <c r="BR275" s="59">
        <f t="shared" si="62"/>
        <v>49000000</v>
      </c>
      <c r="BS275" s="59">
        <f t="shared" si="63"/>
        <v>150000000</v>
      </c>
      <c r="BT275" s="59">
        <f t="shared" si="64"/>
        <v>205106000</v>
      </c>
    </row>
    <row r="276">
      <c r="A276" s="49"/>
      <c r="B276" s="50" t="s">
        <v>37</v>
      </c>
      <c r="C276" s="6"/>
      <c r="D276" s="51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  <c r="AT276" s="62"/>
      <c r="AU276" s="62"/>
      <c r="AV276" s="62"/>
      <c r="AW276" s="62"/>
      <c r="AX276" s="62"/>
      <c r="AY276" s="62"/>
      <c r="AZ276" s="63"/>
      <c r="BA276" s="59">
        <f t="shared" si="128"/>
        <v>0</v>
      </c>
      <c r="BB276" s="28">
        <f t="shared" si="78"/>
        <v>0</v>
      </c>
      <c r="BC276" s="64"/>
      <c r="BD276" s="59">
        <f t="shared" si="49"/>
        <v>0</v>
      </c>
      <c r="BE276" s="59">
        <f t="shared" si="50"/>
        <v>0</v>
      </c>
      <c r="BF276" s="59">
        <f t="shared" si="51"/>
        <v>0</v>
      </c>
      <c r="BG276" s="59">
        <f t="shared" si="52"/>
        <v>0</v>
      </c>
      <c r="BH276" s="59">
        <f t="shared" si="53"/>
        <v>0</v>
      </c>
      <c r="BI276" s="59">
        <f t="shared" si="54"/>
        <v>0</v>
      </c>
      <c r="BJ276" s="59">
        <f t="shared" si="55"/>
        <v>0</v>
      </c>
      <c r="BK276" s="59">
        <f t="shared" si="56"/>
        <v>0</v>
      </c>
      <c r="BL276" s="59">
        <f t="shared" si="57"/>
        <v>0</v>
      </c>
      <c r="BM276" s="59">
        <f t="shared" si="58"/>
        <v>0</v>
      </c>
      <c r="BN276" s="59">
        <f t="shared" si="59"/>
        <v>0</v>
      </c>
      <c r="BO276" s="59">
        <f t="shared" si="60"/>
        <v>0</v>
      </c>
      <c r="BP276" s="64"/>
      <c r="BQ276" s="59">
        <f t="shared" si="61"/>
        <v>0</v>
      </c>
      <c r="BR276" s="59">
        <f t="shared" si="62"/>
        <v>0</v>
      </c>
      <c r="BS276" s="59">
        <f t="shared" si="63"/>
        <v>0</v>
      </c>
      <c r="BT276" s="59">
        <f t="shared" si="64"/>
        <v>0</v>
      </c>
    </row>
    <row r="277">
      <c r="A277" s="49"/>
      <c r="B277" s="52" t="s">
        <v>38</v>
      </c>
      <c r="C277" s="52" t="s">
        <v>250</v>
      </c>
      <c r="D277" s="53">
        <v>4.8504E8</v>
      </c>
      <c r="E277" s="62"/>
      <c r="F277" s="62"/>
      <c r="G277" s="62"/>
      <c r="H277" s="62"/>
      <c r="I277" s="62"/>
      <c r="J277" s="53">
        <v>1.39003E8</v>
      </c>
      <c r="K277" s="62"/>
      <c r="L277" s="53"/>
      <c r="M277" s="62"/>
      <c r="N277" s="53">
        <v>3.7897E7</v>
      </c>
      <c r="O277" s="62"/>
      <c r="P277" s="62"/>
      <c r="Q277" s="62"/>
      <c r="R277" s="62"/>
      <c r="S277" s="53">
        <v>3.7364E7</v>
      </c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53">
        <v>7.6252E7</v>
      </c>
      <c r="AF277" s="62"/>
      <c r="AG277" s="62"/>
      <c r="AH277" s="62"/>
      <c r="AI277" s="62"/>
      <c r="AJ277" s="62"/>
      <c r="AK277" s="62"/>
      <c r="AL277" s="62"/>
      <c r="AM277" s="53">
        <v>3.8126E7</v>
      </c>
      <c r="AN277" s="62"/>
      <c r="AO277" s="62"/>
      <c r="AP277" s="62"/>
      <c r="AQ277" s="62"/>
      <c r="AR277" s="53">
        <v>3.8126E7</v>
      </c>
      <c r="AS277" s="62"/>
      <c r="AT277" s="62"/>
      <c r="AU277" s="62"/>
      <c r="AV277" s="53">
        <v>1.18272E8</v>
      </c>
      <c r="AW277" s="62"/>
      <c r="AX277" s="62"/>
      <c r="AY277" s="62"/>
      <c r="AZ277" s="63"/>
      <c r="BA277" s="59">
        <f t="shared" si="128"/>
        <v>485040000</v>
      </c>
      <c r="BB277" s="28">
        <f t="shared" si="78"/>
        <v>0</v>
      </c>
      <c r="BC277" s="64"/>
      <c r="BD277" s="59">
        <f t="shared" si="49"/>
        <v>0</v>
      </c>
      <c r="BE277" s="59">
        <f t="shared" si="50"/>
        <v>139003000</v>
      </c>
      <c r="BF277" s="59">
        <f t="shared" si="51"/>
        <v>37897000</v>
      </c>
      <c r="BG277" s="59">
        <f t="shared" si="52"/>
        <v>37364000</v>
      </c>
      <c r="BH277" s="59">
        <f t="shared" si="53"/>
        <v>0</v>
      </c>
      <c r="BI277" s="59">
        <f t="shared" si="54"/>
        <v>0</v>
      </c>
      <c r="BJ277" s="59">
        <f t="shared" si="55"/>
        <v>76252000</v>
      </c>
      <c r="BK277" s="59">
        <f t="shared" si="56"/>
        <v>0</v>
      </c>
      <c r="BL277" s="59">
        <f t="shared" si="57"/>
        <v>38126000</v>
      </c>
      <c r="BM277" s="59">
        <f t="shared" si="58"/>
        <v>38126000</v>
      </c>
      <c r="BN277" s="59">
        <f t="shared" si="59"/>
        <v>118272000</v>
      </c>
      <c r="BO277" s="59">
        <f t="shared" si="60"/>
        <v>0</v>
      </c>
      <c r="BP277" s="64"/>
      <c r="BQ277" s="59">
        <f t="shared" si="61"/>
        <v>176900000</v>
      </c>
      <c r="BR277" s="59">
        <f t="shared" si="62"/>
        <v>37364000</v>
      </c>
      <c r="BS277" s="59">
        <f t="shared" si="63"/>
        <v>114378000</v>
      </c>
      <c r="BT277" s="59">
        <f t="shared" si="64"/>
        <v>156398000</v>
      </c>
    </row>
    <row r="278">
      <c r="A278" s="49"/>
      <c r="B278" s="52" t="s">
        <v>38</v>
      </c>
      <c r="C278" s="52" t="s">
        <v>251</v>
      </c>
      <c r="D278" s="53">
        <v>1.02872E8</v>
      </c>
      <c r="E278" s="62"/>
      <c r="F278" s="62"/>
      <c r="G278" s="62"/>
      <c r="H278" s="62"/>
      <c r="I278" s="62"/>
      <c r="J278" s="53">
        <v>2.9481E7</v>
      </c>
      <c r="K278" s="62"/>
      <c r="L278" s="62"/>
      <c r="M278" s="62"/>
      <c r="N278" s="53">
        <v>8038000.0</v>
      </c>
      <c r="O278" s="62"/>
      <c r="P278" s="62"/>
      <c r="Q278" s="62"/>
      <c r="R278" s="62"/>
      <c r="S278" s="62"/>
      <c r="T278" s="53">
        <v>7924000.0</v>
      </c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53">
        <v>1.6172E7</v>
      </c>
      <c r="AF278" s="62"/>
      <c r="AG278" s="62"/>
      <c r="AH278" s="62"/>
      <c r="AI278" s="62"/>
      <c r="AJ278" s="62"/>
      <c r="AK278" s="62"/>
      <c r="AL278" s="62"/>
      <c r="AM278" s="53">
        <v>8086000.0</v>
      </c>
      <c r="AN278" s="62"/>
      <c r="AO278" s="62"/>
      <c r="AP278" s="62"/>
      <c r="AQ278" s="62"/>
      <c r="AR278" s="53">
        <v>8086000.0</v>
      </c>
      <c r="AS278" s="62"/>
      <c r="AT278" s="62"/>
      <c r="AU278" s="62"/>
      <c r="AV278" s="53">
        <v>2.5085E7</v>
      </c>
      <c r="AW278" s="62"/>
      <c r="AX278" s="62"/>
      <c r="AY278" s="62"/>
      <c r="AZ278" s="63"/>
      <c r="BA278" s="59">
        <f t="shared" si="128"/>
        <v>102872000</v>
      </c>
      <c r="BB278" s="28">
        <f t="shared" si="78"/>
        <v>0</v>
      </c>
      <c r="BC278" s="64"/>
      <c r="BD278" s="59">
        <f t="shared" si="49"/>
        <v>0</v>
      </c>
      <c r="BE278" s="59">
        <f t="shared" si="50"/>
        <v>29481000</v>
      </c>
      <c r="BF278" s="59">
        <f t="shared" si="51"/>
        <v>8038000</v>
      </c>
      <c r="BG278" s="59">
        <f t="shared" si="52"/>
        <v>7924000</v>
      </c>
      <c r="BH278" s="59">
        <f t="shared" si="53"/>
        <v>0</v>
      </c>
      <c r="BI278" s="59">
        <f t="shared" si="54"/>
        <v>0</v>
      </c>
      <c r="BJ278" s="59">
        <f t="shared" si="55"/>
        <v>16172000</v>
      </c>
      <c r="BK278" s="59">
        <f t="shared" si="56"/>
        <v>0</v>
      </c>
      <c r="BL278" s="59">
        <f t="shared" si="57"/>
        <v>8086000</v>
      </c>
      <c r="BM278" s="59">
        <f t="shared" si="58"/>
        <v>8086000</v>
      </c>
      <c r="BN278" s="59">
        <f t="shared" si="59"/>
        <v>25085000</v>
      </c>
      <c r="BO278" s="59">
        <f t="shared" si="60"/>
        <v>0</v>
      </c>
      <c r="BP278" s="64"/>
      <c r="BQ278" s="59">
        <f t="shared" si="61"/>
        <v>37519000</v>
      </c>
      <c r="BR278" s="59">
        <f t="shared" si="62"/>
        <v>7924000</v>
      </c>
      <c r="BS278" s="59">
        <f t="shared" si="63"/>
        <v>24258000</v>
      </c>
      <c r="BT278" s="59">
        <f t="shared" si="64"/>
        <v>33171000</v>
      </c>
    </row>
    <row r="279">
      <c r="A279" s="49"/>
      <c r="B279" s="52" t="s">
        <v>38</v>
      </c>
      <c r="C279" s="52" t="s">
        <v>252</v>
      </c>
      <c r="D279" s="53">
        <v>4.8188E7</v>
      </c>
      <c r="E279" s="62"/>
      <c r="F279" s="62"/>
      <c r="G279" s="62"/>
      <c r="H279" s="62"/>
      <c r="I279" s="62"/>
      <c r="J279" s="53">
        <v>1.381E7</v>
      </c>
      <c r="K279" s="62"/>
      <c r="L279" s="62"/>
      <c r="M279" s="62"/>
      <c r="N279" s="62"/>
      <c r="O279" s="53">
        <v>3765000.0</v>
      </c>
      <c r="P279" s="62"/>
      <c r="Q279" s="62"/>
      <c r="R279" s="62"/>
      <c r="S279" s="62"/>
      <c r="T279" s="53">
        <v>3712000.0</v>
      </c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53">
        <v>7576000.0</v>
      </c>
      <c r="AF279" s="62"/>
      <c r="AG279" s="62"/>
      <c r="AH279" s="62"/>
      <c r="AI279" s="62"/>
      <c r="AJ279" s="62"/>
      <c r="AK279" s="62"/>
      <c r="AL279" s="62"/>
      <c r="AM279" s="53">
        <v>3788000.0</v>
      </c>
      <c r="AN279" s="62"/>
      <c r="AO279" s="62"/>
      <c r="AP279" s="62"/>
      <c r="AQ279" s="62"/>
      <c r="AR279" s="53">
        <v>3788000.0</v>
      </c>
      <c r="AS279" s="62"/>
      <c r="AT279" s="62"/>
      <c r="AU279" s="62"/>
      <c r="AV279" s="53">
        <v>1.1749E7</v>
      </c>
      <c r="AW279" s="62"/>
      <c r="AX279" s="62"/>
      <c r="AY279" s="62"/>
      <c r="AZ279" s="63"/>
      <c r="BA279" s="59">
        <f t="shared" si="128"/>
        <v>48188000</v>
      </c>
      <c r="BB279" s="28">
        <f t="shared" si="78"/>
        <v>0</v>
      </c>
      <c r="BC279" s="64"/>
      <c r="BD279" s="59">
        <f t="shared" si="49"/>
        <v>0</v>
      </c>
      <c r="BE279" s="59">
        <f t="shared" si="50"/>
        <v>13810000</v>
      </c>
      <c r="BF279" s="59">
        <f t="shared" si="51"/>
        <v>3765000</v>
      </c>
      <c r="BG279" s="59">
        <f t="shared" si="52"/>
        <v>3712000</v>
      </c>
      <c r="BH279" s="59">
        <f t="shared" si="53"/>
        <v>0</v>
      </c>
      <c r="BI279" s="59">
        <f t="shared" si="54"/>
        <v>0</v>
      </c>
      <c r="BJ279" s="59">
        <f t="shared" si="55"/>
        <v>7576000</v>
      </c>
      <c r="BK279" s="59">
        <f t="shared" si="56"/>
        <v>0</v>
      </c>
      <c r="BL279" s="59">
        <f t="shared" si="57"/>
        <v>3788000</v>
      </c>
      <c r="BM279" s="59">
        <f t="shared" si="58"/>
        <v>3788000</v>
      </c>
      <c r="BN279" s="59">
        <f t="shared" si="59"/>
        <v>11749000</v>
      </c>
      <c r="BO279" s="59">
        <f t="shared" si="60"/>
        <v>0</v>
      </c>
      <c r="BP279" s="64"/>
      <c r="BQ279" s="59">
        <f t="shared" si="61"/>
        <v>17575000</v>
      </c>
      <c r="BR279" s="59">
        <f t="shared" si="62"/>
        <v>3712000</v>
      </c>
      <c r="BS279" s="59">
        <f t="shared" si="63"/>
        <v>11364000</v>
      </c>
      <c r="BT279" s="59">
        <f t="shared" si="64"/>
        <v>15537000</v>
      </c>
    </row>
    <row r="280">
      <c r="A280" s="41" t="s">
        <v>253</v>
      </c>
      <c r="B280" s="42" t="s">
        <v>254</v>
      </c>
      <c r="C280" s="6"/>
      <c r="D280" s="43">
        <v>2.35408E8</v>
      </c>
      <c r="E280" s="43">
        <v>0.0</v>
      </c>
      <c r="F280" s="43">
        <v>0.0</v>
      </c>
      <c r="G280" s="43">
        <v>0.0</v>
      </c>
      <c r="H280" s="43">
        <v>0.0</v>
      </c>
      <c r="I280" s="43">
        <v>0.0</v>
      </c>
      <c r="J280" s="43">
        <v>0.0</v>
      </c>
      <c r="K280" s="43">
        <v>0.0</v>
      </c>
      <c r="L280" s="43">
        <v>2153000.0</v>
      </c>
      <c r="M280" s="43">
        <v>0.0</v>
      </c>
      <c r="N280" s="43">
        <v>5.0554E7</v>
      </c>
      <c r="O280" s="43">
        <v>0.0</v>
      </c>
      <c r="P280" s="43">
        <v>0.0</v>
      </c>
      <c r="Q280" s="43">
        <v>0.0</v>
      </c>
      <c r="R280" s="43">
        <f t="shared" ref="R280:AZ280" si="171">sum(R281)</f>
        <v>18367330</v>
      </c>
      <c r="S280" s="43">
        <f t="shared" si="171"/>
        <v>0</v>
      </c>
      <c r="T280" s="43">
        <f t="shared" si="171"/>
        <v>0</v>
      </c>
      <c r="U280" s="43">
        <f t="shared" si="171"/>
        <v>0</v>
      </c>
      <c r="V280" s="43">
        <f t="shared" si="171"/>
        <v>18367330</v>
      </c>
      <c r="W280" s="43">
        <f t="shared" si="171"/>
        <v>0</v>
      </c>
      <c r="X280" s="43">
        <f t="shared" si="171"/>
        <v>0</v>
      </c>
      <c r="Y280" s="43">
        <f t="shared" si="171"/>
        <v>0</v>
      </c>
      <c r="Z280" s="43">
        <f t="shared" si="171"/>
        <v>18367330</v>
      </c>
      <c r="AA280" s="43">
        <f t="shared" si="171"/>
        <v>0</v>
      </c>
      <c r="AB280" s="43">
        <f t="shared" si="171"/>
        <v>0</v>
      </c>
      <c r="AC280" s="43">
        <f t="shared" si="171"/>
        <v>0</v>
      </c>
      <c r="AD280" s="43">
        <f t="shared" si="171"/>
        <v>18367330</v>
      </c>
      <c r="AE280" s="43">
        <f t="shared" si="171"/>
        <v>0</v>
      </c>
      <c r="AF280" s="43">
        <f t="shared" si="171"/>
        <v>0</v>
      </c>
      <c r="AG280" s="43">
        <f t="shared" si="171"/>
        <v>0</v>
      </c>
      <c r="AH280" s="43">
        <f t="shared" si="171"/>
        <v>18367330</v>
      </c>
      <c r="AI280" s="43">
        <f t="shared" si="171"/>
        <v>15000000</v>
      </c>
      <c r="AJ280" s="43">
        <f t="shared" si="171"/>
        <v>0</v>
      </c>
      <c r="AK280" s="43">
        <f t="shared" si="171"/>
        <v>0</v>
      </c>
      <c r="AL280" s="43">
        <f t="shared" si="171"/>
        <v>18367330</v>
      </c>
      <c r="AM280" s="43">
        <f t="shared" si="171"/>
        <v>0</v>
      </c>
      <c r="AN280" s="43">
        <f t="shared" si="171"/>
        <v>0</v>
      </c>
      <c r="AO280" s="43">
        <f t="shared" si="171"/>
        <v>0</v>
      </c>
      <c r="AP280" s="43">
        <f t="shared" si="171"/>
        <v>15888165</v>
      </c>
      <c r="AQ280" s="43">
        <f t="shared" si="171"/>
        <v>0</v>
      </c>
      <c r="AR280" s="43">
        <f t="shared" si="171"/>
        <v>0</v>
      </c>
      <c r="AS280" s="43">
        <f t="shared" si="171"/>
        <v>1577210</v>
      </c>
      <c r="AT280" s="43">
        <f t="shared" si="171"/>
        <v>15888165</v>
      </c>
      <c r="AU280" s="43">
        <f t="shared" si="171"/>
        <v>0</v>
      </c>
      <c r="AV280" s="43">
        <f t="shared" si="171"/>
        <v>15888165</v>
      </c>
      <c r="AW280" s="43">
        <f t="shared" si="171"/>
        <v>0</v>
      </c>
      <c r="AX280" s="43">
        <f t="shared" si="171"/>
        <v>8255315</v>
      </c>
      <c r="AY280" s="43">
        <f t="shared" si="171"/>
        <v>0</v>
      </c>
      <c r="AZ280" s="58">
        <f t="shared" si="171"/>
        <v>0</v>
      </c>
      <c r="BA280" s="59">
        <f t="shared" si="128"/>
        <v>235408000</v>
      </c>
      <c r="BB280" s="28">
        <f t="shared" si="78"/>
        <v>0</v>
      </c>
      <c r="BC280" s="29"/>
      <c r="BD280" s="59">
        <f t="shared" si="49"/>
        <v>0</v>
      </c>
      <c r="BE280" s="59">
        <f t="shared" si="50"/>
        <v>2153000</v>
      </c>
      <c r="BF280" s="59">
        <f t="shared" si="51"/>
        <v>50554000</v>
      </c>
      <c r="BG280" s="59">
        <f t="shared" si="52"/>
        <v>18367330</v>
      </c>
      <c r="BH280" s="59">
        <f t="shared" si="53"/>
        <v>18367330</v>
      </c>
      <c r="BI280" s="59">
        <f t="shared" si="54"/>
        <v>18367330</v>
      </c>
      <c r="BJ280" s="59">
        <f t="shared" si="55"/>
        <v>18367330</v>
      </c>
      <c r="BK280" s="59">
        <f t="shared" si="56"/>
        <v>33367330</v>
      </c>
      <c r="BL280" s="59">
        <f t="shared" si="57"/>
        <v>18367330</v>
      </c>
      <c r="BM280" s="59">
        <f t="shared" si="58"/>
        <v>15888165</v>
      </c>
      <c r="BN280" s="59">
        <f t="shared" si="59"/>
        <v>33353540</v>
      </c>
      <c r="BO280" s="59">
        <f t="shared" si="60"/>
        <v>8255315</v>
      </c>
      <c r="BP280" s="29"/>
      <c r="BQ280" s="59">
        <f t="shared" si="61"/>
        <v>52707000</v>
      </c>
      <c r="BR280" s="59">
        <f t="shared" si="62"/>
        <v>55101990</v>
      </c>
      <c r="BS280" s="59">
        <f t="shared" si="63"/>
        <v>70101990</v>
      </c>
      <c r="BT280" s="59">
        <f t="shared" si="64"/>
        <v>57497020</v>
      </c>
    </row>
    <row r="281">
      <c r="A281" s="45">
        <v>523121.0</v>
      </c>
      <c r="B281" s="46" t="s">
        <v>88</v>
      </c>
      <c r="C281" s="6"/>
      <c r="D281" s="47">
        <v>2.35408E8</v>
      </c>
      <c r="E281" s="47">
        <v>0.0</v>
      </c>
      <c r="F281" s="47">
        <v>0.0</v>
      </c>
      <c r="G281" s="47">
        <v>0.0</v>
      </c>
      <c r="H281" s="47">
        <v>0.0</v>
      </c>
      <c r="I281" s="47">
        <v>0.0</v>
      </c>
      <c r="J281" s="47">
        <v>0.0</v>
      </c>
      <c r="K281" s="47">
        <v>0.0</v>
      </c>
      <c r="L281" s="47">
        <v>2153000.0</v>
      </c>
      <c r="M281" s="47">
        <v>0.0</v>
      </c>
      <c r="N281" s="47">
        <v>5.0554E7</v>
      </c>
      <c r="O281" s="47">
        <v>0.0</v>
      </c>
      <c r="P281" s="47">
        <v>0.0</v>
      </c>
      <c r="Q281" s="47">
        <v>0.0</v>
      </c>
      <c r="R281" s="47">
        <f t="shared" ref="R281:AZ281" si="172">sum(R283:R287)</f>
        <v>18367330</v>
      </c>
      <c r="S281" s="47">
        <f t="shared" si="172"/>
        <v>0</v>
      </c>
      <c r="T281" s="47">
        <f t="shared" si="172"/>
        <v>0</v>
      </c>
      <c r="U281" s="47">
        <f t="shared" si="172"/>
        <v>0</v>
      </c>
      <c r="V281" s="47">
        <f t="shared" si="172"/>
        <v>18367330</v>
      </c>
      <c r="W281" s="47">
        <f t="shared" si="172"/>
        <v>0</v>
      </c>
      <c r="X281" s="47">
        <f t="shared" si="172"/>
        <v>0</v>
      </c>
      <c r="Y281" s="47">
        <f t="shared" si="172"/>
        <v>0</v>
      </c>
      <c r="Z281" s="47">
        <f t="shared" si="172"/>
        <v>18367330</v>
      </c>
      <c r="AA281" s="47">
        <f t="shared" si="172"/>
        <v>0</v>
      </c>
      <c r="AB281" s="47">
        <f t="shared" si="172"/>
        <v>0</v>
      </c>
      <c r="AC281" s="47">
        <f t="shared" si="172"/>
        <v>0</v>
      </c>
      <c r="AD281" s="47">
        <f t="shared" si="172"/>
        <v>18367330</v>
      </c>
      <c r="AE281" s="47">
        <f t="shared" si="172"/>
        <v>0</v>
      </c>
      <c r="AF281" s="47">
        <f t="shared" si="172"/>
        <v>0</v>
      </c>
      <c r="AG281" s="47">
        <f t="shared" si="172"/>
        <v>0</v>
      </c>
      <c r="AH281" s="47">
        <f t="shared" si="172"/>
        <v>18367330</v>
      </c>
      <c r="AI281" s="47">
        <f t="shared" si="172"/>
        <v>15000000</v>
      </c>
      <c r="AJ281" s="47">
        <f t="shared" si="172"/>
        <v>0</v>
      </c>
      <c r="AK281" s="47">
        <f t="shared" si="172"/>
        <v>0</v>
      </c>
      <c r="AL281" s="47">
        <f t="shared" si="172"/>
        <v>18367330</v>
      </c>
      <c r="AM281" s="47">
        <f t="shared" si="172"/>
        <v>0</v>
      </c>
      <c r="AN281" s="47">
        <f t="shared" si="172"/>
        <v>0</v>
      </c>
      <c r="AO281" s="47">
        <f t="shared" si="172"/>
        <v>0</v>
      </c>
      <c r="AP281" s="47">
        <f t="shared" si="172"/>
        <v>15888165</v>
      </c>
      <c r="AQ281" s="47">
        <f t="shared" si="172"/>
        <v>0</v>
      </c>
      <c r="AR281" s="47">
        <f t="shared" si="172"/>
        <v>0</v>
      </c>
      <c r="AS281" s="47">
        <f t="shared" si="172"/>
        <v>1577210</v>
      </c>
      <c r="AT281" s="47">
        <f t="shared" si="172"/>
        <v>15888165</v>
      </c>
      <c r="AU281" s="47">
        <f t="shared" si="172"/>
        <v>0</v>
      </c>
      <c r="AV281" s="47">
        <f t="shared" si="172"/>
        <v>15888165</v>
      </c>
      <c r="AW281" s="47">
        <f t="shared" si="172"/>
        <v>0</v>
      </c>
      <c r="AX281" s="47">
        <f t="shared" si="172"/>
        <v>8255315</v>
      </c>
      <c r="AY281" s="47">
        <f t="shared" si="172"/>
        <v>0</v>
      </c>
      <c r="AZ281" s="60">
        <f t="shared" si="172"/>
        <v>0</v>
      </c>
      <c r="BA281" s="59">
        <f t="shared" si="128"/>
        <v>235408000</v>
      </c>
      <c r="BB281" s="28">
        <f t="shared" si="78"/>
        <v>0</v>
      </c>
      <c r="BC281" s="61"/>
      <c r="BD281" s="59">
        <f t="shared" si="49"/>
        <v>0</v>
      </c>
      <c r="BE281" s="59">
        <f t="shared" si="50"/>
        <v>2153000</v>
      </c>
      <c r="BF281" s="59">
        <f t="shared" si="51"/>
        <v>50554000</v>
      </c>
      <c r="BG281" s="59">
        <f t="shared" si="52"/>
        <v>18367330</v>
      </c>
      <c r="BH281" s="59">
        <f t="shared" si="53"/>
        <v>18367330</v>
      </c>
      <c r="BI281" s="59">
        <f t="shared" si="54"/>
        <v>18367330</v>
      </c>
      <c r="BJ281" s="59">
        <f t="shared" si="55"/>
        <v>18367330</v>
      </c>
      <c r="BK281" s="59">
        <f t="shared" si="56"/>
        <v>33367330</v>
      </c>
      <c r="BL281" s="59">
        <f t="shared" si="57"/>
        <v>18367330</v>
      </c>
      <c r="BM281" s="59">
        <f t="shared" si="58"/>
        <v>15888165</v>
      </c>
      <c r="BN281" s="59">
        <f t="shared" si="59"/>
        <v>33353540</v>
      </c>
      <c r="BO281" s="59">
        <f t="shared" si="60"/>
        <v>8255315</v>
      </c>
      <c r="BP281" s="61"/>
      <c r="BQ281" s="59">
        <f t="shared" si="61"/>
        <v>52707000</v>
      </c>
      <c r="BR281" s="59">
        <f t="shared" si="62"/>
        <v>55101990</v>
      </c>
      <c r="BS281" s="59">
        <f t="shared" si="63"/>
        <v>70101990</v>
      </c>
      <c r="BT281" s="59">
        <f t="shared" si="64"/>
        <v>57497020</v>
      </c>
    </row>
    <row r="282">
      <c r="A282" s="49"/>
      <c r="B282" s="50" t="s">
        <v>37</v>
      </c>
      <c r="C282" s="6"/>
      <c r="D282" s="51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2"/>
      <c r="AH282" s="62"/>
      <c r="AI282" s="62"/>
      <c r="AJ282" s="62"/>
      <c r="AK282" s="62"/>
      <c r="AL282" s="62"/>
      <c r="AM282" s="62"/>
      <c r="AN282" s="62"/>
      <c r="AO282" s="62"/>
      <c r="AP282" s="62"/>
      <c r="AQ282" s="62"/>
      <c r="AR282" s="62"/>
      <c r="AS282" s="62"/>
      <c r="AT282" s="62"/>
      <c r="AU282" s="62"/>
      <c r="AV282" s="62"/>
      <c r="AW282" s="62"/>
      <c r="AX282" s="62"/>
      <c r="AY282" s="62"/>
      <c r="AZ282" s="63"/>
      <c r="BA282" s="59">
        <f t="shared" si="128"/>
        <v>0</v>
      </c>
      <c r="BB282" s="28">
        <f t="shared" si="78"/>
        <v>0</v>
      </c>
      <c r="BC282" s="64"/>
      <c r="BD282" s="59">
        <f t="shared" si="49"/>
        <v>0</v>
      </c>
      <c r="BE282" s="59">
        <f t="shared" si="50"/>
        <v>0</v>
      </c>
      <c r="BF282" s="59">
        <f t="shared" si="51"/>
        <v>0</v>
      </c>
      <c r="BG282" s="59">
        <f t="shared" si="52"/>
        <v>0</v>
      </c>
      <c r="BH282" s="59">
        <f t="shared" si="53"/>
        <v>0</v>
      </c>
      <c r="BI282" s="59">
        <f t="shared" si="54"/>
        <v>0</v>
      </c>
      <c r="BJ282" s="59">
        <f t="shared" si="55"/>
        <v>0</v>
      </c>
      <c r="BK282" s="59">
        <f t="shared" si="56"/>
        <v>0</v>
      </c>
      <c r="BL282" s="59">
        <f t="shared" si="57"/>
        <v>0</v>
      </c>
      <c r="BM282" s="59">
        <f t="shared" si="58"/>
        <v>0</v>
      </c>
      <c r="BN282" s="59">
        <f t="shared" si="59"/>
        <v>0</v>
      </c>
      <c r="BO282" s="59">
        <f t="shared" si="60"/>
        <v>0</v>
      </c>
      <c r="BP282" s="64"/>
      <c r="BQ282" s="59">
        <f t="shared" si="61"/>
        <v>0</v>
      </c>
      <c r="BR282" s="59">
        <f t="shared" si="62"/>
        <v>0</v>
      </c>
      <c r="BS282" s="59">
        <f t="shared" si="63"/>
        <v>0</v>
      </c>
      <c r="BT282" s="59">
        <f t="shared" si="64"/>
        <v>0</v>
      </c>
    </row>
    <row r="283">
      <c r="A283" s="49"/>
      <c r="B283" s="52" t="s">
        <v>38</v>
      </c>
      <c r="C283" s="52" t="s">
        <v>255</v>
      </c>
      <c r="D283" s="53">
        <v>2.975E7</v>
      </c>
      <c r="E283" s="62"/>
      <c r="F283" s="62"/>
      <c r="G283" s="62"/>
      <c r="H283" s="62"/>
      <c r="I283" s="62"/>
      <c r="J283" s="53"/>
      <c r="K283" s="62"/>
      <c r="L283" s="62"/>
      <c r="M283" s="62"/>
      <c r="N283" s="53">
        <v>1.32978E7</v>
      </c>
      <c r="O283" s="62"/>
      <c r="P283" s="62"/>
      <c r="Q283" s="62"/>
      <c r="R283" s="53">
        <v>2479165.0</v>
      </c>
      <c r="S283" s="62"/>
      <c r="T283" s="62"/>
      <c r="U283" s="62"/>
      <c r="V283" s="53">
        <v>2479165.0</v>
      </c>
      <c r="W283" s="62"/>
      <c r="X283" s="62"/>
      <c r="Y283" s="62"/>
      <c r="Z283" s="53">
        <v>2479165.0</v>
      </c>
      <c r="AA283" s="62"/>
      <c r="AB283" s="62"/>
      <c r="AC283" s="62"/>
      <c r="AD283" s="53">
        <v>2479165.0</v>
      </c>
      <c r="AE283" s="62"/>
      <c r="AF283" s="62"/>
      <c r="AG283" s="62"/>
      <c r="AH283" s="53">
        <v>2479165.0</v>
      </c>
      <c r="AI283" s="62"/>
      <c r="AJ283" s="62"/>
      <c r="AK283" s="62"/>
      <c r="AL283" s="53">
        <v>2479165.0</v>
      </c>
      <c r="AM283" s="62"/>
      <c r="AN283" s="62"/>
      <c r="AO283" s="62"/>
      <c r="AP283" s="53"/>
      <c r="AQ283" s="62"/>
      <c r="AR283" s="62"/>
      <c r="AS283" s="62">
        <v>1577210.0</v>
      </c>
      <c r="AT283" s="53"/>
      <c r="AU283" s="62"/>
      <c r="AV283" s="53"/>
      <c r="AW283" s="62"/>
      <c r="AX283" s="53"/>
      <c r="AY283" s="62"/>
      <c r="AZ283" s="63"/>
      <c r="BA283" s="59">
        <f t="shared" si="128"/>
        <v>29750000</v>
      </c>
      <c r="BB283" s="28">
        <f t="shared" si="78"/>
        <v>0</v>
      </c>
      <c r="BC283" s="64"/>
      <c r="BD283" s="59">
        <f t="shared" si="49"/>
        <v>0</v>
      </c>
      <c r="BE283" s="59">
        <f t="shared" si="50"/>
        <v>0</v>
      </c>
      <c r="BF283" s="59">
        <f t="shared" si="51"/>
        <v>13297800</v>
      </c>
      <c r="BG283" s="59">
        <f t="shared" si="52"/>
        <v>2479165</v>
      </c>
      <c r="BH283" s="59">
        <f t="shared" si="53"/>
        <v>2479165</v>
      </c>
      <c r="BI283" s="59">
        <f t="shared" si="54"/>
        <v>2479165</v>
      </c>
      <c r="BJ283" s="59">
        <f t="shared" si="55"/>
        <v>2479165</v>
      </c>
      <c r="BK283" s="59">
        <f t="shared" si="56"/>
        <v>2479165</v>
      </c>
      <c r="BL283" s="59">
        <f t="shared" si="57"/>
        <v>2479165</v>
      </c>
      <c r="BM283" s="59">
        <f t="shared" si="58"/>
        <v>0</v>
      </c>
      <c r="BN283" s="59">
        <f t="shared" si="59"/>
        <v>1577210</v>
      </c>
      <c r="BO283" s="59">
        <f t="shared" si="60"/>
        <v>0</v>
      </c>
      <c r="BP283" s="64"/>
      <c r="BQ283" s="59">
        <f t="shared" si="61"/>
        <v>13297800</v>
      </c>
      <c r="BR283" s="59">
        <f t="shared" si="62"/>
        <v>7437495</v>
      </c>
      <c r="BS283" s="59">
        <f t="shared" si="63"/>
        <v>7437495</v>
      </c>
      <c r="BT283" s="59">
        <f t="shared" si="64"/>
        <v>1577210</v>
      </c>
    </row>
    <row r="284">
      <c r="A284" s="49"/>
      <c r="B284" s="52" t="s">
        <v>38</v>
      </c>
      <c r="C284" s="52" t="s">
        <v>256</v>
      </c>
      <c r="D284" s="53">
        <v>1.7E8</v>
      </c>
      <c r="E284" s="62"/>
      <c r="F284" s="62"/>
      <c r="G284" s="62"/>
      <c r="H284" s="62"/>
      <c r="I284" s="62"/>
      <c r="J284" s="53"/>
      <c r="K284" s="62"/>
      <c r="L284" s="62"/>
      <c r="M284" s="62"/>
      <c r="N284" s="53">
        <v>3.65412E7</v>
      </c>
      <c r="O284" s="62"/>
      <c r="P284" s="62"/>
      <c r="Q284" s="62"/>
      <c r="R284" s="53">
        <v>1.4166665E7</v>
      </c>
      <c r="S284" s="62"/>
      <c r="T284" s="62"/>
      <c r="U284" s="62"/>
      <c r="V284" s="53">
        <v>1.4166665E7</v>
      </c>
      <c r="W284" s="62"/>
      <c r="X284" s="62"/>
      <c r="Y284" s="62"/>
      <c r="Z284" s="53">
        <v>1.4166665E7</v>
      </c>
      <c r="AA284" s="62"/>
      <c r="AB284" s="62"/>
      <c r="AC284" s="62"/>
      <c r="AD284" s="53">
        <v>1.4166665E7</v>
      </c>
      <c r="AE284" s="62"/>
      <c r="AF284" s="62"/>
      <c r="AG284" s="62"/>
      <c r="AH284" s="53">
        <v>1.4166665E7</v>
      </c>
      <c r="AI284" s="62"/>
      <c r="AJ284" s="62"/>
      <c r="AK284" s="62"/>
      <c r="AL284" s="53">
        <v>1.4166665E7</v>
      </c>
      <c r="AM284" s="62"/>
      <c r="AN284" s="62"/>
      <c r="AO284" s="62"/>
      <c r="AP284" s="53">
        <v>1.4166665E7</v>
      </c>
      <c r="AQ284" s="62"/>
      <c r="AR284" s="62"/>
      <c r="AS284" s="62"/>
      <c r="AT284" s="53">
        <v>1.4166665E7</v>
      </c>
      <c r="AU284" s="62"/>
      <c r="AV284" s="53">
        <v>1.4166665E7</v>
      </c>
      <c r="AW284" s="62"/>
      <c r="AX284" s="53">
        <v>5958815.0</v>
      </c>
      <c r="AY284" s="62"/>
      <c r="AZ284" s="63"/>
      <c r="BA284" s="59">
        <f t="shared" si="128"/>
        <v>170000000</v>
      </c>
      <c r="BB284" s="28">
        <f t="shared" si="78"/>
        <v>0</v>
      </c>
      <c r="BC284" s="64"/>
      <c r="BD284" s="59">
        <f t="shared" si="49"/>
        <v>0</v>
      </c>
      <c r="BE284" s="59">
        <f t="shared" si="50"/>
        <v>0</v>
      </c>
      <c r="BF284" s="59">
        <f t="shared" si="51"/>
        <v>36541200</v>
      </c>
      <c r="BG284" s="59">
        <f t="shared" si="52"/>
        <v>14166665</v>
      </c>
      <c r="BH284" s="59">
        <f t="shared" si="53"/>
        <v>14166665</v>
      </c>
      <c r="BI284" s="59">
        <f t="shared" si="54"/>
        <v>14166665</v>
      </c>
      <c r="BJ284" s="59">
        <f t="shared" si="55"/>
        <v>14166665</v>
      </c>
      <c r="BK284" s="59">
        <f t="shared" si="56"/>
        <v>14166665</v>
      </c>
      <c r="BL284" s="59">
        <f t="shared" si="57"/>
        <v>14166665</v>
      </c>
      <c r="BM284" s="59">
        <f t="shared" si="58"/>
        <v>14166665</v>
      </c>
      <c r="BN284" s="59">
        <f t="shared" si="59"/>
        <v>28333330</v>
      </c>
      <c r="BO284" s="59">
        <f t="shared" si="60"/>
        <v>5958815</v>
      </c>
      <c r="BP284" s="64"/>
      <c r="BQ284" s="59">
        <f t="shared" si="61"/>
        <v>36541200</v>
      </c>
      <c r="BR284" s="59">
        <f t="shared" si="62"/>
        <v>42499995</v>
      </c>
      <c r="BS284" s="59">
        <f t="shared" si="63"/>
        <v>42499995</v>
      </c>
      <c r="BT284" s="59">
        <f t="shared" si="64"/>
        <v>48458810</v>
      </c>
    </row>
    <row r="285">
      <c r="A285" s="49"/>
      <c r="B285" s="52" t="s">
        <v>38</v>
      </c>
      <c r="C285" s="52" t="s">
        <v>257</v>
      </c>
      <c r="D285" s="53">
        <v>8000000.0</v>
      </c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62">
        <f t="shared" ref="AI285:AI286" si="173">D285</f>
        <v>8000000</v>
      </c>
      <c r="AJ285" s="62"/>
      <c r="AK285" s="62"/>
      <c r="AL285" s="62"/>
      <c r="AM285" s="62"/>
      <c r="AN285" s="62"/>
      <c r="AO285" s="62"/>
      <c r="AP285" s="62"/>
      <c r="AQ285" s="62"/>
      <c r="AR285" s="62"/>
      <c r="AS285" s="62"/>
      <c r="AT285" s="62"/>
      <c r="AU285" s="62"/>
      <c r="AV285" s="62"/>
      <c r="AW285" s="62"/>
      <c r="AX285" s="62"/>
      <c r="AY285" s="62"/>
      <c r="AZ285" s="63"/>
      <c r="BA285" s="59">
        <f t="shared" si="128"/>
        <v>8000000</v>
      </c>
      <c r="BB285" s="28">
        <f t="shared" si="78"/>
        <v>0</v>
      </c>
      <c r="BC285" s="64"/>
      <c r="BD285" s="59">
        <f t="shared" si="49"/>
        <v>0</v>
      </c>
      <c r="BE285" s="59">
        <f t="shared" si="50"/>
        <v>0</v>
      </c>
      <c r="BF285" s="59">
        <f t="shared" si="51"/>
        <v>0</v>
      </c>
      <c r="BG285" s="59">
        <f t="shared" si="52"/>
        <v>0</v>
      </c>
      <c r="BH285" s="59">
        <f t="shared" si="53"/>
        <v>0</v>
      </c>
      <c r="BI285" s="59">
        <f t="shared" si="54"/>
        <v>0</v>
      </c>
      <c r="BJ285" s="59">
        <f t="shared" si="55"/>
        <v>0</v>
      </c>
      <c r="BK285" s="59">
        <f t="shared" si="56"/>
        <v>8000000</v>
      </c>
      <c r="BL285" s="59">
        <f t="shared" si="57"/>
        <v>0</v>
      </c>
      <c r="BM285" s="59">
        <f t="shared" si="58"/>
        <v>0</v>
      </c>
      <c r="BN285" s="59">
        <f t="shared" si="59"/>
        <v>0</v>
      </c>
      <c r="BO285" s="59">
        <f t="shared" si="60"/>
        <v>0</v>
      </c>
      <c r="BP285" s="64"/>
      <c r="BQ285" s="59">
        <f t="shared" si="61"/>
        <v>0</v>
      </c>
      <c r="BR285" s="59">
        <f t="shared" si="62"/>
        <v>0</v>
      </c>
      <c r="BS285" s="59">
        <f t="shared" si="63"/>
        <v>8000000</v>
      </c>
      <c r="BT285" s="59">
        <f t="shared" si="64"/>
        <v>0</v>
      </c>
    </row>
    <row r="286">
      <c r="A286" s="49"/>
      <c r="B286" s="52" t="s">
        <v>38</v>
      </c>
      <c r="C286" s="52" t="s">
        <v>258</v>
      </c>
      <c r="D286" s="53">
        <v>7000000.0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>
        <f t="shared" si="173"/>
        <v>7000000</v>
      </c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  <c r="AY286" s="62"/>
      <c r="AZ286" s="63"/>
      <c r="BA286" s="59">
        <f t="shared" si="128"/>
        <v>7000000</v>
      </c>
      <c r="BB286" s="28">
        <f t="shared" si="78"/>
        <v>0</v>
      </c>
      <c r="BC286" s="64"/>
      <c r="BD286" s="59">
        <f t="shared" si="49"/>
        <v>0</v>
      </c>
      <c r="BE286" s="59">
        <f t="shared" si="50"/>
        <v>0</v>
      </c>
      <c r="BF286" s="59">
        <f t="shared" si="51"/>
        <v>0</v>
      </c>
      <c r="BG286" s="59">
        <f t="shared" si="52"/>
        <v>0</v>
      </c>
      <c r="BH286" s="59">
        <f t="shared" si="53"/>
        <v>0</v>
      </c>
      <c r="BI286" s="59">
        <f t="shared" si="54"/>
        <v>0</v>
      </c>
      <c r="BJ286" s="59">
        <f t="shared" si="55"/>
        <v>0</v>
      </c>
      <c r="BK286" s="59">
        <f t="shared" si="56"/>
        <v>7000000</v>
      </c>
      <c r="BL286" s="59">
        <f t="shared" si="57"/>
        <v>0</v>
      </c>
      <c r="BM286" s="59">
        <f t="shared" si="58"/>
        <v>0</v>
      </c>
      <c r="BN286" s="59">
        <f t="shared" si="59"/>
        <v>0</v>
      </c>
      <c r="BO286" s="59">
        <f t="shared" si="60"/>
        <v>0</v>
      </c>
      <c r="BP286" s="64"/>
      <c r="BQ286" s="59">
        <f t="shared" si="61"/>
        <v>0</v>
      </c>
      <c r="BR286" s="59">
        <f t="shared" si="62"/>
        <v>0</v>
      </c>
      <c r="BS286" s="59">
        <f t="shared" si="63"/>
        <v>7000000</v>
      </c>
      <c r="BT286" s="59">
        <f t="shared" si="64"/>
        <v>0</v>
      </c>
    </row>
    <row r="287">
      <c r="A287" s="49"/>
      <c r="B287" s="52" t="s">
        <v>38</v>
      </c>
      <c r="C287" s="52" t="s">
        <v>259</v>
      </c>
      <c r="D287" s="53">
        <v>2.0658E7</v>
      </c>
      <c r="E287" s="62"/>
      <c r="F287" s="62"/>
      <c r="G287" s="62"/>
      <c r="H287" s="62"/>
      <c r="I287" s="62"/>
      <c r="J287" s="62"/>
      <c r="K287" s="62"/>
      <c r="L287" s="53">
        <v>2153000.0</v>
      </c>
      <c r="M287" s="62"/>
      <c r="N287" s="53">
        <v>715000.0</v>
      </c>
      <c r="O287" s="62"/>
      <c r="P287" s="62"/>
      <c r="Q287" s="62"/>
      <c r="R287" s="62">
        <v>1721500.0</v>
      </c>
      <c r="S287" s="62"/>
      <c r="T287" s="62"/>
      <c r="U287" s="62"/>
      <c r="V287" s="62">
        <v>1721500.0</v>
      </c>
      <c r="W287" s="62"/>
      <c r="X287" s="62"/>
      <c r="Y287" s="62"/>
      <c r="Z287" s="62">
        <v>1721500.0</v>
      </c>
      <c r="AA287" s="62"/>
      <c r="AB287" s="62"/>
      <c r="AC287" s="62"/>
      <c r="AD287" s="62">
        <v>1721500.0</v>
      </c>
      <c r="AE287" s="62"/>
      <c r="AF287" s="62"/>
      <c r="AG287" s="62"/>
      <c r="AH287" s="62">
        <v>1721500.0</v>
      </c>
      <c r="AI287" s="62"/>
      <c r="AJ287" s="62"/>
      <c r="AK287" s="62"/>
      <c r="AL287" s="62">
        <v>1721500.0</v>
      </c>
      <c r="AM287" s="62"/>
      <c r="AN287" s="62"/>
      <c r="AO287" s="62"/>
      <c r="AP287" s="62">
        <v>1721500.0</v>
      </c>
      <c r="AQ287" s="62"/>
      <c r="AR287" s="62"/>
      <c r="AS287" s="62"/>
      <c r="AT287" s="62">
        <v>1721500.0</v>
      </c>
      <c r="AU287" s="62"/>
      <c r="AV287" s="62">
        <v>1721500.0</v>
      </c>
      <c r="AW287" s="62"/>
      <c r="AX287" s="62">
        <v>2296500.0</v>
      </c>
      <c r="AY287" s="62"/>
      <c r="AZ287" s="63"/>
      <c r="BA287" s="59">
        <f t="shared" si="128"/>
        <v>20658000</v>
      </c>
      <c r="BB287" s="28">
        <f t="shared" si="78"/>
        <v>0</v>
      </c>
      <c r="BC287" s="64"/>
      <c r="BD287" s="59">
        <f t="shared" si="49"/>
        <v>0</v>
      </c>
      <c r="BE287" s="59">
        <f t="shared" si="50"/>
        <v>2153000</v>
      </c>
      <c r="BF287" s="59">
        <f t="shared" si="51"/>
        <v>715000</v>
      </c>
      <c r="BG287" s="59">
        <f t="shared" si="52"/>
        <v>1721500</v>
      </c>
      <c r="BH287" s="59">
        <f t="shared" si="53"/>
        <v>1721500</v>
      </c>
      <c r="BI287" s="59">
        <f t="shared" si="54"/>
        <v>1721500</v>
      </c>
      <c r="BJ287" s="59">
        <f t="shared" si="55"/>
        <v>1721500</v>
      </c>
      <c r="BK287" s="59">
        <f t="shared" si="56"/>
        <v>1721500</v>
      </c>
      <c r="BL287" s="59">
        <f t="shared" si="57"/>
        <v>1721500</v>
      </c>
      <c r="BM287" s="59">
        <f t="shared" si="58"/>
        <v>1721500</v>
      </c>
      <c r="BN287" s="59">
        <f t="shared" si="59"/>
        <v>3443000</v>
      </c>
      <c r="BO287" s="59">
        <f t="shared" si="60"/>
        <v>2296500</v>
      </c>
      <c r="BP287" s="64"/>
      <c r="BQ287" s="59">
        <f t="shared" si="61"/>
        <v>2868000</v>
      </c>
      <c r="BR287" s="59">
        <f t="shared" si="62"/>
        <v>5164500</v>
      </c>
      <c r="BS287" s="59">
        <f t="shared" si="63"/>
        <v>5164500</v>
      </c>
      <c r="BT287" s="59">
        <f t="shared" si="64"/>
        <v>7461000</v>
      </c>
    </row>
    <row r="288">
      <c r="A288" s="41" t="s">
        <v>260</v>
      </c>
      <c r="B288" s="42" t="s">
        <v>261</v>
      </c>
      <c r="C288" s="6"/>
      <c r="D288" s="43">
        <v>1.2408E8</v>
      </c>
      <c r="E288" s="43">
        <v>0.0</v>
      </c>
      <c r="F288" s="43">
        <v>0.0</v>
      </c>
      <c r="G288" s="43">
        <v>0.0</v>
      </c>
      <c r="H288" s="43">
        <v>0.0</v>
      </c>
      <c r="I288" s="43">
        <v>0.0</v>
      </c>
      <c r="J288" s="43">
        <v>0.0</v>
      </c>
      <c r="K288" s="43">
        <v>0.0</v>
      </c>
      <c r="L288" s="43">
        <v>1.034E7</v>
      </c>
      <c r="M288" s="43">
        <v>0.0</v>
      </c>
      <c r="N288" s="43">
        <v>1.034E7</v>
      </c>
      <c r="O288" s="43">
        <v>0.0</v>
      </c>
      <c r="P288" s="43">
        <v>0.0</v>
      </c>
      <c r="Q288" s="43">
        <v>0.0</v>
      </c>
      <c r="R288" s="43">
        <f t="shared" ref="R288:AZ288" si="174">sum(R289)</f>
        <v>0</v>
      </c>
      <c r="S288" s="43">
        <f t="shared" si="174"/>
        <v>0</v>
      </c>
      <c r="T288" s="43">
        <f t="shared" si="174"/>
        <v>10340000</v>
      </c>
      <c r="U288" s="43">
        <f t="shared" si="174"/>
        <v>0</v>
      </c>
      <c r="V288" s="43">
        <f t="shared" si="174"/>
        <v>0</v>
      </c>
      <c r="W288" s="43">
        <f t="shared" si="174"/>
        <v>0</v>
      </c>
      <c r="X288" s="43">
        <f t="shared" si="174"/>
        <v>10340000</v>
      </c>
      <c r="Y288" s="43">
        <f t="shared" si="174"/>
        <v>0</v>
      </c>
      <c r="Z288" s="43">
        <f t="shared" si="174"/>
        <v>0</v>
      </c>
      <c r="AA288" s="43">
        <f t="shared" si="174"/>
        <v>0</v>
      </c>
      <c r="AB288" s="43">
        <f t="shared" si="174"/>
        <v>10340000</v>
      </c>
      <c r="AC288" s="43">
        <f t="shared" si="174"/>
        <v>0</v>
      </c>
      <c r="AD288" s="43">
        <f t="shared" si="174"/>
        <v>0</v>
      </c>
      <c r="AE288" s="43">
        <f t="shared" si="174"/>
        <v>0</v>
      </c>
      <c r="AF288" s="43">
        <f t="shared" si="174"/>
        <v>10340000</v>
      </c>
      <c r="AG288" s="43">
        <f t="shared" si="174"/>
        <v>0</v>
      </c>
      <c r="AH288" s="43">
        <f t="shared" si="174"/>
        <v>0</v>
      </c>
      <c r="AI288" s="43">
        <f t="shared" si="174"/>
        <v>0</v>
      </c>
      <c r="AJ288" s="43">
        <f t="shared" si="174"/>
        <v>10340000</v>
      </c>
      <c r="AK288" s="43">
        <f t="shared" si="174"/>
        <v>0</v>
      </c>
      <c r="AL288" s="43">
        <f t="shared" si="174"/>
        <v>0</v>
      </c>
      <c r="AM288" s="43">
        <f t="shared" si="174"/>
        <v>0</v>
      </c>
      <c r="AN288" s="43">
        <f t="shared" si="174"/>
        <v>10340000</v>
      </c>
      <c r="AO288" s="43">
        <f t="shared" si="174"/>
        <v>0</v>
      </c>
      <c r="AP288" s="43">
        <f t="shared" si="174"/>
        <v>0</v>
      </c>
      <c r="AQ288" s="43">
        <f t="shared" si="174"/>
        <v>0</v>
      </c>
      <c r="AR288" s="43">
        <f t="shared" si="174"/>
        <v>10340000</v>
      </c>
      <c r="AS288" s="43">
        <f t="shared" si="174"/>
        <v>0</v>
      </c>
      <c r="AT288" s="43">
        <f t="shared" si="174"/>
        <v>0</v>
      </c>
      <c r="AU288" s="43">
        <f t="shared" si="174"/>
        <v>0</v>
      </c>
      <c r="AV288" s="43">
        <f t="shared" si="174"/>
        <v>10340000</v>
      </c>
      <c r="AW288" s="43">
        <f t="shared" si="174"/>
        <v>0</v>
      </c>
      <c r="AX288" s="43">
        <f t="shared" si="174"/>
        <v>10340000</v>
      </c>
      <c r="AY288" s="43">
        <f t="shared" si="174"/>
        <v>10340000</v>
      </c>
      <c r="AZ288" s="58">
        <f t="shared" si="174"/>
        <v>0</v>
      </c>
      <c r="BA288" s="59">
        <f t="shared" si="128"/>
        <v>124080000</v>
      </c>
      <c r="BB288" s="28">
        <f t="shared" si="78"/>
        <v>0</v>
      </c>
      <c r="BC288" s="29"/>
      <c r="BD288" s="59">
        <f t="shared" si="49"/>
        <v>0</v>
      </c>
      <c r="BE288" s="59">
        <f t="shared" si="50"/>
        <v>10340000</v>
      </c>
      <c r="BF288" s="59">
        <f t="shared" si="51"/>
        <v>10340000</v>
      </c>
      <c r="BG288" s="59">
        <f t="shared" si="52"/>
        <v>10340000</v>
      </c>
      <c r="BH288" s="59">
        <f t="shared" si="53"/>
        <v>10340000</v>
      </c>
      <c r="BI288" s="59">
        <f t="shared" si="54"/>
        <v>10340000</v>
      </c>
      <c r="BJ288" s="59">
        <f t="shared" si="55"/>
        <v>10340000</v>
      </c>
      <c r="BK288" s="59">
        <f t="shared" si="56"/>
        <v>10340000</v>
      </c>
      <c r="BL288" s="59">
        <f t="shared" si="57"/>
        <v>10340000</v>
      </c>
      <c r="BM288" s="59">
        <f t="shared" si="58"/>
        <v>10340000</v>
      </c>
      <c r="BN288" s="59">
        <f t="shared" si="59"/>
        <v>10340000</v>
      </c>
      <c r="BO288" s="59">
        <f t="shared" si="60"/>
        <v>20680000</v>
      </c>
      <c r="BP288" s="29"/>
      <c r="BQ288" s="59">
        <f t="shared" si="61"/>
        <v>20680000</v>
      </c>
      <c r="BR288" s="59">
        <f t="shared" si="62"/>
        <v>31020000</v>
      </c>
      <c r="BS288" s="59">
        <f t="shared" si="63"/>
        <v>31020000</v>
      </c>
      <c r="BT288" s="59">
        <f t="shared" si="64"/>
        <v>41360000</v>
      </c>
    </row>
    <row r="289">
      <c r="A289" s="45">
        <v>521115.0</v>
      </c>
      <c r="B289" s="46" t="s">
        <v>262</v>
      </c>
      <c r="C289" s="6"/>
      <c r="D289" s="47">
        <v>1.2408E8</v>
      </c>
      <c r="E289" s="47">
        <v>0.0</v>
      </c>
      <c r="F289" s="47">
        <v>0.0</v>
      </c>
      <c r="G289" s="47">
        <v>0.0</v>
      </c>
      <c r="H289" s="47">
        <v>0.0</v>
      </c>
      <c r="I289" s="47">
        <v>0.0</v>
      </c>
      <c r="J289" s="47">
        <v>0.0</v>
      </c>
      <c r="K289" s="47">
        <v>0.0</v>
      </c>
      <c r="L289" s="47">
        <v>1.034E7</v>
      </c>
      <c r="M289" s="47">
        <v>0.0</v>
      </c>
      <c r="N289" s="47">
        <v>1.034E7</v>
      </c>
      <c r="O289" s="47">
        <v>0.0</v>
      </c>
      <c r="P289" s="47">
        <v>0.0</v>
      </c>
      <c r="Q289" s="47">
        <v>0.0</v>
      </c>
      <c r="R289" s="47">
        <f t="shared" ref="R289:AZ289" si="175">sum(R291,R298,R302,R304,R306)</f>
        <v>0</v>
      </c>
      <c r="S289" s="47">
        <f t="shared" si="175"/>
        <v>0</v>
      </c>
      <c r="T289" s="47">
        <f t="shared" si="175"/>
        <v>10340000</v>
      </c>
      <c r="U289" s="47">
        <f t="shared" si="175"/>
        <v>0</v>
      </c>
      <c r="V289" s="47">
        <f t="shared" si="175"/>
        <v>0</v>
      </c>
      <c r="W289" s="47">
        <f t="shared" si="175"/>
        <v>0</v>
      </c>
      <c r="X289" s="47">
        <f t="shared" si="175"/>
        <v>10340000</v>
      </c>
      <c r="Y289" s="47">
        <f t="shared" si="175"/>
        <v>0</v>
      </c>
      <c r="Z289" s="47">
        <f t="shared" si="175"/>
        <v>0</v>
      </c>
      <c r="AA289" s="47">
        <f t="shared" si="175"/>
        <v>0</v>
      </c>
      <c r="AB289" s="47">
        <f t="shared" si="175"/>
        <v>10340000</v>
      </c>
      <c r="AC289" s="47">
        <f t="shared" si="175"/>
        <v>0</v>
      </c>
      <c r="AD289" s="47">
        <f t="shared" si="175"/>
        <v>0</v>
      </c>
      <c r="AE289" s="47">
        <f t="shared" si="175"/>
        <v>0</v>
      </c>
      <c r="AF289" s="47">
        <f t="shared" si="175"/>
        <v>10340000</v>
      </c>
      <c r="AG289" s="47">
        <f t="shared" si="175"/>
        <v>0</v>
      </c>
      <c r="AH289" s="47">
        <f t="shared" si="175"/>
        <v>0</v>
      </c>
      <c r="AI289" s="47">
        <f t="shared" si="175"/>
        <v>0</v>
      </c>
      <c r="AJ289" s="47">
        <f t="shared" si="175"/>
        <v>10340000</v>
      </c>
      <c r="AK289" s="47">
        <f t="shared" si="175"/>
        <v>0</v>
      </c>
      <c r="AL289" s="47">
        <f t="shared" si="175"/>
        <v>0</v>
      </c>
      <c r="AM289" s="47">
        <f t="shared" si="175"/>
        <v>0</v>
      </c>
      <c r="AN289" s="47">
        <f t="shared" si="175"/>
        <v>10340000</v>
      </c>
      <c r="AO289" s="47">
        <f t="shared" si="175"/>
        <v>0</v>
      </c>
      <c r="AP289" s="47">
        <f t="shared" si="175"/>
        <v>0</v>
      </c>
      <c r="AQ289" s="47">
        <f t="shared" si="175"/>
        <v>0</v>
      </c>
      <c r="AR289" s="47">
        <f t="shared" si="175"/>
        <v>10340000</v>
      </c>
      <c r="AS289" s="47">
        <f t="shared" si="175"/>
        <v>0</v>
      </c>
      <c r="AT289" s="47">
        <f t="shared" si="175"/>
        <v>0</v>
      </c>
      <c r="AU289" s="47">
        <f t="shared" si="175"/>
        <v>0</v>
      </c>
      <c r="AV289" s="47">
        <f t="shared" si="175"/>
        <v>10340000</v>
      </c>
      <c r="AW289" s="47">
        <f t="shared" si="175"/>
        <v>0</v>
      </c>
      <c r="AX289" s="47">
        <f t="shared" si="175"/>
        <v>10340000</v>
      </c>
      <c r="AY289" s="47">
        <f t="shared" si="175"/>
        <v>10340000</v>
      </c>
      <c r="AZ289" s="60">
        <f t="shared" si="175"/>
        <v>0</v>
      </c>
      <c r="BA289" s="59">
        <f t="shared" si="128"/>
        <v>124080000</v>
      </c>
      <c r="BB289" s="28">
        <f t="shared" si="78"/>
        <v>0</v>
      </c>
      <c r="BC289" s="61"/>
      <c r="BD289" s="59">
        <f t="shared" si="49"/>
        <v>0</v>
      </c>
      <c r="BE289" s="59">
        <f t="shared" si="50"/>
        <v>10340000</v>
      </c>
      <c r="BF289" s="59">
        <f t="shared" si="51"/>
        <v>10340000</v>
      </c>
      <c r="BG289" s="59">
        <f t="shared" si="52"/>
        <v>10340000</v>
      </c>
      <c r="BH289" s="59">
        <f t="shared" si="53"/>
        <v>10340000</v>
      </c>
      <c r="BI289" s="59">
        <f t="shared" si="54"/>
        <v>10340000</v>
      </c>
      <c r="BJ289" s="59">
        <f t="shared" si="55"/>
        <v>10340000</v>
      </c>
      <c r="BK289" s="59">
        <f t="shared" si="56"/>
        <v>10340000</v>
      </c>
      <c r="BL289" s="59">
        <f t="shared" si="57"/>
        <v>10340000</v>
      </c>
      <c r="BM289" s="59">
        <f t="shared" si="58"/>
        <v>10340000</v>
      </c>
      <c r="BN289" s="59">
        <f t="shared" si="59"/>
        <v>10340000</v>
      </c>
      <c r="BO289" s="59">
        <f t="shared" si="60"/>
        <v>20680000</v>
      </c>
      <c r="BP289" s="61"/>
      <c r="BQ289" s="59">
        <f t="shared" si="61"/>
        <v>20680000</v>
      </c>
      <c r="BR289" s="59">
        <f t="shared" si="62"/>
        <v>31020000</v>
      </c>
      <c r="BS289" s="59">
        <f t="shared" si="63"/>
        <v>31020000</v>
      </c>
      <c r="BT289" s="59">
        <f t="shared" si="64"/>
        <v>41360000</v>
      </c>
    </row>
    <row r="290">
      <c r="A290" s="49"/>
      <c r="B290" s="50" t="s">
        <v>37</v>
      </c>
      <c r="C290" s="6"/>
      <c r="D290" s="51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  <c r="AK290" s="62"/>
      <c r="AL290" s="62"/>
      <c r="AM290" s="62"/>
      <c r="AN290" s="62"/>
      <c r="AO290" s="62"/>
      <c r="AP290" s="62"/>
      <c r="AQ290" s="62"/>
      <c r="AR290" s="62"/>
      <c r="AS290" s="62"/>
      <c r="AT290" s="62"/>
      <c r="AU290" s="62"/>
      <c r="AV290" s="62"/>
      <c r="AW290" s="62"/>
      <c r="AX290" s="62"/>
      <c r="AY290" s="62"/>
      <c r="AZ290" s="63"/>
      <c r="BA290" s="59">
        <f t="shared" si="128"/>
        <v>0</v>
      </c>
      <c r="BB290" s="28">
        <f t="shared" si="78"/>
        <v>0</v>
      </c>
      <c r="BC290" s="64"/>
      <c r="BD290" s="59">
        <f t="shared" si="49"/>
        <v>0</v>
      </c>
      <c r="BE290" s="59">
        <f t="shared" si="50"/>
        <v>0</v>
      </c>
      <c r="BF290" s="59">
        <f t="shared" si="51"/>
        <v>0</v>
      </c>
      <c r="BG290" s="59">
        <f t="shared" si="52"/>
        <v>0</v>
      </c>
      <c r="BH290" s="59">
        <f t="shared" si="53"/>
        <v>0</v>
      </c>
      <c r="BI290" s="59">
        <f t="shared" si="54"/>
        <v>0</v>
      </c>
      <c r="BJ290" s="59">
        <f t="shared" si="55"/>
        <v>0</v>
      </c>
      <c r="BK290" s="59">
        <f t="shared" si="56"/>
        <v>0</v>
      </c>
      <c r="BL290" s="59">
        <f t="shared" si="57"/>
        <v>0</v>
      </c>
      <c r="BM290" s="59">
        <f t="shared" si="58"/>
        <v>0</v>
      </c>
      <c r="BN290" s="59">
        <f t="shared" si="59"/>
        <v>0</v>
      </c>
      <c r="BO290" s="59">
        <f t="shared" si="60"/>
        <v>0</v>
      </c>
      <c r="BP290" s="64"/>
      <c r="BQ290" s="59">
        <f t="shared" si="61"/>
        <v>0</v>
      </c>
      <c r="BR290" s="59">
        <f t="shared" si="62"/>
        <v>0</v>
      </c>
      <c r="BS290" s="59">
        <f t="shared" si="63"/>
        <v>0</v>
      </c>
      <c r="BT290" s="59">
        <f t="shared" si="64"/>
        <v>0</v>
      </c>
    </row>
    <row r="291">
      <c r="A291" s="49"/>
      <c r="B291" s="52" t="s">
        <v>54</v>
      </c>
      <c r="C291" s="52" t="s">
        <v>263</v>
      </c>
      <c r="D291" s="53">
        <v>8.304E7</v>
      </c>
      <c r="E291" s="53">
        <v>0.0</v>
      </c>
      <c r="F291" s="53">
        <v>0.0</v>
      </c>
      <c r="G291" s="53">
        <v>0.0</v>
      </c>
      <c r="H291" s="53">
        <v>0.0</v>
      </c>
      <c r="I291" s="53">
        <v>0.0</v>
      </c>
      <c r="J291" s="53">
        <v>0.0</v>
      </c>
      <c r="K291" s="53">
        <v>0.0</v>
      </c>
      <c r="L291" s="53">
        <v>6920000.0</v>
      </c>
      <c r="M291" s="53">
        <v>0.0</v>
      </c>
      <c r="N291" s="53">
        <v>6920000.0</v>
      </c>
      <c r="O291" s="53">
        <v>0.0</v>
      </c>
      <c r="P291" s="53">
        <v>0.0</v>
      </c>
      <c r="Q291" s="53">
        <v>0.0</v>
      </c>
      <c r="R291" s="53">
        <f t="shared" ref="R291:AZ291" si="176">sum(R292:R297)</f>
        <v>0</v>
      </c>
      <c r="S291" s="53">
        <f t="shared" si="176"/>
        <v>0</v>
      </c>
      <c r="T291" s="53">
        <f t="shared" si="176"/>
        <v>6920000</v>
      </c>
      <c r="U291" s="53">
        <f t="shared" si="176"/>
        <v>0</v>
      </c>
      <c r="V291" s="53">
        <f t="shared" si="176"/>
        <v>0</v>
      </c>
      <c r="W291" s="53">
        <f t="shared" si="176"/>
        <v>0</v>
      </c>
      <c r="X291" s="53">
        <f t="shared" si="176"/>
        <v>6920000</v>
      </c>
      <c r="Y291" s="53">
        <f t="shared" si="176"/>
        <v>0</v>
      </c>
      <c r="Z291" s="53">
        <f t="shared" si="176"/>
        <v>0</v>
      </c>
      <c r="AA291" s="53">
        <f t="shared" si="176"/>
        <v>0</v>
      </c>
      <c r="AB291" s="53">
        <f t="shared" si="176"/>
        <v>6920000</v>
      </c>
      <c r="AC291" s="53">
        <f t="shared" si="176"/>
        <v>0</v>
      </c>
      <c r="AD291" s="53">
        <f t="shared" si="176"/>
        <v>0</v>
      </c>
      <c r="AE291" s="53">
        <f t="shared" si="176"/>
        <v>0</v>
      </c>
      <c r="AF291" s="53">
        <f t="shared" si="176"/>
        <v>6920000</v>
      </c>
      <c r="AG291" s="53">
        <f t="shared" si="176"/>
        <v>0</v>
      </c>
      <c r="AH291" s="53">
        <f t="shared" si="176"/>
        <v>0</v>
      </c>
      <c r="AI291" s="53">
        <f t="shared" si="176"/>
        <v>0</v>
      </c>
      <c r="AJ291" s="53">
        <f t="shared" si="176"/>
        <v>6920000</v>
      </c>
      <c r="AK291" s="53">
        <f t="shared" si="176"/>
        <v>0</v>
      </c>
      <c r="AL291" s="53">
        <f t="shared" si="176"/>
        <v>0</v>
      </c>
      <c r="AM291" s="53">
        <f t="shared" si="176"/>
        <v>0</v>
      </c>
      <c r="AN291" s="53">
        <f t="shared" si="176"/>
        <v>6920000</v>
      </c>
      <c r="AO291" s="53">
        <f t="shared" si="176"/>
        <v>0</v>
      </c>
      <c r="AP291" s="53">
        <f t="shared" si="176"/>
        <v>0</v>
      </c>
      <c r="AQ291" s="53">
        <f t="shared" si="176"/>
        <v>0</v>
      </c>
      <c r="AR291" s="53">
        <f t="shared" si="176"/>
        <v>6920000</v>
      </c>
      <c r="AS291" s="53">
        <f t="shared" si="176"/>
        <v>0</v>
      </c>
      <c r="AT291" s="53">
        <f t="shared" si="176"/>
        <v>0</v>
      </c>
      <c r="AU291" s="53">
        <f t="shared" si="176"/>
        <v>0</v>
      </c>
      <c r="AV291" s="53">
        <f t="shared" si="176"/>
        <v>6920000</v>
      </c>
      <c r="AW291" s="53">
        <f t="shared" si="176"/>
        <v>0</v>
      </c>
      <c r="AX291" s="53">
        <f t="shared" si="176"/>
        <v>6920000</v>
      </c>
      <c r="AY291" s="53">
        <f t="shared" si="176"/>
        <v>6920000</v>
      </c>
      <c r="AZ291" s="65">
        <f t="shared" si="176"/>
        <v>0</v>
      </c>
      <c r="BA291" s="59">
        <f t="shared" si="128"/>
        <v>83040000</v>
      </c>
      <c r="BB291" s="28">
        <f t="shared" si="78"/>
        <v>0</v>
      </c>
      <c r="BC291" s="64"/>
      <c r="BD291" s="59">
        <f t="shared" si="49"/>
        <v>0</v>
      </c>
      <c r="BE291" s="59">
        <f t="shared" si="50"/>
        <v>6920000</v>
      </c>
      <c r="BF291" s="59">
        <f t="shared" si="51"/>
        <v>6920000</v>
      </c>
      <c r="BG291" s="59">
        <f t="shared" si="52"/>
        <v>6920000</v>
      </c>
      <c r="BH291" s="59">
        <f t="shared" si="53"/>
        <v>6920000</v>
      </c>
      <c r="BI291" s="59">
        <f t="shared" si="54"/>
        <v>6920000</v>
      </c>
      <c r="BJ291" s="59">
        <f t="shared" si="55"/>
        <v>6920000</v>
      </c>
      <c r="BK291" s="59">
        <f t="shared" si="56"/>
        <v>6920000</v>
      </c>
      <c r="BL291" s="59">
        <f t="shared" si="57"/>
        <v>6920000</v>
      </c>
      <c r="BM291" s="59">
        <f t="shared" si="58"/>
        <v>6920000</v>
      </c>
      <c r="BN291" s="59">
        <f t="shared" si="59"/>
        <v>6920000</v>
      </c>
      <c r="BO291" s="59">
        <f t="shared" si="60"/>
        <v>13840000</v>
      </c>
      <c r="BP291" s="64"/>
      <c r="BQ291" s="59">
        <f t="shared" si="61"/>
        <v>13840000</v>
      </c>
      <c r="BR291" s="59">
        <f t="shared" si="62"/>
        <v>20760000</v>
      </c>
      <c r="BS291" s="59">
        <f t="shared" si="63"/>
        <v>20760000</v>
      </c>
      <c r="BT291" s="59">
        <f t="shared" si="64"/>
        <v>27680000</v>
      </c>
    </row>
    <row r="292">
      <c r="A292" s="49"/>
      <c r="B292" s="52" t="s">
        <v>38</v>
      </c>
      <c r="C292" s="52" t="s">
        <v>264</v>
      </c>
      <c r="D292" s="53">
        <v>2.16E7</v>
      </c>
      <c r="E292" s="62"/>
      <c r="F292" s="62"/>
      <c r="G292" s="62"/>
      <c r="H292" s="62"/>
      <c r="I292" s="62"/>
      <c r="J292" s="62"/>
      <c r="K292" s="62"/>
      <c r="L292" s="53">
        <v>1800000.0</v>
      </c>
      <c r="M292" s="62"/>
      <c r="N292" s="53">
        <v>1800000.0</v>
      </c>
      <c r="O292" s="62"/>
      <c r="P292" s="62"/>
      <c r="Q292" s="62"/>
      <c r="R292" s="62"/>
      <c r="S292" s="62"/>
      <c r="T292" s="62">
        <v>1800000.0</v>
      </c>
      <c r="U292" s="62"/>
      <c r="V292" s="62"/>
      <c r="W292" s="62"/>
      <c r="X292" s="62">
        <v>1800000.0</v>
      </c>
      <c r="Y292" s="62"/>
      <c r="Z292" s="62"/>
      <c r="AA292" s="62"/>
      <c r="AB292" s="62">
        <v>1800000.0</v>
      </c>
      <c r="AC292" s="62"/>
      <c r="AD292" s="62"/>
      <c r="AE292" s="62"/>
      <c r="AF292" s="62">
        <v>1800000.0</v>
      </c>
      <c r="AG292" s="62"/>
      <c r="AH292" s="62"/>
      <c r="AI292" s="62"/>
      <c r="AJ292" s="62">
        <v>1800000.0</v>
      </c>
      <c r="AK292" s="62"/>
      <c r="AL292" s="62"/>
      <c r="AM292" s="62"/>
      <c r="AN292" s="62">
        <v>1800000.0</v>
      </c>
      <c r="AO292" s="62"/>
      <c r="AP292" s="62"/>
      <c r="AQ292" s="62"/>
      <c r="AR292" s="62">
        <v>1800000.0</v>
      </c>
      <c r="AS292" s="62"/>
      <c r="AT292" s="62"/>
      <c r="AU292" s="62"/>
      <c r="AV292" s="62">
        <v>1800000.0</v>
      </c>
      <c r="AW292" s="62"/>
      <c r="AX292" s="62">
        <v>1800000.0</v>
      </c>
      <c r="AY292" s="62">
        <v>1800000.0</v>
      </c>
      <c r="AZ292" s="63"/>
      <c r="BA292" s="59">
        <f t="shared" si="128"/>
        <v>21600000</v>
      </c>
      <c r="BB292" s="28">
        <f t="shared" si="78"/>
        <v>0</v>
      </c>
      <c r="BC292" s="64"/>
      <c r="BD292" s="59">
        <f t="shared" si="49"/>
        <v>0</v>
      </c>
      <c r="BE292" s="59">
        <f t="shared" si="50"/>
        <v>1800000</v>
      </c>
      <c r="BF292" s="59">
        <f t="shared" si="51"/>
        <v>1800000</v>
      </c>
      <c r="BG292" s="59">
        <f t="shared" si="52"/>
        <v>1800000</v>
      </c>
      <c r="BH292" s="59">
        <f t="shared" si="53"/>
        <v>1800000</v>
      </c>
      <c r="BI292" s="59">
        <f t="shared" si="54"/>
        <v>1800000</v>
      </c>
      <c r="BJ292" s="59">
        <f t="shared" si="55"/>
        <v>1800000</v>
      </c>
      <c r="BK292" s="59">
        <f t="shared" si="56"/>
        <v>1800000</v>
      </c>
      <c r="BL292" s="59">
        <f t="shared" si="57"/>
        <v>1800000</v>
      </c>
      <c r="BM292" s="59">
        <f t="shared" si="58"/>
        <v>1800000</v>
      </c>
      <c r="BN292" s="59">
        <f t="shared" si="59"/>
        <v>1800000</v>
      </c>
      <c r="BO292" s="59">
        <f t="shared" si="60"/>
        <v>3600000</v>
      </c>
      <c r="BP292" s="64"/>
      <c r="BQ292" s="59">
        <f t="shared" si="61"/>
        <v>3600000</v>
      </c>
      <c r="BR292" s="59">
        <f t="shared" si="62"/>
        <v>5400000</v>
      </c>
      <c r="BS292" s="59">
        <f t="shared" si="63"/>
        <v>5400000</v>
      </c>
      <c r="BT292" s="59">
        <f t="shared" si="64"/>
        <v>7200000</v>
      </c>
    </row>
    <row r="293">
      <c r="A293" s="49"/>
      <c r="B293" s="52" t="s">
        <v>38</v>
      </c>
      <c r="C293" s="52" t="s">
        <v>265</v>
      </c>
      <c r="D293" s="53">
        <v>2.1E7</v>
      </c>
      <c r="E293" s="62"/>
      <c r="F293" s="62"/>
      <c r="G293" s="62"/>
      <c r="H293" s="62"/>
      <c r="I293" s="62"/>
      <c r="J293" s="62"/>
      <c r="K293" s="62"/>
      <c r="L293" s="53">
        <v>1750000.0</v>
      </c>
      <c r="M293" s="62"/>
      <c r="N293" s="53">
        <v>1750000.0</v>
      </c>
      <c r="O293" s="62"/>
      <c r="P293" s="62"/>
      <c r="Q293" s="62"/>
      <c r="R293" s="62"/>
      <c r="S293" s="62"/>
      <c r="T293" s="62">
        <v>1750000.0</v>
      </c>
      <c r="U293" s="62"/>
      <c r="V293" s="62"/>
      <c r="W293" s="62"/>
      <c r="X293" s="62">
        <v>1750000.0</v>
      </c>
      <c r="Y293" s="62"/>
      <c r="Z293" s="62"/>
      <c r="AA293" s="62"/>
      <c r="AB293" s="62">
        <v>1750000.0</v>
      </c>
      <c r="AC293" s="62"/>
      <c r="AD293" s="62"/>
      <c r="AE293" s="62"/>
      <c r="AF293" s="62">
        <v>1750000.0</v>
      </c>
      <c r="AG293" s="62"/>
      <c r="AH293" s="62"/>
      <c r="AI293" s="62"/>
      <c r="AJ293" s="62">
        <v>1750000.0</v>
      </c>
      <c r="AK293" s="62"/>
      <c r="AL293" s="62"/>
      <c r="AM293" s="62"/>
      <c r="AN293" s="62">
        <v>1750000.0</v>
      </c>
      <c r="AO293" s="62"/>
      <c r="AP293" s="62"/>
      <c r="AQ293" s="62"/>
      <c r="AR293" s="62">
        <v>1750000.0</v>
      </c>
      <c r="AS293" s="62"/>
      <c r="AT293" s="62"/>
      <c r="AU293" s="62"/>
      <c r="AV293" s="62">
        <v>1750000.0</v>
      </c>
      <c r="AW293" s="62"/>
      <c r="AX293" s="62">
        <v>1750000.0</v>
      </c>
      <c r="AY293" s="62">
        <v>1750000.0</v>
      </c>
      <c r="AZ293" s="63"/>
      <c r="BA293" s="59">
        <f t="shared" si="128"/>
        <v>21000000</v>
      </c>
      <c r="BB293" s="28">
        <f t="shared" si="78"/>
        <v>0</v>
      </c>
      <c r="BC293" s="64"/>
      <c r="BD293" s="59">
        <f t="shared" si="49"/>
        <v>0</v>
      </c>
      <c r="BE293" s="59">
        <f t="shared" si="50"/>
        <v>1750000</v>
      </c>
      <c r="BF293" s="59">
        <f t="shared" si="51"/>
        <v>1750000</v>
      </c>
      <c r="BG293" s="59">
        <f t="shared" si="52"/>
        <v>1750000</v>
      </c>
      <c r="BH293" s="59">
        <f t="shared" si="53"/>
        <v>1750000</v>
      </c>
      <c r="BI293" s="59">
        <f t="shared" si="54"/>
        <v>1750000</v>
      </c>
      <c r="BJ293" s="59">
        <f t="shared" si="55"/>
        <v>1750000</v>
      </c>
      <c r="BK293" s="59">
        <f t="shared" si="56"/>
        <v>1750000</v>
      </c>
      <c r="BL293" s="59">
        <f t="shared" si="57"/>
        <v>1750000</v>
      </c>
      <c r="BM293" s="59">
        <f t="shared" si="58"/>
        <v>1750000</v>
      </c>
      <c r="BN293" s="59">
        <f t="shared" si="59"/>
        <v>1750000</v>
      </c>
      <c r="BO293" s="59">
        <f t="shared" si="60"/>
        <v>3500000</v>
      </c>
      <c r="BP293" s="64"/>
      <c r="BQ293" s="59">
        <f t="shared" si="61"/>
        <v>3500000</v>
      </c>
      <c r="BR293" s="59">
        <f t="shared" si="62"/>
        <v>5250000</v>
      </c>
      <c r="BS293" s="59">
        <f t="shared" si="63"/>
        <v>5250000</v>
      </c>
      <c r="BT293" s="59">
        <f t="shared" si="64"/>
        <v>7000000</v>
      </c>
    </row>
    <row r="294">
      <c r="A294" s="49"/>
      <c r="B294" s="52" t="s">
        <v>38</v>
      </c>
      <c r="C294" s="52" t="s">
        <v>266</v>
      </c>
      <c r="D294" s="53">
        <v>9000000.0</v>
      </c>
      <c r="E294" s="62"/>
      <c r="F294" s="62"/>
      <c r="G294" s="62"/>
      <c r="H294" s="62"/>
      <c r="I294" s="62"/>
      <c r="J294" s="62"/>
      <c r="K294" s="62"/>
      <c r="L294" s="53">
        <v>750000.0</v>
      </c>
      <c r="M294" s="62"/>
      <c r="N294" s="53">
        <v>750000.0</v>
      </c>
      <c r="O294" s="62"/>
      <c r="P294" s="62"/>
      <c r="Q294" s="62"/>
      <c r="R294" s="62"/>
      <c r="S294" s="62"/>
      <c r="T294" s="62">
        <v>750000.0</v>
      </c>
      <c r="U294" s="62"/>
      <c r="V294" s="62"/>
      <c r="W294" s="62"/>
      <c r="X294" s="62">
        <v>750000.0</v>
      </c>
      <c r="Y294" s="62"/>
      <c r="Z294" s="62"/>
      <c r="AA294" s="62"/>
      <c r="AB294" s="62">
        <v>750000.0</v>
      </c>
      <c r="AC294" s="62"/>
      <c r="AD294" s="62"/>
      <c r="AE294" s="62"/>
      <c r="AF294" s="62">
        <v>750000.0</v>
      </c>
      <c r="AG294" s="62"/>
      <c r="AH294" s="62"/>
      <c r="AI294" s="62"/>
      <c r="AJ294" s="62">
        <v>750000.0</v>
      </c>
      <c r="AK294" s="62"/>
      <c r="AL294" s="62"/>
      <c r="AM294" s="62"/>
      <c r="AN294" s="62">
        <v>750000.0</v>
      </c>
      <c r="AO294" s="62"/>
      <c r="AP294" s="62"/>
      <c r="AQ294" s="62"/>
      <c r="AR294" s="62">
        <v>750000.0</v>
      </c>
      <c r="AS294" s="62"/>
      <c r="AT294" s="62"/>
      <c r="AU294" s="62"/>
      <c r="AV294" s="62">
        <v>750000.0</v>
      </c>
      <c r="AW294" s="62"/>
      <c r="AX294" s="62">
        <v>750000.0</v>
      </c>
      <c r="AY294" s="62">
        <v>750000.0</v>
      </c>
      <c r="AZ294" s="63"/>
      <c r="BA294" s="59">
        <f t="shared" si="128"/>
        <v>9000000</v>
      </c>
      <c r="BB294" s="28">
        <f t="shared" si="78"/>
        <v>0</v>
      </c>
      <c r="BC294" s="64"/>
      <c r="BD294" s="59">
        <f t="shared" si="49"/>
        <v>0</v>
      </c>
      <c r="BE294" s="59">
        <f t="shared" si="50"/>
        <v>750000</v>
      </c>
      <c r="BF294" s="59">
        <f t="shared" si="51"/>
        <v>750000</v>
      </c>
      <c r="BG294" s="59">
        <f t="shared" si="52"/>
        <v>750000</v>
      </c>
      <c r="BH294" s="59">
        <f t="shared" si="53"/>
        <v>750000</v>
      </c>
      <c r="BI294" s="59">
        <f t="shared" si="54"/>
        <v>750000</v>
      </c>
      <c r="BJ294" s="59">
        <f t="shared" si="55"/>
        <v>750000</v>
      </c>
      <c r="BK294" s="59">
        <f t="shared" si="56"/>
        <v>750000</v>
      </c>
      <c r="BL294" s="59">
        <f t="shared" si="57"/>
        <v>750000</v>
      </c>
      <c r="BM294" s="59">
        <f t="shared" si="58"/>
        <v>750000</v>
      </c>
      <c r="BN294" s="59">
        <f t="shared" si="59"/>
        <v>750000</v>
      </c>
      <c r="BO294" s="59">
        <f t="shared" si="60"/>
        <v>1500000</v>
      </c>
      <c r="BP294" s="64"/>
      <c r="BQ294" s="59">
        <f t="shared" si="61"/>
        <v>1500000</v>
      </c>
      <c r="BR294" s="59">
        <f t="shared" si="62"/>
        <v>2250000</v>
      </c>
      <c r="BS294" s="59">
        <f t="shared" si="63"/>
        <v>2250000</v>
      </c>
      <c r="BT294" s="59">
        <f t="shared" si="64"/>
        <v>3000000</v>
      </c>
    </row>
    <row r="295">
      <c r="A295" s="49"/>
      <c r="B295" s="52" t="s">
        <v>38</v>
      </c>
      <c r="C295" s="52" t="s">
        <v>267</v>
      </c>
      <c r="D295" s="53">
        <v>7920000.0</v>
      </c>
      <c r="E295" s="62"/>
      <c r="F295" s="62"/>
      <c r="G295" s="62"/>
      <c r="H295" s="62"/>
      <c r="I295" s="62"/>
      <c r="J295" s="62"/>
      <c r="K295" s="62"/>
      <c r="L295" s="53">
        <v>660000.0</v>
      </c>
      <c r="M295" s="62"/>
      <c r="N295" s="53">
        <v>660000.0</v>
      </c>
      <c r="O295" s="62"/>
      <c r="P295" s="62"/>
      <c r="Q295" s="62"/>
      <c r="R295" s="62"/>
      <c r="S295" s="62"/>
      <c r="T295" s="62">
        <v>660000.0</v>
      </c>
      <c r="U295" s="62"/>
      <c r="V295" s="62"/>
      <c r="W295" s="62"/>
      <c r="X295" s="62">
        <v>660000.0</v>
      </c>
      <c r="Y295" s="62"/>
      <c r="Z295" s="62"/>
      <c r="AA295" s="62"/>
      <c r="AB295" s="62">
        <v>660000.0</v>
      </c>
      <c r="AC295" s="62"/>
      <c r="AD295" s="62"/>
      <c r="AE295" s="62"/>
      <c r="AF295" s="62">
        <v>660000.0</v>
      </c>
      <c r="AG295" s="62"/>
      <c r="AH295" s="62"/>
      <c r="AI295" s="62"/>
      <c r="AJ295" s="62">
        <v>660000.0</v>
      </c>
      <c r="AK295" s="62"/>
      <c r="AL295" s="62"/>
      <c r="AM295" s="62"/>
      <c r="AN295" s="62">
        <v>660000.0</v>
      </c>
      <c r="AO295" s="62"/>
      <c r="AP295" s="62"/>
      <c r="AQ295" s="62"/>
      <c r="AR295" s="62">
        <v>660000.0</v>
      </c>
      <c r="AS295" s="62"/>
      <c r="AT295" s="62"/>
      <c r="AU295" s="62"/>
      <c r="AV295" s="62">
        <v>660000.0</v>
      </c>
      <c r="AW295" s="62"/>
      <c r="AX295" s="62">
        <v>660000.0</v>
      </c>
      <c r="AY295" s="62">
        <v>660000.0</v>
      </c>
      <c r="AZ295" s="63"/>
      <c r="BA295" s="59">
        <f t="shared" si="128"/>
        <v>7920000</v>
      </c>
      <c r="BB295" s="28">
        <f t="shared" si="78"/>
        <v>0</v>
      </c>
      <c r="BC295" s="64"/>
      <c r="BD295" s="59">
        <f t="shared" si="49"/>
        <v>0</v>
      </c>
      <c r="BE295" s="59">
        <f t="shared" si="50"/>
        <v>660000</v>
      </c>
      <c r="BF295" s="59">
        <f t="shared" si="51"/>
        <v>660000</v>
      </c>
      <c r="BG295" s="59">
        <f t="shared" si="52"/>
        <v>660000</v>
      </c>
      <c r="BH295" s="59">
        <f t="shared" si="53"/>
        <v>660000</v>
      </c>
      <c r="BI295" s="59">
        <f t="shared" si="54"/>
        <v>660000</v>
      </c>
      <c r="BJ295" s="59">
        <f t="shared" si="55"/>
        <v>660000</v>
      </c>
      <c r="BK295" s="59">
        <f t="shared" si="56"/>
        <v>660000</v>
      </c>
      <c r="BL295" s="59">
        <f t="shared" si="57"/>
        <v>660000</v>
      </c>
      <c r="BM295" s="59">
        <f t="shared" si="58"/>
        <v>660000</v>
      </c>
      <c r="BN295" s="59">
        <f t="shared" si="59"/>
        <v>660000</v>
      </c>
      <c r="BO295" s="59">
        <f t="shared" si="60"/>
        <v>1320000</v>
      </c>
      <c r="BP295" s="64"/>
      <c r="BQ295" s="59">
        <f t="shared" si="61"/>
        <v>1320000</v>
      </c>
      <c r="BR295" s="59">
        <f t="shared" si="62"/>
        <v>1980000</v>
      </c>
      <c r="BS295" s="59">
        <f t="shared" si="63"/>
        <v>1980000</v>
      </c>
      <c r="BT295" s="59">
        <f t="shared" si="64"/>
        <v>2640000</v>
      </c>
    </row>
    <row r="296">
      <c r="A296" s="49"/>
      <c r="B296" s="52" t="s">
        <v>38</v>
      </c>
      <c r="C296" s="52" t="s">
        <v>310</v>
      </c>
      <c r="D296" s="53">
        <v>1.764E7</v>
      </c>
      <c r="E296" s="62"/>
      <c r="F296" s="62"/>
      <c r="G296" s="62"/>
      <c r="H296" s="62"/>
      <c r="I296" s="62"/>
      <c r="J296" s="62"/>
      <c r="K296" s="62"/>
      <c r="L296" s="53">
        <v>1470000.0</v>
      </c>
      <c r="M296" s="62"/>
      <c r="N296" s="53">
        <v>1470000.0</v>
      </c>
      <c r="O296" s="62"/>
      <c r="P296" s="62"/>
      <c r="Q296" s="62"/>
      <c r="R296" s="62"/>
      <c r="S296" s="62"/>
      <c r="T296" s="62">
        <v>1470000.0</v>
      </c>
      <c r="U296" s="62"/>
      <c r="V296" s="62"/>
      <c r="W296" s="62"/>
      <c r="X296" s="62">
        <v>1470000.0</v>
      </c>
      <c r="Y296" s="62"/>
      <c r="Z296" s="62"/>
      <c r="AA296" s="62"/>
      <c r="AB296" s="62">
        <v>1470000.0</v>
      </c>
      <c r="AC296" s="62"/>
      <c r="AD296" s="62"/>
      <c r="AE296" s="62"/>
      <c r="AF296" s="62">
        <v>1470000.0</v>
      </c>
      <c r="AG296" s="62"/>
      <c r="AH296" s="62"/>
      <c r="AI296" s="62"/>
      <c r="AJ296" s="62">
        <v>1470000.0</v>
      </c>
      <c r="AK296" s="62"/>
      <c r="AL296" s="62"/>
      <c r="AM296" s="62"/>
      <c r="AN296" s="62">
        <v>1470000.0</v>
      </c>
      <c r="AO296" s="62"/>
      <c r="AP296" s="62"/>
      <c r="AQ296" s="62"/>
      <c r="AR296" s="62">
        <v>1470000.0</v>
      </c>
      <c r="AS296" s="62"/>
      <c r="AT296" s="62"/>
      <c r="AU296" s="62"/>
      <c r="AV296" s="62">
        <v>1470000.0</v>
      </c>
      <c r="AW296" s="62"/>
      <c r="AX296" s="62">
        <v>1470000.0</v>
      </c>
      <c r="AY296" s="62">
        <v>1470000.0</v>
      </c>
      <c r="AZ296" s="63"/>
      <c r="BA296" s="59">
        <f t="shared" si="128"/>
        <v>17640000</v>
      </c>
      <c r="BB296" s="28">
        <f t="shared" si="78"/>
        <v>0</v>
      </c>
      <c r="BC296" s="64"/>
      <c r="BD296" s="59">
        <f t="shared" si="49"/>
        <v>0</v>
      </c>
      <c r="BE296" s="59">
        <f t="shared" si="50"/>
        <v>1470000</v>
      </c>
      <c r="BF296" s="59">
        <f t="shared" si="51"/>
        <v>1470000</v>
      </c>
      <c r="BG296" s="59">
        <f t="shared" si="52"/>
        <v>1470000</v>
      </c>
      <c r="BH296" s="59">
        <f t="shared" si="53"/>
        <v>1470000</v>
      </c>
      <c r="BI296" s="59">
        <f t="shared" si="54"/>
        <v>1470000</v>
      </c>
      <c r="BJ296" s="59">
        <f t="shared" si="55"/>
        <v>1470000</v>
      </c>
      <c r="BK296" s="59">
        <f t="shared" si="56"/>
        <v>1470000</v>
      </c>
      <c r="BL296" s="59">
        <f t="shared" si="57"/>
        <v>1470000</v>
      </c>
      <c r="BM296" s="59">
        <f t="shared" si="58"/>
        <v>1470000</v>
      </c>
      <c r="BN296" s="59">
        <f t="shared" si="59"/>
        <v>1470000</v>
      </c>
      <c r="BO296" s="59">
        <f t="shared" si="60"/>
        <v>2940000</v>
      </c>
      <c r="BP296" s="64"/>
      <c r="BQ296" s="59">
        <f t="shared" si="61"/>
        <v>2940000</v>
      </c>
      <c r="BR296" s="59">
        <f t="shared" si="62"/>
        <v>4410000</v>
      </c>
      <c r="BS296" s="59">
        <f t="shared" si="63"/>
        <v>4410000</v>
      </c>
      <c r="BT296" s="59">
        <f t="shared" si="64"/>
        <v>5880000</v>
      </c>
    </row>
    <row r="297">
      <c r="A297" s="49"/>
      <c r="B297" s="52" t="s">
        <v>38</v>
      </c>
      <c r="C297" s="52" t="s">
        <v>269</v>
      </c>
      <c r="D297" s="53">
        <v>5880000.0</v>
      </c>
      <c r="E297" s="62"/>
      <c r="F297" s="62"/>
      <c r="G297" s="62"/>
      <c r="H297" s="62"/>
      <c r="I297" s="62"/>
      <c r="J297" s="62"/>
      <c r="K297" s="62"/>
      <c r="L297" s="53">
        <v>490000.0</v>
      </c>
      <c r="M297" s="62"/>
      <c r="N297" s="53">
        <v>490000.0</v>
      </c>
      <c r="O297" s="62"/>
      <c r="P297" s="62"/>
      <c r="Q297" s="62"/>
      <c r="R297" s="62"/>
      <c r="S297" s="62"/>
      <c r="T297" s="62">
        <v>490000.0</v>
      </c>
      <c r="U297" s="62"/>
      <c r="V297" s="62"/>
      <c r="W297" s="62"/>
      <c r="X297" s="62">
        <v>490000.0</v>
      </c>
      <c r="Y297" s="62"/>
      <c r="Z297" s="62"/>
      <c r="AA297" s="62"/>
      <c r="AB297" s="62">
        <v>490000.0</v>
      </c>
      <c r="AC297" s="62"/>
      <c r="AD297" s="62"/>
      <c r="AE297" s="62"/>
      <c r="AF297" s="62">
        <v>490000.0</v>
      </c>
      <c r="AG297" s="62"/>
      <c r="AH297" s="62"/>
      <c r="AI297" s="62"/>
      <c r="AJ297" s="62">
        <v>490000.0</v>
      </c>
      <c r="AK297" s="62"/>
      <c r="AL297" s="62"/>
      <c r="AM297" s="62"/>
      <c r="AN297" s="62">
        <v>490000.0</v>
      </c>
      <c r="AO297" s="62"/>
      <c r="AP297" s="62"/>
      <c r="AQ297" s="62"/>
      <c r="AR297" s="62">
        <v>490000.0</v>
      </c>
      <c r="AS297" s="62"/>
      <c r="AT297" s="62"/>
      <c r="AU297" s="62"/>
      <c r="AV297" s="62">
        <v>490000.0</v>
      </c>
      <c r="AW297" s="62"/>
      <c r="AX297" s="62">
        <v>490000.0</v>
      </c>
      <c r="AY297" s="62">
        <v>490000.0</v>
      </c>
      <c r="AZ297" s="63"/>
      <c r="BA297" s="59">
        <f t="shared" si="128"/>
        <v>5880000</v>
      </c>
      <c r="BB297" s="28">
        <f t="shared" si="78"/>
        <v>0</v>
      </c>
      <c r="BC297" s="64"/>
      <c r="BD297" s="59">
        <f t="shared" si="49"/>
        <v>0</v>
      </c>
      <c r="BE297" s="59">
        <f t="shared" si="50"/>
        <v>490000</v>
      </c>
      <c r="BF297" s="59">
        <f t="shared" si="51"/>
        <v>490000</v>
      </c>
      <c r="BG297" s="59">
        <f t="shared" si="52"/>
        <v>490000</v>
      </c>
      <c r="BH297" s="59">
        <f t="shared" si="53"/>
        <v>490000</v>
      </c>
      <c r="BI297" s="59">
        <f t="shared" si="54"/>
        <v>490000</v>
      </c>
      <c r="BJ297" s="59">
        <f t="shared" si="55"/>
        <v>490000</v>
      </c>
      <c r="BK297" s="59">
        <f t="shared" si="56"/>
        <v>490000</v>
      </c>
      <c r="BL297" s="59">
        <f t="shared" si="57"/>
        <v>490000</v>
      </c>
      <c r="BM297" s="59">
        <f t="shared" si="58"/>
        <v>490000</v>
      </c>
      <c r="BN297" s="59">
        <f t="shared" si="59"/>
        <v>490000</v>
      </c>
      <c r="BO297" s="59">
        <f t="shared" si="60"/>
        <v>980000</v>
      </c>
      <c r="BP297" s="64"/>
      <c r="BQ297" s="59">
        <f t="shared" si="61"/>
        <v>980000</v>
      </c>
      <c r="BR297" s="59">
        <f t="shared" si="62"/>
        <v>1470000</v>
      </c>
      <c r="BS297" s="59">
        <f t="shared" si="63"/>
        <v>1470000</v>
      </c>
      <c r="BT297" s="59">
        <f t="shared" si="64"/>
        <v>1960000</v>
      </c>
    </row>
    <row r="298">
      <c r="A298" s="49"/>
      <c r="B298" s="52" t="s">
        <v>54</v>
      </c>
      <c r="C298" s="52" t="s">
        <v>263</v>
      </c>
      <c r="D298" s="53">
        <v>1.572E7</v>
      </c>
      <c r="E298" s="53">
        <v>0.0</v>
      </c>
      <c r="F298" s="53">
        <v>0.0</v>
      </c>
      <c r="G298" s="53">
        <v>0.0</v>
      </c>
      <c r="H298" s="53">
        <v>0.0</v>
      </c>
      <c r="I298" s="53">
        <v>0.0</v>
      </c>
      <c r="J298" s="53">
        <v>0.0</v>
      </c>
      <c r="K298" s="53">
        <v>0.0</v>
      </c>
      <c r="L298" s="53">
        <v>1310000.0</v>
      </c>
      <c r="M298" s="53">
        <v>0.0</v>
      </c>
      <c r="N298" s="53">
        <v>1310000.0</v>
      </c>
      <c r="O298" s="53">
        <v>0.0</v>
      </c>
      <c r="P298" s="53">
        <v>0.0</v>
      </c>
      <c r="Q298" s="53">
        <v>0.0</v>
      </c>
      <c r="R298" s="53">
        <f t="shared" ref="R298:AZ298" si="177">sum(R299:R301)</f>
        <v>0</v>
      </c>
      <c r="S298" s="53">
        <f t="shared" si="177"/>
        <v>0</v>
      </c>
      <c r="T298" s="53">
        <f t="shared" si="177"/>
        <v>1310000</v>
      </c>
      <c r="U298" s="53">
        <f t="shared" si="177"/>
        <v>0</v>
      </c>
      <c r="V298" s="53">
        <f t="shared" si="177"/>
        <v>0</v>
      </c>
      <c r="W298" s="53">
        <f t="shared" si="177"/>
        <v>0</v>
      </c>
      <c r="X298" s="53">
        <f t="shared" si="177"/>
        <v>1310000</v>
      </c>
      <c r="Y298" s="53">
        <f t="shared" si="177"/>
        <v>0</v>
      </c>
      <c r="Z298" s="53">
        <f t="shared" si="177"/>
        <v>0</v>
      </c>
      <c r="AA298" s="53">
        <f t="shared" si="177"/>
        <v>0</v>
      </c>
      <c r="AB298" s="53">
        <f t="shared" si="177"/>
        <v>1310000</v>
      </c>
      <c r="AC298" s="53">
        <f t="shared" si="177"/>
        <v>0</v>
      </c>
      <c r="AD298" s="53">
        <f t="shared" si="177"/>
        <v>0</v>
      </c>
      <c r="AE298" s="53">
        <f t="shared" si="177"/>
        <v>0</v>
      </c>
      <c r="AF298" s="53">
        <f t="shared" si="177"/>
        <v>1310000</v>
      </c>
      <c r="AG298" s="53">
        <f t="shared" si="177"/>
        <v>0</v>
      </c>
      <c r="AH298" s="53">
        <f t="shared" si="177"/>
        <v>0</v>
      </c>
      <c r="AI298" s="53">
        <f t="shared" si="177"/>
        <v>0</v>
      </c>
      <c r="AJ298" s="53">
        <f t="shared" si="177"/>
        <v>1310000</v>
      </c>
      <c r="AK298" s="53">
        <f t="shared" si="177"/>
        <v>0</v>
      </c>
      <c r="AL298" s="53">
        <f t="shared" si="177"/>
        <v>0</v>
      </c>
      <c r="AM298" s="53">
        <f t="shared" si="177"/>
        <v>0</v>
      </c>
      <c r="AN298" s="53">
        <f t="shared" si="177"/>
        <v>1310000</v>
      </c>
      <c r="AO298" s="53">
        <f t="shared" si="177"/>
        <v>0</v>
      </c>
      <c r="AP298" s="53">
        <f t="shared" si="177"/>
        <v>0</v>
      </c>
      <c r="AQ298" s="53">
        <f t="shared" si="177"/>
        <v>0</v>
      </c>
      <c r="AR298" s="53">
        <f t="shared" si="177"/>
        <v>1310000</v>
      </c>
      <c r="AS298" s="53">
        <f t="shared" si="177"/>
        <v>0</v>
      </c>
      <c r="AT298" s="53">
        <f t="shared" si="177"/>
        <v>0</v>
      </c>
      <c r="AU298" s="53">
        <f t="shared" si="177"/>
        <v>0</v>
      </c>
      <c r="AV298" s="53">
        <f t="shared" si="177"/>
        <v>1310000</v>
      </c>
      <c r="AW298" s="53">
        <f t="shared" si="177"/>
        <v>0</v>
      </c>
      <c r="AX298" s="53">
        <f t="shared" si="177"/>
        <v>1310000</v>
      </c>
      <c r="AY298" s="53">
        <f t="shared" si="177"/>
        <v>1310000</v>
      </c>
      <c r="AZ298" s="65">
        <f t="shared" si="177"/>
        <v>0</v>
      </c>
      <c r="BA298" s="59">
        <f t="shared" si="128"/>
        <v>15720000</v>
      </c>
      <c r="BB298" s="28">
        <f t="shared" si="78"/>
        <v>0</v>
      </c>
      <c r="BC298" s="64"/>
      <c r="BD298" s="59">
        <f t="shared" si="49"/>
        <v>0</v>
      </c>
      <c r="BE298" s="59">
        <f t="shared" si="50"/>
        <v>1310000</v>
      </c>
      <c r="BF298" s="59">
        <f t="shared" si="51"/>
        <v>1310000</v>
      </c>
      <c r="BG298" s="59">
        <f t="shared" si="52"/>
        <v>1310000</v>
      </c>
      <c r="BH298" s="59">
        <f t="shared" si="53"/>
        <v>1310000</v>
      </c>
      <c r="BI298" s="59">
        <f t="shared" si="54"/>
        <v>1310000</v>
      </c>
      <c r="BJ298" s="59">
        <f t="shared" si="55"/>
        <v>1310000</v>
      </c>
      <c r="BK298" s="59">
        <f t="shared" si="56"/>
        <v>1310000</v>
      </c>
      <c r="BL298" s="59">
        <f t="shared" si="57"/>
        <v>1310000</v>
      </c>
      <c r="BM298" s="59">
        <f t="shared" si="58"/>
        <v>1310000</v>
      </c>
      <c r="BN298" s="59">
        <f t="shared" si="59"/>
        <v>1310000</v>
      </c>
      <c r="BO298" s="59">
        <f t="shared" si="60"/>
        <v>2620000</v>
      </c>
      <c r="BP298" s="64"/>
      <c r="BQ298" s="59">
        <f t="shared" si="61"/>
        <v>2620000</v>
      </c>
      <c r="BR298" s="59">
        <f t="shared" si="62"/>
        <v>3930000</v>
      </c>
      <c r="BS298" s="59">
        <f t="shared" si="63"/>
        <v>3930000</v>
      </c>
      <c r="BT298" s="59">
        <f t="shared" si="64"/>
        <v>5240000</v>
      </c>
    </row>
    <row r="299">
      <c r="A299" s="49"/>
      <c r="B299" s="52" t="s">
        <v>38</v>
      </c>
      <c r="C299" s="52" t="s">
        <v>270</v>
      </c>
      <c r="D299" s="53">
        <v>6480000.0</v>
      </c>
      <c r="E299" s="62"/>
      <c r="F299" s="62"/>
      <c r="G299" s="62"/>
      <c r="H299" s="62"/>
      <c r="I299" s="62"/>
      <c r="J299" s="62"/>
      <c r="K299" s="62"/>
      <c r="L299" s="53">
        <v>540000.0</v>
      </c>
      <c r="M299" s="62"/>
      <c r="N299" s="53">
        <v>540000.0</v>
      </c>
      <c r="O299" s="62"/>
      <c r="P299" s="62"/>
      <c r="Q299" s="62"/>
      <c r="R299" s="62"/>
      <c r="S299" s="62"/>
      <c r="T299" s="62">
        <v>540000.0</v>
      </c>
      <c r="U299" s="62"/>
      <c r="V299" s="62"/>
      <c r="W299" s="62"/>
      <c r="X299" s="62">
        <v>540000.0</v>
      </c>
      <c r="Y299" s="62"/>
      <c r="Z299" s="62"/>
      <c r="AA299" s="62"/>
      <c r="AB299" s="62">
        <v>540000.0</v>
      </c>
      <c r="AC299" s="62"/>
      <c r="AD299" s="62"/>
      <c r="AE299" s="62"/>
      <c r="AF299" s="62">
        <v>540000.0</v>
      </c>
      <c r="AG299" s="62"/>
      <c r="AH299" s="62"/>
      <c r="AI299" s="62"/>
      <c r="AJ299" s="62">
        <v>540000.0</v>
      </c>
      <c r="AK299" s="62"/>
      <c r="AL299" s="62"/>
      <c r="AM299" s="62"/>
      <c r="AN299" s="62">
        <v>540000.0</v>
      </c>
      <c r="AO299" s="62"/>
      <c r="AP299" s="62"/>
      <c r="AQ299" s="62"/>
      <c r="AR299" s="62">
        <v>540000.0</v>
      </c>
      <c r="AS299" s="62"/>
      <c r="AT299" s="62"/>
      <c r="AU299" s="62"/>
      <c r="AV299" s="62">
        <v>540000.0</v>
      </c>
      <c r="AW299" s="62"/>
      <c r="AX299" s="62">
        <v>540000.0</v>
      </c>
      <c r="AY299" s="62">
        <v>540000.0</v>
      </c>
      <c r="AZ299" s="63"/>
      <c r="BA299" s="59">
        <f t="shared" si="128"/>
        <v>6480000</v>
      </c>
      <c r="BB299" s="28">
        <f t="shared" si="78"/>
        <v>0</v>
      </c>
      <c r="BC299" s="64"/>
      <c r="BD299" s="59">
        <f t="shared" si="49"/>
        <v>0</v>
      </c>
      <c r="BE299" s="59">
        <f t="shared" si="50"/>
        <v>540000</v>
      </c>
      <c r="BF299" s="59">
        <f t="shared" si="51"/>
        <v>540000</v>
      </c>
      <c r="BG299" s="59">
        <f t="shared" si="52"/>
        <v>540000</v>
      </c>
      <c r="BH299" s="59">
        <f t="shared" si="53"/>
        <v>540000</v>
      </c>
      <c r="BI299" s="59">
        <f t="shared" si="54"/>
        <v>540000</v>
      </c>
      <c r="BJ299" s="59">
        <f t="shared" si="55"/>
        <v>540000</v>
      </c>
      <c r="BK299" s="59">
        <f t="shared" si="56"/>
        <v>540000</v>
      </c>
      <c r="BL299" s="59">
        <f t="shared" si="57"/>
        <v>540000</v>
      </c>
      <c r="BM299" s="59">
        <f t="shared" si="58"/>
        <v>540000</v>
      </c>
      <c r="BN299" s="59">
        <f t="shared" si="59"/>
        <v>540000</v>
      </c>
      <c r="BO299" s="59">
        <f t="shared" si="60"/>
        <v>1080000</v>
      </c>
      <c r="BP299" s="64"/>
      <c r="BQ299" s="59">
        <f t="shared" si="61"/>
        <v>1080000</v>
      </c>
      <c r="BR299" s="59">
        <f t="shared" si="62"/>
        <v>1620000</v>
      </c>
      <c r="BS299" s="59">
        <f t="shared" si="63"/>
        <v>1620000</v>
      </c>
      <c r="BT299" s="59">
        <f t="shared" si="64"/>
        <v>2160000</v>
      </c>
    </row>
    <row r="300">
      <c r="A300" s="49"/>
      <c r="B300" s="52" t="s">
        <v>38</v>
      </c>
      <c r="C300" s="52" t="s">
        <v>271</v>
      </c>
      <c r="D300" s="53">
        <v>5280000.0</v>
      </c>
      <c r="E300" s="62"/>
      <c r="F300" s="62"/>
      <c r="G300" s="62"/>
      <c r="H300" s="62"/>
      <c r="I300" s="62"/>
      <c r="J300" s="62"/>
      <c r="K300" s="62"/>
      <c r="L300" s="53">
        <v>440000.0</v>
      </c>
      <c r="M300" s="62"/>
      <c r="N300" s="53">
        <v>440000.0</v>
      </c>
      <c r="O300" s="62"/>
      <c r="P300" s="62"/>
      <c r="Q300" s="62"/>
      <c r="R300" s="62"/>
      <c r="S300" s="62"/>
      <c r="T300" s="62">
        <v>440000.0</v>
      </c>
      <c r="U300" s="62"/>
      <c r="V300" s="62"/>
      <c r="W300" s="62"/>
      <c r="X300" s="62">
        <v>440000.0</v>
      </c>
      <c r="Y300" s="62"/>
      <c r="Z300" s="62"/>
      <c r="AA300" s="62"/>
      <c r="AB300" s="62">
        <v>440000.0</v>
      </c>
      <c r="AC300" s="62"/>
      <c r="AD300" s="62"/>
      <c r="AE300" s="62"/>
      <c r="AF300" s="62">
        <v>440000.0</v>
      </c>
      <c r="AG300" s="62"/>
      <c r="AH300" s="62"/>
      <c r="AI300" s="62"/>
      <c r="AJ300" s="62">
        <v>440000.0</v>
      </c>
      <c r="AK300" s="62"/>
      <c r="AL300" s="62"/>
      <c r="AM300" s="62"/>
      <c r="AN300" s="62">
        <v>440000.0</v>
      </c>
      <c r="AO300" s="62"/>
      <c r="AP300" s="62"/>
      <c r="AQ300" s="62"/>
      <c r="AR300" s="62">
        <v>440000.0</v>
      </c>
      <c r="AS300" s="62"/>
      <c r="AT300" s="62"/>
      <c r="AU300" s="62"/>
      <c r="AV300" s="62">
        <v>440000.0</v>
      </c>
      <c r="AW300" s="62"/>
      <c r="AX300" s="62">
        <v>440000.0</v>
      </c>
      <c r="AY300" s="62">
        <v>440000.0</v>
      </c>
      <c r="AZ300" s="63"/>
      <c r="BA300" s="59">
        <f t="shared" si="128"/>
        <v>5280000</v>
      </c>
      <c r="BB300" s="28">
        <f t="shared" si="78"/>
        <v>0</v>
      </c>
      <c r="BC300" s="64"/>
      <c r="BD300" s="59">
        <f t="shared" si="49"/>
        <v>0</v>
      </c>
      <c r="BE300" s="59">
        <f t="shared" si="50"/>
        <v>440000</v>
      </c>
      <c r="BF300" s="59">
        <f t="shared" si="51"/>
        <v>440000</v>
      </c>
      <c r="BG300" s="59">
        <f t="shared" si="52"/>
        <v>440000</v>
      </c>
      <c r="BH300" s="59">
        <f t="shared" si="53"/>
        <v>440000</v>
      </c>
      <c r="BI300" s="59">
        <f t="shared" si="54"/>
        <v>440000</v>
      </c>
      <c r="BJ300" s="59">
        <f t="shared" si="55"/>
        <v>440000</v>
      </c>
      <c r="BK300" s="59">
        <f t="shared" si="56"/>
        <v>440000</v>
      </c>
      <c r="BL300" s="59">
        <f t="shared" si="57"/>
        <v>440000</v>
      </c>
      <c r="BM300" s="59">
        <f t="shared" si="58"/>
        <v>440000</v>
      </c>
      <c r="BN300" s="59">
        <f t="shared" si="59"/>
        <v>440000</v>
      </c>
      <c r="BO300" s="59">
        <f t="shared" si="60"/>
        <v>880000</v>
      </c>
      <c r="BP300" s="64"/>
      <c r="BQ300" s="59">
        <f t="shared" si="61"/>
        <v>880000</v>
      </c>
      <c r="BR300" s="59">
        <f t="shared" si="62"/>
        <v>1320000</v>
      </c>
      <c r="BS300" s="59">
        <f t="shared" si="63"/>
        <v>1320000</v>
      </c>
      <c r="BT300" s="59">
        <f t="shared" si="64"/>
        <v>1760000</v>
      </c>
    </row>
    <row r="301">
      <c r="A301" s="49"/>
      <c r="B301" s="52" t="s">
        <v>38</v>
      </c>
      <c r="C301" s="52" t="s">
        <v>272</v>
      </c>
      <c r="D301" s="53">
        <v>3960000.0</v>
      </c>
      <c r="E301" s="62"/>
      <c r="F301" s="62"/>
      <c r="G301" s="62"/>
      <c r="H301" s="62"/>
      <c r="I301" s="62"/>
      <c r="J301" s="62"/>
      <c r="K301" s="62"/>
      <c r="L301" s="53">
        <v>330000.0</v>
      </c>
      <c r="M301" s="62"/>
      <c r="N301" s="53">
        <v>330000.0</v>
      </c>
      <c r="O301" s="62"/>
      <c r="P301" s="62"/>
      <c r="Q301" s="62"/>
      <c r="R301" s="62"/>
      <c r="S301" s="62"/>
      <c r="T301" s="62">
        <v>330000.0</v>
      </c>
      <c r="U301" s="62"/>
      <c r="V301" s="62"/>
      <c r="W301" s="62"/>
      <c r="X301" s="62">
        <v>330000.0</v>
      </c>
      <c r="Y301" s="62"/>
      <c r="Z301" s="62"/>
      <c r="AA301" s="62"/>
      <c r="AB301" s="62">
        <v>330000.0</v>
      </c>
      <c r="AC301" s="62"/>
      <c r="AD301" s="62"/>
      <c r="AE301" s="62"/>
      <c r="AF301" s="62">
        <v>330000.0</v>
      </c>
      <c r="AG301" s="62"/>
      <c r="AH301" s="62"/>
      <c r="AI301" s="62"/>
      <c r="AJ301" s="62">
        <v>330000.0</v>
      </c>
      <c r="AK301" s="62"/>
      <c r="AL301" s="62"/>
      <c r="AM301" s="62"/>
      <c r="AN301" s="62">
        <v>330000.0</v>
      </c>
      <c r="AO301" s="62"/>
      <c r="AP301" s="62"/>
      <c r="AQ301" s="62"/>
      <c r="AR301" s="62">
        <v>330000.0</v>
      </c>
      <c r="AS301" s="62"/>
      <c r="AT301" s="62"/>
      <c r="AU301" s="62"/>
      <c r="AV301" s="62">
        <v>330000.0</v>
      </c>
      <c r="AW301" s="62"/>
      <c r="AX301" s="62">
        <v>330000.0</v>
      </c>
      <c r="AY301" s="62">
        <v>330000.0</v>
      </c>
      <c r="AZ301" s="63"/>
      <c r="BA301" s="59">
        <f t="shared" si="128"/>
        <v>3960000</v>
      </c>
      <c r="BB301" s="28">
        <f t="shared" si="78"/>
        <v>0</v>
      </c>
      <c r="BC301" s="64"/>
      <c r="BD301" s="59">
        <f t="shared" si="49"/>
        <v>0</v>
      </c>
      <c r="BE301" s="59">
        <f t="shared" si="50"/>
        <v>330000</v>
      </c>
      <c r="BF301" s="59">
        <f t="shared" si="51"/>
        <v>330000</v>
      </c>
      <c r="BG301" s="59">
        <f t="shared" si="52"/>
        <v>330000</v>
      </c>
      <c r="BH301" s="59">
        <f t="shared" si="53"/>
        <v>330000</v>
      </c>
      <c r="BI301" s="59">
        <f t="shared" si="54"/>
        <v>330000</v>
      </c>
      <c r="BJ301" s="59">
        <f t="shared" si="55"/>
        <v>330000</v>
      </c>
      <c r="BK301" s="59">
        <f t="shared" si="56"/>
        <v>330000</v>
      </c>
      <c r="BL301" s="59">
        <f t="shared" si="57"/>
        <v>330000</v>
      </c>
      <c r="BM301" s="59">
        <f t="shared" si="58"/>
        <v>330000</v>
      </c>
      <c r="BN301" s="59">
        <f t="shared" si="59"/>
        <v>330000</v>
      </c>
      <c r="BO301" s="59">
        <f t="shared" si="60"/>
        <v>660000</v>
      </c>
      <c r="BP301" s="64"/>
      <c r="BQ301" s="59">
        <f t="shared" si="61"/>
        <v>660000</v>
      </c>
      <c r="BR301" s="59">
        <f t="shared" si="62"/>
        <v>990000</v>
      </c>
      <c r="BS301" s="59">
        <f t="shared" si="63"/>
        <v>990000</v>
      </c>
      <c r="BT301" s="59">
        <f t="shared" si="64"/>
        <v>1320000</v>
      </c>
    </row>
    <row r="302">
      <c r="A302" s="49"/>
      <c r="B302" s="52" t="s">
        <v>54</v>
      </c>
      <c r="C302" s="52" t="s">
        <v>273</v>
      </c>
      <c r="D302" s="53">
        <v>1.632E7</v>
      </c>
      <c r="E302" s="53">
        <v>0.0</v>
      </c>
      <c r="F302" s="53">
        <v>0.0</v>
      </c>
      <c r="G302" s="53">
        <v>0.0</v>
      </c>
      <c r="H302" s="53">
        <v>0.0</v>
      </c>
      <c r="I302" s="53">
        <v>0.0</v>
      </c>
      <c r="J302" s="53">
        <v>0.0</v>
      </c>
      <c r="K302" s="53">
        <v>0.0</v>
      </c>
      <c r="L302" s="53">
        <v>1360000.0</v>
      </c>
      <c r="M302" s="53">
        <v>0.0</v>
      </c>
      <c r="N302" s="53">
        <v>1360000.0</v>
      </c>
      <c r="O302" s="53">
        <v>0.0</v>
      </c>
      <c r="P302" s="53">
        <v>0.0</v>
      </c>
      <c r="Q302" s="53">
        <v>0.0</v>
      </c>
      <c r="R302" s="53">
        <f t="shared" ref="R302:AZ302" si="178">sum(R303)</f>
        <v>0</v>
      </c>
      <c r="S302" s="53">
        <f t="shared" si="178"/>
        <v>0</v>
      </c>
      <c r="T302" s="53">
        <f t="shared" si="178"/>
        <v>1360000</v>
      </c>
      <c r="U302" s="53">
        <f t="shared" si="178"/>
        <v>0</v>
      </c>
      <c r="V302" s="53">
        <f t="shared" si="178"/>
        <v>0</v>
      </c>
      <c r="W302" s="53">
        <f t="shared" si="178"/>
        <v>0</v>
      </c>
      <c r="X302" s="53">
        <f t="shared" si="178"/>
        <v>1360000</v>
      </c>
      <c r="Y302" s="53">
        <f t="shared" si="178"/>
        <v>0</v>
      </c>
      <c r="Z302" s="53">
        <f t="shared" si="178"/>
        <v>0</v>
      </c>
      <c r="AA302" s="53">
        <f t="shared" si="178"/>
        <v>0</v>
      </c>
      <c r="AB302" s="53">
        <f t="shared" si="178"/>
        <v>1360000</v>
      </c>
      <c r="AC302" s="53">
        <f t="shared" si="178"/>
        <v>0</v>
      </c>
      <c r="AD302" s="53">
        <f t="shared" si="178"/>
        <v>0</v>
      </c>
      <c r="AE302" s="53">
        <f t="shared" si="178"/>
        <v>0</v>
      </c>
      <c r="AF302" s="53">
        <f t="shared" si="178"/>
        <v>1360000</v>
      </c>
      <c r="AG302" s="53">
        <f t="shared" si="178"/>
        <v>0</v>
      </c>
      <c r="AH302" s="53">
        <f t="shared" si="178"/>
        <v>0</v>
      </c>
      <c r="AI302" s="53">
        <f t="shared" si="178"/>
        <v>0</v>
      </c>
      <c r="AJ302" s="53">
        <f t="shared" si="178"/>
        <v>1360000</v>
      </c>
      <c r="AK302" s="53">
        <f t="shared" si="178"/>
        <v>0</v>
      </c>
      <c r="AL302" s="53">
        <f t="shared" si="178"/>
        <v>0</v>
      </c>
      <c r="AM302" s="53">
        <f t="shared" si="178"/>
        <v>0</v>
      </c>
      <c r="AN302" s="53">
        <f t="shared" si="178"/>
        <v>1360000</v>
      </c>
      <c r="AO302" s="53">
        <f t="shared" si="178"/>
        <v>0</v>
      </c>
      <c r="AP302" s="53">
        <f t="shared" si="178"/>
        <v>0</v>
      </c>
      <c r="AQ302" s="53">
        <f t="shared" si="178"/>
        <v>0</v>
      </c>
      <c r="AR302" s="53">
        <f t="shared" si="178"/>
        <v>1360000</v>
      </c>
      <c r="AS302" s="53">
        <f t="shared" si="178"/>
        <v>0</v>
      </c>
      <c r="AT302" s="53">
        <f t="shared" si="178"/>
        <v>0</v>
      </c>
      <c r="AU302" s="53">
        <f t="shared" si="178"/>
        <v>0</v>
      </c>
      <c r="AV302" s="53">
        <f t="shared" si="178"/>
        <v>1360000</v>
      </c>
      <c r="AW302" s="53">
        <f t="shared" si="178"/>
        <v>0</v>
      </c>
      <c r="AX302" s="53">
        <f t="shared" si="178"/>
        <v>1360000</v>
      </c>
      <c r="AY302" s="53">
        <f t="shared" si="178"/>
        <v>1360000</v>
      </c>
      <c r="AZ302" s="65">
        <f t="shared" si="178"/>
        <v>0</v>
      </c>
      <c r="BA302" s="59">
        <f t="shared" si="128"/>
        <v>16320000</v>
      </c>
      <c r="BB302" s="28">
        <f t="shared" si="78"/>
        <v>0</v>
      </c>
      <c r="BC302" s="64"/>
      <c r="BD302" s="59">
        <f t="shared" si="49"/>
        <v>0</v>
      </c>
      <c r="BE302" s="59">
        <f t="shared" si="50"/>
        <v>1360000</v>
      </c>
      <c r="BF302" s="59">
        <f t="shared" si="51"/>
        <v>1360000</v>
      </c>
      <c r="BG302" s="59">
        <f t="shared" si="52"/>
        <v>1360000</v>
      </c>
      <c r="BH302" s="59">
        <f t="shared" si="53"/>
        <v>1360000</v>
      </c>
      <c r="BI302" s="59">
        <f t="shared" si="54"/>
        <v>1360000</v>
      </c>
      <c r="BJ302" s="59">
        <f t="shared" si="55"/>
        <v>1360000</v>
      </c>
      <c r="BK302" s="59">
        <f t="shared" si="56"/>
        <v>1360000</v>
      </c>
      <c r="BL302" s="59">
        <f t="shared" si="57"/>
        <v>1360000</v>
      </c>
      <c r="BM302" s="59">
        <f t="shared" si="58"/>
        <v>1360000</v>
      </c>
      <c r="BN302" s="59">
        <f t="shared" si="59"/>
        <v>1360000</v>
      </c>
      <c r="BO302" s="59">
        <f t="shared" si="60"/>
        <v>2720000</v>
      </c>
      <c r="BP302" s="64"/>
      <c r="BQ302" s="59">
        <f t="shared" si="61"/>
        <v>2720000</v>
      </c>
      <c r="BR302" s="59">
        <f t="shared" si="62"/>
        <v>4080000</v>
      </c>
      <c r="BS302" s="59">
        <f t="shared" si="63"/>
        <v>4080000</v>
      </c>
      <c r="BT302" s="59">
        <f t="shared" si="64"/>
        <v>5440000</v>
      </c>
    </row>
    <row r="303">
      <c r="A303" s="49"/>
      <c r="B303" s="52" t="s">
        <v>38</v>
      </c>
      <c r="C303" s="52" t="s">
        <v>274</v>
      </c>
      <c r="D303" s="53">
        <v>1.632E7</v>
      </c>
      <c r="E303" s="62"/>
      <c r="F303" s="62"/>
      <c r="G303" s="62"/>
      <c r="H303" s="62"/>
      <c r="I303" s="62"/>
      <c r="J303" s="62"/>
      <c r="K303" s="62"/>
      <c r="L303" s="53">
        <v>1360000.0</v>
      </c>
      <c r="M303" s="62"/>
      <c r="N303" s="53">
        <v>1360000.0</v>
      </c>
      <c r="O303" s="62"/>
      <c r="P303" s="62"/>
      <c r="Q303" s="62"/>
      <c r="R303" s="62"/>
      <c r="S303" s="62"/>
      <c r="T303" s="62">
        <v>1360000.0</v>
      </c>
      <c r="U303" s="62"/>
      <c r="V303" s="62"/>
      <c r="W303" s="62"/>
      <c r="X303" s="62">
        <v>1360000.0</v>
      </c>
      <c r="Y303" s="62"/>
      <c r="Z303" s="62"/>
      <c r="AA303" s="62"/>
      <c r="AB303" s="62">
        <v>1360000.0</v>
      </c>
      <c r="AC303" s="62"/>
      <c r="AD303" s="62"/>
      <c r="AE303" s="62"/>
      <c r="AF303" s="62">
        <v>1360000.0</v>
      </c>
      <c r="AG303" s="62"/>
      <c r="AH303" s="62"/>
      <c r="AI303" s="62"/>
      <c r="AJ303" s="62">
        <v>1360000.0</v>
      </c>
      <c r="AK303" s="62"/>
      <c r="AL303" s="62"/>
      <c r="AM303" s="62"/>
      <c r="AN303" s="62">
        <v>1360000.0</v>
      </c>
      <c r="AO303" s="62"/>
      <c r="AP303" s="62"/>
      <c r="AQ303" s="62"/>
      <c r="AR303" s="62">
        <v>1360000.0</v>
      </c>
      <c r="AS303" s="62"/>
      <c r="AT303" s="62"/>
      <c r="AU303" s="62"/>
      <c r="AV303" s="62">
        <v>1360000.0</v>
      </c>
      <c r="AW303" s="62"/>
      <c r="AX303" s="62">
        <v>1360000.0</v>
      </c>
      <c r="AY303" s="62">
        <v>1360000.0</v>
      </c>
      <c r="AZ303" s="63"/>
      <c r="BA303" s="59">
        <f t="shared" si="128"/>
        <v>16320000</v>
      </c>
      <c r="BB303" s="28">
        <f t="shared" si="78"/>
        <v>0</v>
      </c>
      <c r="BC303" s="64"/>
      <c r="BD303" s="59">
        <f t="shared" si="49"/>
        <v>0</v>
      </c>
      <c r="BE303" s="59">
        <f t="shared" si="50"/>
        <v>1360000</v>
      </c>
      <c r="BF303" s="59">
        <f t="shared" si="51"/>
        <v>1360000</v>
      </c>
      <c r="BG303" s="59">
        <f t="shared" si="52"/>
        <v>1360000</v>
      </c>
      <c r="BH303" s="59">
        <f t="shared" si="53"/>
        <v>1360000</v>
      </c>
      <c r="BI303" s="59">
        <f t="shared" si="54"/>
        <v>1360000</v>
      </c>
      <c r="BJ303" s="59">
        <f t="shared" si="55"/>
        <v>1360000</v>
      </c>
      <c r="BK303" s="59">
        <f t="shared" si="56"/>
        <v>1360000</v>
      </c>
      <c r="BL303" s="59">
        <f t="shared" si="57"/>
        <v>1360000</v>
      </c>
      <c r="BM303" s="59">
        <f t="shared" si="58"/>
        <v>1360000</v>
      </c>
      <c r="BN303" s="59">
        <f t="shared" si="59"/>
        <v>1360000</v>
      </c>
      <c r="BO303" s="59">
        <f t="shared" si="60"/>
        <v>2720000</v>
      </c>
      <c r="BP303" s="64"/>
      <c r="BQ303" s="59">
        <f t="shared" si="61"/>
        <v>2720000</v>
      </c>
      <c r="BR303" s="59">
        <f t="shared" si="62"/>
        <v>4080000</v>
      </c>
      <c r="BS303" s="59">
        <f t="shared" si="63"/>
        <v>4080000</v>
      </c>
      <c r="BT303" s="59">
        <f t="shared" si="64"/>
        <v>5440000</v>
      </c>
    </row>
    <row r="304">
      <c r="A304" s="49"/>
      <c r="B304" s="52" t="s">
        <v>54</v>
      </c>
      <c r="C304" s="52" t="s">
        <v>275</v>
      </c>
      <c r="D304" s="53">
        <v>3600000.0</v>
      </c>
      <c r="E304" s="53">
        <v>0.0</v>
      </c>
      <c r="F304" s="53">
        <v>0.0</v>
      </c>
      <c r="G304" s="53">
        <v>0.0</v>
      </c>
      <c r="H304" s="53">
        <v>0.0</v>
      </c>
      <c r="I304" s="53">
        <v>0.0</v>
      </c>
      <c r="J304" s="53">
        <v>0.0</v>
      </c>
      <c r="K304" s="53">
        <v>0.0</v>
      </c>
      <c r="L304" s="53">
        <v>300000.0</v>
      </c>
      <c r="M304" s="53">
        <v>0.0</v>
      </c>
      <c r="N304" s="53">
        <v>300000.0</v>
      </c>
      <c r="O304" s="53">
        <v>0.0</v>
      </c>
      <c r="P304" s="53">
        <v>0.0</v>
      </c>
      <c r="Q304" s="53">
        <v>0.0</v>
      </c>
      <c r="R304" s="53">
        <f t="shared" ref="R304:AZ304" si="179">sum(R305)</f>
        <v>0</v>
      </c>
      <c r="S304" s="53">
        <f t="shared" si="179"/>
        <v>0</v>
      </c>
      <c r="T304" s="53">
        <f t="shared" si="179"/>
        <v>300000</v>
      </c>
      <c r="U304" s="53">
        <f t="shared" si="179"/>
        <v>0</v>
      </c>
      <c r="V304" s="53">
        <f t="shared" si="179"/>
        <v>0</v>
      </c>
      <c r="W304" s="53">
        <f t="shared" si="179"/>
        <v>0</v>
      </c>
      <c r="X304" s="53">
        <f t="shared" si="179"/>
        <v>300000</v>
      </c>
      <c r="Y304" s="53">
        <f t="shared" si="179"/>
        <v>0</v>
      </c>
      <c r="Z304" s="53">
        <f t="shared" si="179"/>
        <v>0</v>
      </c>
      <c r="AA304" s="53">
        <f t="shared" si="179"/>
        <v>0</v>
      </c>
      <c r="AB304" s="53">
        <f t="shared" si="179"/>
        <v>300000</v>
      </c>
      <c r="AC304" s="53">
        <f t="shared" si="179"/>
        <v>0</v>
      </c>
      <c r="AD304" s="53">
        <f t="shared" si="179"/>
        <v>0</v>
      </c>
      <c r="AE304" s="53">
        <f t="shared" si="179"/>
        <v>0</v>
      </c>
      <c r="AF304" s="53">
        <f t="shared" si="179"/>
        <v>300000</v>
      </c>
      <c r="AG304" s="53">
        <f t="shared" si="179"/>
        <v>0</v>
      </c>
      <c r="AH304" s="53">
        <f t="shared" si="179"/>
        <v>0</v>
      </c>
      <c r="AI304" s="53">
        <f t="shared" si="179"/>
        <v>0</v>
      </c>
      <c r="AJ304" s="53">
        <f t="shared" si="179"/>
        <v>300000</v>
      </c>
      <c r="AK304" s="53">
        <f t="shared" si="179"/>
        <v>0</v>
      </c>
      <c r="AL304" s="53">
        <f t="shared" si="179"/>
        <v>0</v>
      </c>
      <c r="AM304" s="53">
        <f t="shared" si="179"/>
        <v>0</v>
      </c>
      <c r="AN304" s="53">
        <f t="shared" si="179"/>
        <v>300000</v>
      </c>
      <c r="AO304" s="53">
        <f t="shared" si="179"/>
        <v>0</v>
      </c>
      <c r="AP304" s="53">
        <f t="shared" si="179"/>
        <v>0</v>
      </c>
      <c r="AQ304" s="53">
        <f t="shared" si="179"/>
        <v>0</v>
      </c>
      <c r="AR304" s="53">
        <f t="shared" si="179"/>
        <v>300000</v>
      </c>
      <c r="AS304" s="53">
        <f t="shared" si="179"/>
        <v>0</v>
      </c>
      <c r="AT304" s="53">
        <f t="shared" si="179"/>
        <v>0</v>
      </c>
      <c r="AU304" s="53">
        <f t="shared" si="179"/>
        <v>0</v>
      </c>
      <c r="AV304" s="53">
        <f t="shared" si="179"/>
        <v>300000</v>
      </c>
      <c r="AW304" s="53">
        <f t="shared" si="179"/>
        <v>0</v>
      </c>
      <c r="AX304" s="53">
        <f t="shared" si="179"/>
        <v>300000</v>
      </c>
      <c r="AY304" s="53">
        <f t="shared" si="179"/>
        <v>300000</v>
      </c>
      <c r="AZ304" s="65">
        <f t="shared" si="179"/>
        <v>0</v>
      </c>
      <c r="BA304" s="59">
        <f t="shared" si="128"/>
        <v>3600000</v>
      </c>
      <c r="BB304" s="28">
        <f t="shared" si="78"/>
        <v>0</v>
      </c>
      <c r="BC304" s="64"/>
      <c r="BD304" s="59">
        <f t="shared" si="49"/>
        <v>0</v>
      </c>
      <c r="BE304" s="59">
        <f t="shared" si="50"/>
        <v>300000</v>
      </c>
      <c r="BF304" s="59">
        <f t="shared" si="51"/>
        <v>300000</v>
      </c>
      <c r="BG304" s="59">
        <f t="shared" si="52"/>
        <v>300000</v>
      </c>
      <c r="BH304" s="59">
        <f t="shared" si="53"/>
        <v>300000</v>
      </c>
      <c r="BI304" s="59">
        <f t="shared" si="54"/>
        <v>300000</v>
      </c>
      <c r="BJ304" s="59">
        <f t="shared" si="55"/>
        <v>300000</v>
      </c>
      <c r="BK304" s="59">
        <f t="shared" si="56"/>
        <v>300000</v>
      </c>
      <c r="BL304" s="59">
        <f t="shared" si="57"/>
        <v>300000</v>
      </c>
      <c r="BM304" s="59">
        <f t="shared" si="58"/>
        <v>300000</v>
      </c>
      <c r="BN304" s="59">
        <f t="shared" si="59"/>
        <v>300000</v>
      </c>
      <c r="BO304" s="59">
        <f t="shared" si="60"/>
        <v>600000</v>
      </c>
      <c r="BP304" s="64"/>
      <c r="BQ304" s="59">
        <f t="shared" si="61"/>
        <v>600000</v>
      </c>
      <c r="BR304" s="59">
        <f t="shared" si="62"/>
        <v>900000</v>
      </c>
      <c r="BS304" s="59">
        <f t="shared" si="63"/>
        <v>900000</v>
      </c>
      <c r="BT304" s="59">
        <f t="shared" si="64"/>
        <v>1200000</v>
      </c>
    </row>
    <row r="305">
      <c r="A305" s="49"/>
      <c r="B305" s="52" t="s">
        <v>38</v>
      </c>
      <c r="C305" s="52" t="s">
        <v>276</v>
      </c>
      <c r="D305" s="53">
        <v>3600000.0</v>
      </c>
      <c r="E305" s="62"/>
      <c r="F305" s="62"/>
      <c r="G305" s="62"/>
      <c r="H305" s="62"/>
      <c r="I305" s="62"/>
      <c r="J305" s="62"/>
      <c r="K305" s="62"/>
      <c r="L305" s="53">
        <v>300000.0</v>
      </c>
      <c r="M305" s="62"/>
      <c r="N305" s="53">
        <v>300000.0</v>
      </c>
      <c r="O305" s="62"/>
      <c r="P305" s="62"/>
      <c r="Q305" s="62"/>
      <c r="R305" s="62"/>
      <c r="S305" s="62"/>
      <c r="T305" s="62">
        <v>300000.0</v>
      </c>
      <c r="U305" s="62"/>
      <c r="V305" s="62"/>
      <c r="W305" s="62"/>
      <c r="X305" s="62">
        <v>300000.0</v>
      </c>
      <c r="Y305" s="62"/>
      <c r="Z305" s="62"/>
      <c r="AA305" s="62"/>
      <c r="AB305" s="62">
        <v>300000.0</v>
      </c>
      <c r="AC305" s="62"/>
      <c r="AD305" s="62"/>
      <c r="AE305" s="62"/>
      <c r="AF305" s="62">
        <v>300000.0</v>
      </c>
      <c r="AG305" s="62"/>
      <c r="AH305" s="62"/>
      <c r="AI305" s="62"/>
      <c r="AJ305" s="62">
        <v>300000.0</v>
      </c>
      <c r="AK305" s="62"/>
      <c r="AL305" s="62"/>
      <c r="AM305" s="62"/>
      <c r="AN305" s="62">
        <v>300000.0</v>
      </c>
      <c r="AO305" s="62"/>
      <c r="AP305" s="62"/>
      <c r="AQ305" s="62"/>
      <c r="AR305" s="62">
        <v>300000.0</v>
      </c>
      <c r="AS305" s="62"/>
      <c r="AT305" s="62"/>
      <c r="AU305" s="62"/>
      <c r="AV305" s="62">
        <v>300000.0</v>
      </c>
      <c r="AW305" s="62"/>
      <c r="AX305" s="62">
        <v>300000.0</v>
      </c>
      <c r="AY305" s="62">
        <v>300000.0</v>
      </c>
      <c r="AZ305" s="63"/>
      <c r="BA305" s="59">
        <f t="shared" si="128"/>
        <v>3600000</v>
      </c>
      <c r="BB305" s="28">
        <f t="shared" si="78"/>
        <v>0</v>
      </c>
      <c r="BC305" s="64"/>
      <c r="BD305" s="59">
        <f t="shared" si="49"/>
        <v>0</v>
      </c>
      <c r="BE305" s="59">
        <f t="shared" si="50"/>
        <v>300000</v>
      </c>
      <c r="BF305" s="59">
        <f t="shared" si="51"/>
        <v>300000</v>
      </c>
      <c r="BG305" s="59">
        <f t="shared" si="52"/>
        <v>300000</v>
      </c>
      <c r="BH305" s="59">
        <f t="shared" si="53"/>
        <v>300000</v>
      </c>
      <c r="BI305" s="59">
        <f t="shared" si="54"/>
        <v>300000</v>
      </c>
      <c r="BJ305" s="59">
        <f t="shared" si="55"/>
        <v>300000</v>
      </c>
      <c r="BK305" s="59">
        <f t="shared" si="56"/>
        <v>300000</v>
      </c>
      <c r="BL305" s="59">
        <f t="shared" si="57"/>
        <v>300000</v>
      </c>
      <c r="BM305" s="59">
        <f t="shared" si="58"/>
        <v>300000</v>
      </c>
      <c r="BN305" s="59">
        <f t="shared" si="59"/>
        <v>300000</v>
      </c>
      <c r="BO305" s="59">
        <f t="shared" si="60"/>
        <v>600000</v>
      </c>
      <c r="BP305" s="64"/>
      <c r="BQ305" s="59">
        <f t="shared" si="61"/>
        <v>600000</v>
      </c>
      <c r="BR305" s="59">
        <f t="shared" si="62"/>
        <v>900000</v>
      </c>
      <c r="BS305" s="59">
        <f t="shared" si="63"/>
        <v>900000</v>
      </c>
      <c r="BT305" s="59">
        <f t="shared" si="64"/>
        <v>1200000</v>
      </c>
    </row>
    <row r="306">
      <c r="A306" s="49"/>
      <c r="B306" s="52" t="s">
        <v>54</v>
      </c>
      <c r="C306" s="52" t="s">
        <v>277</v>
      </c>
      <c r="D306" s="53">
        <v>5400000.0</v>
      </c>
      <c r="E306" s="53">
        <v>0.0</v>
      </c>
      <c r="F306" s="53">
        <v>0.0</v>
      </c>
      <c r="G306" s="53">
        <v>0.0</v>
      </c>
      <c r="H306" s="53">
        <v>0.0</v>
      </c>
      <c r="I306" s="53">
        <v>0.0</v>
      </c>
      <c r="J306" s="53">
        <v>0.0</v>
      </c>
      <c r="K306" s="53">
        <v>0.0</v>
      </c>
      <c r="L306" s="53">
        <v>450000.0</v>
      </c>
      <c r="M306" s="53">
        <v>0.0</v>
      </c>
      <c r="N306" s="53">
        <v>450000.0</v>
      </c>
      <c r="O306" s="53">
        <v>0.0</v>
      </c>
      <c r="P306" s="53">
        <v>0.0</v>
      </c>
      <c r="Q306" s="53">
        <v>0.0</v>
      </c>
      <c r="R306" s="53">
        <f t="shared" ref="R306:AZ306" si="180">sum(R307:R308)</f>
        <v>0</v>
      </c>
      <c r="S306" s="53">
        <f t="shared" si="180"/>
        <v>0</v>
      </c>
      <c r="T306" s="53">
        <f t="shared" si="180"/>
        <v>450000</v>
      </c>
      <c r="U306" s="53">
        <f t="shared" si="180"/>
        <v>0</v>
      </c>
      <c r="V306" s="53">
        <f t="shared" si="180"/>
        <v>0</v>
      </c>
      <c r="W306" s="53">
        <f t="shared" si="180"/>
        <v>0</v>
      </c>
      <c r="X306" s="53">
        <f t="shared" si="180"/>
        <v>450000</v>
      </c>
      <c r="Y306" s="53">
        <f t="shared" si="180"/>
        <v>0</v>
      </c>
      <c r="Z306" s="53">
        <f t="shared" si="180"/>
        <v>0</v>
      </c>
      <c r="AA306" s="53">
        <f t="shared" si="180"/>
        <v>0</v>
      </c>
      <c r="AB306" s="53">
        <f t="shared" si="180"/>
        <v>450000</v>
      </c>
      <c r="AC306" s="53">
        <f t="shared" si="180"/>
        <v>0</v>
      </c>
      <c r="AD306" s="53">
        <f t="shared" si="180"/>
        <v>0</v>
      </c>
      <c r="AE306" s="53">
        <f t="shared" si="180"/>
        <v>0</v>
      </c>
      <c r="AF306" s="53">
        <f t="shared" si="180"/>
        <v>450000</v>
      </c>
      <c r="AG306" s="53">
        <f t="shared" si="180"/>
        <v>0</v>
      </c>
      <c r="AH306" s="53">
        <f t="shared" si="180"/>
        <v>0</v>
      </c>
      <c r="AI306" s="53">
        <f t="shared" si="180"/>
        <v>0</v>
      </c>
      <c r="AJ306" s="53">
        <f t="shared" si="180"/>
        <v>450000</v>
      </c>
      <c r="AK306" s="53">
        <f t="shared" si="180"/>
        <v>0</v>
      </c>
      <c r="AL306" s="53">
        <f t="shared" si="180"/>
        <v>0</v>
      </c>
      <c r="AM306" s="53">
        <f t="shared" si="180"/>
        <v>0</v>
      </c>
      <c r="AN306" s="53">
        <f t="shared" si="180"/>
        <v>450000</v>
      </c>
      <c r="AO306" s="53">
        <f t="shared" si="180"/>
        <v>0</v>
      </c>
      <c r="AP306" s="53">
        <f t="shared" si="180"/>
        <v>0</v>
      </c>
      <c r="AQ306" s="53">
        <f t="shared" si="180"/>
        <v>0</v>
      </c>
      <c r="AR306" s="53">
        <f t="shared" si="180"/>
        <v>450000</v>
      </c>
      <c r="AS306" s="53">
        <f t="shared" si="180"/>
        <v>0</v>
      </c>
      <c r="AT306" s="53">
        <f t="shared" si="180"/>
        <v>0</v>
      </c>
      <c r="AU306" s="53">
        <f t="shared" si="180"/>
        <v>0</v>
      </c>
      <c r="AV306" s="53">
        <f t="shared" si="180"/>
        <v>450000</v>
      </c>
      <c r="AW306" s="53">
        <f t="shared" si="180"/>
        <v>0</v>
      </c>
      <c r="AX306" s="53">
        <f t="shared" si="180"/>
        <v>450000</v>
      </c>
      <c r="AY306" s="53">
        <f t="shared" si="180"/>
        <v>450000</v>
      </c>
      <c r="AZ306" s="65">
        <f t="shared" si="180"/>
        <v>0</v>
      </c>
      <c r="BA306" s="59">
        <f t="shared" si="128"/>
        <v>5400000</v>
      </c>
      <c r="BB306" s="28">
        <f t="shared" si="78"/>
        <v>0</v>
      </c>
      <c r="BC306" s="64"/>
      <c r="BD306" s="59">
        <f t="shared" si="49"/>
        <v>0</v>
      </c>
      <c r="BE306" s="59">
        <f t="shared" si="50"/>
        <v>450000</v>
      </c>
      <c r="BF306" s="59">
        <f t="shared" si="51"/>
        <v>450000</v>
      </c>
      <c r="BG306" s="59">
        <f t="shared" si="52"/>
        <v>450000</v>
      </c>
      <c r="BH306" s="59">
        <f t="shared" si="53"/>
        <v>450000</v>
      </c>
      <c r="BI306" s="59">
        <f t="shared" si="54"/>
        <v>450000</v>
      </c>
      <c r="BJ306" s="59">
        <f t="shared" si="55"/>
        <v>450000</v>
      </c>
      <c r="BK306" s="59">
        <f t="shared" si="56"/>
        <v>450000</v>
      </c>
      <c r="BL306" s="59">
        <f t="shared" si="57"/>
        <v>450000</v>
      </c>
      <c r="BM306" s="59">
        <f t="shared" si="58"/>
        <v>450000</v>
      </c>
      <c r="BN306" s="59">
        <f t="shared" si="59"/>
        <v>450000</v>
      </c>
      <c r="BO306" s="59">
        <f t="shared" si="60"/>
        <v>900000</v>
      </c>
      <c r="BP306" s="64"/>
      <c r="BQ306" s="59">
        <f t="shared" si="61"/>
        <v>900000</v>
      </c>
      <c r="BR306" s="59">
        <f t="shared" si="62"/>
        <v>1350000</v>
      </c>
      <c r="BS306" s="59">
        <f t="shared" si="63"/>
        <v>1350000</v>
      </c>
      <c r="BT306" s="59">
        <f t="shared" si="64"/>
        <v>1800000</v>
      </c>
    </row>
    <row r="307">
      <c r="A307" s="49"/>
      <c r="B307" s="52" t="s">
        <v>38</v>
      </c>
      <c r="C307" s="52" t="s">
        <v>278</v>
      </c>
      <c r="D307" s="53">
        <v>1800000.0</v>
      </c>
      <c r="E307" s="62"/>
      <c r="F307" s="62"/>
      <c r="G307" s="62"/>
      <c r="H307" s="62"/>
      <c r="I307" s="62"/>
      <c r="J307" s="62"/>
      <c r="K307" s="62"/>
      <c r="L307" s="53">
        <v>150000.0</v>
      </c>
      <c r="M307" s="62"/>
      <c r="N307" s="53">
        <v>150000.0</v>
      </c>
      <c r="O307" s="62"/>
      <c r="P307" s="62"/>
      <c r="Q307" s="62"/>
      <c r="R307" s="62"/>
      <c r="S307" s="62"/>
      <c r="T307" s="62">
        <v>150000.0</v>
      </c>
      <c r="U307" s="62"/>
      <c r="V307" s="62"/>
      <c r="W307" s="62"/>
      <c r="X307" s="62">
        <v>150000.0</v>
      </c>
      <c r="Y307" s="62"/>
      <c r="Z307" s="62"/>
      <c r="AA307" s="62"/>
      <c r="AB307" s="62">
        <v>150000.0</v>
      </c>
      <c r="AC307" s="62"/>
      <c r="AD307" s="62"/>
      <c r="AE307" s="62"/>
      <c r="AF307" s="62">
        <v>150000.0</v>
      </c>
      <c r="AG307" s="62"/>
      <c r="AH307" s="62"/>
      <c r="AI307" s="62"/>
      <c r="AJ307" s="62">
        <v>150000.0</v>
      </c>
      <c r="AK307" s="62"/>
      <c r="AL307" s="62"/>
      <c r="AM307" s="62"/>
      <c r="AN307" s="62">
        <v>150000.0</v>
      </c>
      <c r="AO307" s="62"/>
      <c r="AP307" s="62"/>
      <c r="AQ307" s="62"/>
      <c r="AR307" s="62">
        <v>150000.0</v>
      </c>
      <c r="AS307" s="62"/>
      <c r="AT307" s="62"/>
      <c r="AU307" s="62"/>
      <c r="AV307" s="62">
        <v>150000.0</v>
      </c>
      <c r="AW307" s="62"/>
      <c r="AX307" s="62">
        <v>150000.0</v>
      </c>
      <c r="AY307" s="62">
        <v>150000.0</v>
      </c>
      <c r="AZ307" s="63"/>
      <c r="BA307" s="59">
        <f t="shared" si="128"/>
        <v>1800000</v>
      </c>
      <c r="BB307" s="28">
        <f t="shared" si="78"/>
        <v>0</v>
      </c>
      <c r="BC307" s="64"/>
      <c r="BD307" s="59">
        <f t="shared" si="49"/>
        <v>0</v>
      </c>
      <c r="BE307" s="59">
        <f t="shared" si="50"/>
        <v>150000</v>
      </c>
      <c r="BF307" s="59">
        <f t="shared" si="51"/>
        <v>150000</v>
      </c>
      <c r="BG307" s="59">
        <f t="shared" si="52"/>
        <v>150000</v>
      </c>
      <c r="BH307" s="59">
        <f t="shared" si="53"/>
        <v>150000</v>
      </c>
      <c r="BI307" s="59">
        <f t="shared" si="54"/>
        <v>150000</v>
      </c>
      <c r="BJ307" s="59">
        <f t="shared" si="55"/>
        <v>150000</v>
      </c>
      <c r="BK307" s="59">
        <f t="shared" si="56"/>
        <v>150000</v>
      </c>
      <c r="BL307" s="59">
        <f t="shared" si="57"/>
        <v>150000</v>
      </c>
      <c r="BM307" s="59">
        <f t="shared" si="58"/>
        <v>150000</v>
      </c>
      <c r="BN307" s="59">
        <f t="shared" si="59"/>
        <v>150000</v>
      </c>
      <c r="BO307" s="59">
        <f t="shared" si="60"/>
        <v>300000</v>
      </c>
      <c r="BP307" s="64"/>
      <c r="BQ307" s="59">
        <f t="shared" si="61"/>
        <v>300000</v>
      </c>
      <c r="BR307" s="59">
        <f t="shared" si="62"/>
        <v>450000</v>
      </c>
      <c r="BS307" s="59">
        <f t="shared" si="63"/>
        <v>450000</v>
      </c>
      <c r="BT307" s="59">
        <f t="shared" si="64"/>
        <v>600000</v>
      </c>
    </row>
    <row r="308">
      <c r="A308" s="49"/>
      <c r="B308" s="52" t="s">
        <v>38</v>
      </c>
      <c r="C308" s="52" t="s">
        <v>279</v>
      </c>
      <c r="D308" s="53">
        <v>3600000.0</v>
      </c>
      <c r="E308" s="62"/>
      <c r="F308" s="62"/>
      <c r="G308" s="62"/>
      <c r="H308" s="62"/>
      <c r="I308" s="62"/>
      <c r="J308" s="62"/>
      <c r="K308" s="62"/>
      <c r="L308" s="53">
        <v>300000.0</v>
      </c>
      <c r="M308" s="62"/>
      <c r="N308" s="53">
        <v>300000.0</v>
      </c>
      <c r="O308" s="62"/>
      <c r="P308" s="62"/>
      <c r="Q308" s="62"/>
      <c r="R308" s="62"/>
      <c r="S308" s="62"/>
      <c r="T308" s="62">
        <v>300000.0</v>
      </c>
      <c r="U308" s="62"/>
      <c r="V308" s="62"/>
      <c r="W308" s="62"/>
      <c r="X308" s="62">
        <v>300000.0</v>
      </c>
      <c r="Y308" s="62"/>
      <c r="Z308" s="62"/>
      <c r="AA308" s="62"/>
      <c r="AB308" s="62">
        <v>300000.0</v>
      </c>
      <c r="AC308" s="62"/>
      <c r="AD308" s="62"/>
      <c r="AE308" s="62"/>
      <c r="AF308" s="62">
        <v>300000.0</v>
      </c>
      <c r="AG308" s="62"/>
      <c r="AH308" s="62"/>
      <c r="AI308" s="62"/>
      <c r="AJ308" s="62">
        <v>300000.0</v>
      </c>
      <c r="AK308" s="62"/>
      <c r="AL308" s="62"/>
      <c r="AM308" s="62"/>
      <c r="AN308" s="62">
        <v>300000.0</v>
      </c>
      <c r="AO308" s="62"/>
      <c r="AP308" s="62"/>
      <c r="AQ308" s="62"/>
      <c r="AR308" s="62">
        <v>300000.0</v>
      </c>
      <c r="AS308" s="62"/>
      <c r="AT308" s="62"/>
      <c r="AU308" s="62"/>
      <c r="AV308" s="62">
        <v>300000.0</v>
      </c>
      <c r="AW308" s="62"/>
      <c r="AX308" s="62">
        <v>300000.0</v>
      </c>
      <c r="AY308" s="62">
        <v>300000.0</v>
      </c>
      <c r="AZ308" s="63"/>
      <c r="BA308" s="59">
        <f t="shared" si="128"/>
        <v>3600000</v>
      </c>
      <c r="BB308" s="28">
        <f t="shared" si="78"/>
        <v>0</v>
      </c>
      <c r="BC308" s="64"/>
      <c r="BD308" s="59">
        <f t="shared" si="49"/>
        <v>0</v>
      </c>
      <c r="BE308" s="59">
        <f t="shared" si="50"/>
        <v>300000</v>
      </c>
      <c r="BF308" s="59">
        <f t="shared" si="51"/>
        <v>300000</v>
      </c>
      <c r="BG308" s="59">
        <f t="shared" si="52"/>
        <v>300000</v>
      </c>
      <c r="BH308" s="59">
        <f t="shared" si="53"/>
        <v>300000</v>
      </c>
      <c r="BI308" s="59">
        <f t="shared" si="54"/>
        <v>300000</v>
      </c>
      <c r="BJ308" s="59">
        <f t="shared" si="55"/>
        <v>300000</v>
      </c>
      <c r="BK308" s="59">
        <f t="shared" si="56"/>
        <v>300000</v>
      </c>
      <c r="BL308" s="59">
        <f t="shared" si="57"/>
        <v>300000</v>
      </c>
      <c r="BM308" s="59">
        <f t="shared" si="58"/>
        <v>300000</v>
      </c>
      <c r="BN308" s="59">
        <f t="shared" si="59"/>
        <v>300000</v>
      </c>
      <c r="BO308" s="59">
        <f t="shared" si="60"/>
        <v>600000</v>
      </c>
      <c r="BP308" s="64"/>
      <c r="BQ308" s="59">
        <f t="shared" si="61"/>
        <v>600000</v>
      </c>
      <c r="BR308" s="59">
        <f t="shared" si="62"/>
        <v>900000</v>
      </c>
      <c r="BS308" s="59">
        <f t="shared" si="63"/>
        <v>900000</v>
      </c>
      <c r="BT308" s="59">
        <f t="shared" si="64"/>
        <v>1200000</v>
      </c>
    </row>
    <row r="309">
      <c r="A309" s="41" t="s">
        <v>280</v>
      </c>
      <c r="B309" s="42" t="s">
        <v>281</v>
      </c>
      <c r="C309" s="6"/>
      <c r="D309" s="43">
        <v>9.42E7</v>
      </c>
      <c r="E309" s="58">
        <f t="shared" ref="E309:AZ309" si="181">sum(E310)</f>
        <v>0</v>
      </c>
      <c r="F309" s="58">
        <f t="shared" si="181"/>
        <v>0</v>
      </c>
      <c r="G309" s="58">
        <f t="shared" si="181"/>
        <v>0</v>
      </c>
      <c r="H309" s="58">
        <f t="shared" si="181"/>
        <v>0</v>
      </c>
      <c r="I309" s="58">
        <f t="shared" si="181"/>
        <v>0</v>
      </c>
      <c r="J309" s="58">
        <f t="shared" si="181"/>
        <v>0</v>
      </c>
      <c r="K309" s="58">
        <f t="shared" si="181"/>
        <v>16131000</v>
      </c>
      <c r="L309" s="58">
        <f t="shared" si="181"/>
        <v>0</v>
      </c>
      <c r="M309" s="58">
        <f t="shared" si="181"/>
        <v>0</v>
      </c>
      <c r="N309" s="58">
        <f t="shared" si="181"/>
        <v>8997000</v>
      </c>
      <c r="O309" s="58">
        <f t="shared" si="181"/>
        <v>0</v>
      </c>
      <c r="P309" s="58">
        <f t="shared" si="181"/>
        <v>0</v>
      </c>
      <c r="Q309" s="58">
        <f t="shared" si="181"/>
        <v>0</v>
      </c>
      <c r="R309" s="58">
        <f t="shared" si="181"/>
        <v>0</v>
      </c>
      <c r="S309" s="58">
        <f t="shared" si="181"/>
        <v>0</v>
      </c>
      <c r="T309" s="58">
        <f t="shared" si="181"/>
        <v>0</v>
      </c>
      <c r="U309" s="58">
        <f t="shared" si="181"/>
        <v>0</v>
      </c>
      <c r="V309" s="58">
        <f t="shared" si="181"/>
        <v>0</v>
      </c>
      <c r="W309" s="58">
        <f t="shared" si="181"/>
        <v>0</v>
      </c>
      <c r="X309" s="58">
        <f t="shared" si="181"/>
        <v>0</v>
      </c>
      <c r="Y309" s="58">
        <f t="shared" si="181"/>
        <v>0</v>
      </c>
      <c r="Z309" s="58">
        <f t="shared" si="181"/>
        <v>21549000</v>
      </c>
      <c r="AA309" s="58">
        <f t="shared" si="181"/>
        <v>0</v>
      </c>
      <c r="AB309" s="58">
        <f t="shared" si="181"/>
        <v>0</v>
      </c>
      <c r="AC309" s="58">
        <f t="shared" si="181"/>
        <v>0</v>
      </c>
      <c r="AD309" s="58">
        <f t="shared" si="181"/>
        <v>0</v>
      </c>
      <c r="AE309" s="58">
        <f t="shared" si="181"/>
        <v>0</v>
      </c>
      <c r="AF309" s="58">
        <f t="shared" si="181"/>
        <v>0</v>
      </c>
      <c r="AG309" s="58">
        <f t="shared" si="181"/>
        <v>0</v>
      </c>
      <c r="AH309" s="58">
        <f t="shared" si="181"/>
        <v>0</v>
      </c>
      <c r="AI309" s="58">
        <f t="shared" si="181"/>
        <v>0</v>
      </c>
      <c r="AJ309" s="58">
        <f t="shared" si="181"/>
        <v>0</v>
      </c>
      <c r="AK309" s="58">
        <f t="shared" si="181"/>
        <v>0</v>
      </c>
      <c r="AL309" s="58">
        <f t="shared" si="181"/>
        <v>12750000</v>
      </c>
      <c r="AM309" s="58">
        <f t="shared" si="181"/>
        <v>0</v>
      </c>
      <c r="AN309" s="58">
        <f t="shared" si="181"/>
        <v>0</v>
      </c>
      <c r="AO309" s="58">
        <f t="shared" si="181"/>
        <v>0</v>
      </c>
      <c r="AP309" s="58">
        <f t="shared" si="181"/>
        <v>0</v>
      </c>
      <c r="AQ309" s="58">
        <f t="shared" si="181"/>
        <v>0</v>
      </c>
      <c r="AR309" s="58">
        <f t="shared" si="181"/>
        <v>8800000</v>
      </c>
      <c r="AS309" s="58">
        <f t="shared" si="181"/>
        <v>0</v>
      </c>
      <c r="AT309" s="58">
        <f t="shared" si="181"/>
        <v>12750000</v>
      </c>
      <c r="AU309" s="58">
        <f t="shared" si="181"/>
        <v>0</v>
      </c>
      <c r="AV309" s="58">
        <f t="shared" si="181"/>
        <v>0</v>
      </c>
      <c r="AW309" s="58">
        <f t="shared" si="181"/>
        <v>0</v>
      </c>
      <c r="AX309" s="58">
        <f t="shared" si="181"/>
        <v>13223000</v>
      </c>
      <c r="AY309" s="58">
        <f t="shared" si="181"/>
        <v>0</v>
      </c>
      <c r="AZ309" s="58">
        <f t="shared" si="181"/>
        <v>0</v>
      </c>
      <c r="BA309" s="59">
        <f t="shared" si="128"/>
        <v>94200000</v>
      </c>
      <c r="BB309" s="28">
        <f t="shared" si="78"/>
        <v>0</v>
      </c>
      <c r="BC309" s="29"/>
      <c r="BD309" s="59">
        <f t="shared" si="49"/>
        <v>0</v>
      </c>
      <c r="BE309" s="59">
        <f t="shared" si="50"/>
        <v>16131000</v>
      </c>
      <c r="BF309" s="59">
        <f t="shared" si="51"/>
        <v>8997000</v>
      </c>
      <c r="BG309" s="59">
        <f t="shared" si="52"/>
        <v>0</v>
      </c>
      <c r="BH309" s="59">
        <f t="shared" si="53"/>
        <v>0</v>
      </c>
      <c r="BI309" s="59">
        <f t="shared" si="54"/>
        <v>21549000</v>
      </c>
      <c r="BJ309" s="59">
        <f t="shared" si="55"/>
        <v>0</v>
      </c>
      <c r="BK309" s="59">
        <f t="shared" si="56"/>
        <v>0</v>
      </c>
      <c r="BL309" s="59">
        <f t="shared" si="57"/>
        <v>12750000</v>
      </c>
      <c r="BM309" s="59">
        <f t="shared" si="58"/>
        <v>8800000</v>
      </c>
      <c r="BN309" s="59">
        <f t="shared" si="59"/>
        <v>12750000</v>
      </c>
      <c r="BO309" s="59">
        <f t="shared" si="60"/>
        <v>13223000</v>
      </c>
      <c r="BP309" s="29"/>
      <c r="BQ309" s="59">
        <f t="shared" si="61"/>
        <v>25128000</v>
      </c>
      <c r="BR309" s="59">
        <f t="shared" si="62"/>
        <v>21549000</v>
      </c>
      <c r="BS309" s="59">
        <f t="shared" si="63"/>
        <v>12750000</v>
      </c>
      <c r="BT309" s="59">
        <f t="shared" si="64"/>
        <v>34773000</v>
      </c>
    </row>
    <row r="310">
      <c r="A310" s="45">
        <v>523121.0</v>
      </c>
      <c r="B310" s="46" t="s">
        <v>88</v>
      </c>
      <c r="C310" s="6"/>
      <c r="D310" s="47">
        <v>9.42E7</v>
      </c>
      <c r="E310" s="60">
        <f t="shared" ref="E310:AZ310" si="182">sum(E312:E316)</f>
        <v>0</v>
      </c>
      <c r="F310" s="60">
        <f t="shared" si="182"/>
        <v>0</v>
      </c>
      <c r="G310" s="60">
        <f t="shared" si="182"/>
        <v>0</v>
      </c>
      <c r="H310" s="60">
        <f t="shared" si="182"/>
        <v>0</v>
      </c>
      <c r="I310" s="60">
        <f t="shared" si="182"/>
        <v>0</v>
      </c>
      <c r="J310" s="60">
        <f t="shared" si="182"/>
        <v>0</v>
      </c>
      <c r="K310" s="60">
        <f t="shared" si="182"/>
        <v>16131000</v>
      </c>
      <c r="L310" s="60">
        <f t="shared" si="182"/>
        <v>0</v>
      </c>
      <c r="M310" s="60">
        <f t="shared" si="182"/>
        <v>0</v>
      </c>
      <c r="N310" s="60">
        <f t="shared" si="182"/>
        <v>8997000</v>
      </c>
      <c r="O310" s="60">
        <f t="shared" si="182"/>
        <v>0</v>
      </c>
      <c r="P310" s="60">
        <f t="shared" si="182"/>
        <v>0</v>
      </c>
      <c r="Q310" s="60">
        <f t="shared" si="182"/>
        <v>0</v>
      </c>
      <c r="R310" s="60">
        <f t="shared" si="182"/>
        <v>0</v>
      </c>
      <c r="S310" s="60">
        <f t="shared" si="182"/>
        <v>0</v>
      </c>
      <c r="T310" s="60">
        <f t="shared" si="182"/>
        <v>0</v>
      </c>
      <c r="U310" s="60">
        <f t="shared" si="182"/>
        <v>0</v>
      </c>
      <c r="V310" s="60">
        <f t="shared" si="182"/>
        <v>0</v>
      </c>
      <c r="W310" s="60">
        <f t="shared" si="182"/>
        <v>0</v>
      </c>
      <c r="X310" s="60">
        <f t="shared" si="182"/>
        <v>0</v>
      </c>
      <c r="Y310" s="60">
        <f t="shared" si="182"/>
        <v>0</v>
      </c>
      <c r="Z310" s="60">
        <f t="shared" si="182"/>
        <v>21549000</v>
      </c>
      <c r="AA310" s="60">
        <f t="shared" si="182"/>
        <v>0</v>
      </c>
      <c r="AB310" s="60">
        <f t="shared" si="182"/>
        <v>0</v>
      </c>
      <c r="AC310" s="60">
        <f t="shared" si="182"/>
        <v>0</v>
      </c>
      <c r="AD310" s="60">
        <f t="shared" si="182"/>
        <v>0</v>
      </c>
      <c r="AE310" s="60">
        <f t="shared" si="182"/>
        <v>0</v>
      </c>
      <c r="AF310" s="60">
        <f t="shared" si="182"/>
        <v>0</v>
      </c>
      <c r="AG310" s="60">
        <f t="shared" si="182"/>
        <v>0</v>
      </c>
      <c r="AH310" s="60">
        <f t="shared" si="182"/>
        <v>0</v>
      </c>
      <c r="AI310" s="60">
        <f t="shared" si="182"/>
        <v>0</v>
      </c>
      <c r="AJ310" s="60">
        <f t="shared" si="182"/>
        <v>0</v>
      </c>
      <c r="AK310" s="60">
        <f t="shared" si="182"/>
        <v>0</v>
      </c>
      <c r="AL310" s="60">
        <f t="shared" si="182"/>
        <v>12750000</v>
      </c>
      <c r="AM310" s="60">
        <f t="shared" si="182"/>
        <v>0</v>
      </c>
      <c r="AN310" s="60">
        <f t="shared" si="182"/>
        <v>0</v>
      </c>
      <c r="AO310" s="60">
        <f t="shared" si="182"/>
        <v>0</v>
      </c>
      <c r="AP310" s="60">
        <f t="shared" si="182"/>
        <v>0</v>
      </c>
      <c r="AQ310" s="60">
        <f t="shared" si="182"/>
        <v>0</v>
      </c>
      <c r="AR310" s="60">
        <f t="shared" si="182"/>
        <v>8800000</v>
      </c>
      <c r="AS310" s="60">
        <f t="shared" si="182"/>
        <v>0</v>
      </c>
      <c r="AT310" s="60">
        <f t="shared" si="182"/>
        <v>12750000</v>
      </c>
      <c r="AU310" s="60">
        <f t="shared" si="182"/>
        <v>0</v>
      </c>
      <c r="AV310" s="60">
        <f t="shared" si="182"/>
        <v>0</v>
      </c>
      <c r="AW310" s="60">
        <f t="shared" si="182"/>
        <v>0</v>
      </c>
      <c r="AX310" s="60">
        <f t="shared" si="182"/>
        <v>13223000</v>
      </c>
      <c r="AY310" s="60">
        <f t="shared" si="182"/>
        <v>0</v>
      </c>
      <c r="AZ310" s="60">
        <f t="shared" si="182"/>
        <v>0</v>
      </c>
      <c r="BA310" s="59">
        <f t="shared" si="128"/>
        <v>94200000</v>
      </c>
      <c r="BB310" s="28">
        <f t="shared" si="78"/>
        <v>0</v>
      </c>
      <c r="BC310" s="61"/>
      <c r="BD310" s="59">
        <f t="shared" si="49"/>
        <v>0</v>
      </c>
      <c r="BE310" s="59">
        <f t="shared" si="50"/>
        <v>16131000</v>
      </c>
      <c r="BF310" s="59">
        <f t="shared" si="51"/>
        <v>8997000</v>
      </c>
      <c r="BG310" s="59">
        <f t="shared" si="52"/>
        <v>0</v>
      </c>
      <c r="BH310" s="59">
        <f t="shared" si="53"/>
        <v>0</v>
      </c>
      <c r="BI310" s="59">
        <f t="shared" si="54"/>
        <v>21549000</v>
      </c>
      <c r="BJ310" s="59">
        <f t="shared" si="55"/>
        <v>0</v>
      </c>
      <c r="BK310" s="59">
        <f t="shared" si="56"/>
        <v>0</v>
      </c>
      <c r="BL310" s="59">
        <f t="shared" si="57"/>
        <v>12750000</v>
      </c>
      <c r="BM310" s="59">
        <f t="shared" si="58"/>
        <v>8800000</v>
      </c>
      <c r="BN310" s="59">
        <f t="shared" si="59"/>
        <v>12750000</v>
      </c>
      <c r="BO310" s="59">
        <f t="shared" si="60"/>
        <v>13223000</v>
      </c>
      <c r="BP310" s="61"/>
      <c r="BQ310" s="59">
        <f t="shared" si="61"/>
        <v>25128000</v>
      </c>
      <c r="BR310" s="59">
        <f t="shared" si="62"/>
        <v>21549000</v>
      </c>
      <c r="BS310" s="59">
        <f t="shared" si="63"/>
        <v>12750000</v>
      </c>
      <c r="BT310" s="59">
        <f t="shared" si="64"/>
        <v>34773000</v>
      </c>
    </row>
    <row r="311">
      <c r="A311" s="49"/>
      <c r="B311" s="50" t="s">
        <v>37</v>
      </c>
      <c r="C311" s="6"/>
      <c r="D311" s="51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  <c r="AX311" s="62"/>
      <c r="AY311" s="62"/>
      <c r="AZ311" s="63"/>
      <c r="BA311" s="59">
        <f t="shared" si="128"/>
        <v>0</v>
      </c>
      <c r="BB311" s="28">
        <f t="shared" si="78"/>
        <v>0</v>
      </c>
      <c r="BC311" s="64"/>
      <c r="BD311" s="59">
        <f t="shared" si="49"/>
        <v>0</v>
      </c>
      <c r="BE311" s="59">
        <f t="shared" si="50"/>
        <v>0</v>
      </c>
      <c r="BF311" s="59">
        <f t="shared" si="51"/>
        <v>0</v>
      </c>
      <c r="BG311" s="59">
        <f t="shared" si="52"/>
        <v>0</v>
      </c>
      <c r="BH311" s="59">
        <f t="shared" si="53"/>
        <v>0</v>
      </c>
      <c r="BI311" s="59">
        <f t="shared" si="54"/>
        <v>0</v>
      </c>
      <c r="BJ311" s="59">
        <f t="shared" si="55"/>
        <v>0</v>
      </c>
      <c r="BK311" s="59">
        <f t="shared" si="56"/>
        <v>0</v>
      </c>
      <c r="BL311" s="59">
        <f t="shared" si="57"/>
        <v>0</v>
      </c>
      <c r="BM311" s="59">
        <f t="shared" si="58"/>
        <v>0</v>
      </c>
      <c r="BN311" s="59">
        <f t="shared" si="59"/>
        <v>0</v>
      </c>
      <c r="BO311" s="59">
        <f t="shared" si="60"/>
        <v>0</v>
      </c>
      <c r="BP311" s="64"/>
      <c r="BQ311" s="59">
        <f t="shared" si="61"/>
        <v>0</v>
      </c>
      <c r="BR311" s="59">
        <f t="shared" si="62"/>
        <v>0</v>
      </c>
      <c r="BS311" s="59">
        <f t="shared" si="63"/>
        <v>0</v>
      </c>
      <c r="BT311" s="59">
        <f t="shared" si="64"/>
        <v>0</v>
      </c>
    </row>
    <row r="312">
      <c r="A312" s="49"/>
      <c r="B312" s="52" t="s">
        <v>38</v>
      </c>
      <c r="C312" s="52" t="s">
        <v>282</v>
      </c>
      <c r="D312" s="53">
        <v>5000000.0</v>
      </c>
      <c r="E312" s="62"/>
      <c r="F312" s="62"/>
      <c r="G312" s="62"/>
      <c r="H312" s="62"/>
      <c r="I312" s="62"/>
      <c r="J312" s="53"/>
      <c r="K312" s="53">
        <v>856000.0</v>
      </c>
      <c r="L312" s="53"/>
      <c r="M312" s="53"/>
      <c r="N312" s="53">
        <v>478000.0</v>
      </c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53">
        <v>1144000.0</v>
      </c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53">
        <v>677000.0</v>
      </c>
      <c r="AM312" s="62"/>
      <c r="AN312" s="62"/>
      <c r="AO312" s="62"/>
      <c r="AP312" s="62"/>
      <c r="AQ312" s="62"/>
      <c r="AR312" s="53">
        <v>467000.0</v>
      </c>
      <c r="AS312" s="62"/>
      <c r="AT312" s="53">
        <v>677000.0</v>
      </c>
      <c r="AU312" s="62"/>
      <c r="AV312" s="62"/>
      <c r="AW312" s="62"/>
      <c r="AX312" s="53">
        <v>701000.0</v>
      </c>
      <c r="AY312" s="62"/>
      <c r="AZ312" s="63"/>
      <c r="BA312" s="59">
        <f t="shared" si="128"/>
        <v>5000000</v>
      </c>
      <c r="BB312" s="28">
        <f t="shared" si="78"/>
        <v>0</v>
      </c>
      <c r="BC312" s="64"/>
      <c r="BD312" s="59">
        <f t="shared" si="49"/>
        <v>0</v>
      </c>
      <c r="BE312" s="59">
        <f t="shared" si="50"/>
        <v>856000</v>
      </c>
      <c r="BF312" s="59">
        <f t="shared" si="51"/>
        <v>478000</v>
      </c>
      <c r="BG312" s="59">
        <f t="shared" si="52"/>
        <v>0</v>
      </c>
      <c r="BH312" s="59">
        <f t="shared" si="53"/>
        <v>0</v>
      </c>
      <c r="BI312" s="59">
        <f t="shared" si="54"/>
        <v>1144000</v>
      </c>
      <c r="BJ312" s="59">
        <f t="shared" si="55"/>
        <v>0</v>
      </c>
      <c r="BK312" s="59">
        <f t="shared" si="56"/>
        <v>0</v>
      </c>
      <c r="BL312" s="59">
        <f t="shared" si="57"/>
        <v>677000</v>
      </c>
      <c r="BM312" s="59">
        <f t="shared" si="58"/>
        <v>467000</v>
      </c>
      <c r="BN312" s="59">
        <f t="shared" si="59"/>
        <v>677000</v>
      </c>
      <c r="BO312" s="59">
        <f t="shared" si="60"/>
        <v>701000</v>
      </c>
      <c r="BP312" s="64"/>
      <c r="BQ312" s="59">
        <f t="shared" si="61"/>
        <v>1334000</v>
      </c>
      <c r="BR312" s="59">
        <f t="shared" si="62"/>
        <v>1144000</v>
      </c>
      <c r="BS312" s="59">
        <f t="shared" si="63"/>
        <v>677000</v>
      </c>
      <c r="BT312" s="59">
        <f t="shared" si="64"/>
        <v>1845000</v>
      </c>
    </row>
    <row r="313">
      <c r="A313" s="49"/>
      <c r="B313" s="52" t="s">
        <v>38</v>
      </c>
      <c r="C313" s="52" t="s">
        <v>283</v>
      </c>
      <c r="D313" s="53">
        <v>4000000.0</v>
      </c>
      <c r="E313" s="62"/>
      <c r="F313" s="62"/>
      <c r="G313" s="62"/>
      <c r="H313" s="62"/>
      <c r="I313" s="62"/>
      <c r="J313" s="53"/>
      <c r="K313" s="53">
        <v>685000.0</v>
      </c>
      <c r="L313" s="53"/>
      <c r="M313" s="53"/>
      <c r="N313" s="53">
        <v>382000.0</v>
      </c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53">
        <v>915000.0</v>
      </c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  <c r="AK313" s="62"/>
      <c r="AL313" s="53">
        <v>541000.0</v>
      </c>
      <c r="AM313" s="62"/>
      <c r="AN313" s="62"/>
      <c r="AO313" s="62"/>
      <c r="AP313" s="62"/>
      <c r="AQ313" s="62"/>
      <c r="AR313" s="53">
        <v>374000.0</v>
      </c>
      <c r="AS313" s="62"/>
      <c r="AT313" s="53">
        <v>541000.0</v>
      </c>
      <c r="AU313" s="62"/>
      <c r="AV313" s="62"/>
      <c r="AW313" s="62"/>
      <c r="AX313" s="53">
        <v>562000.0</v>
      </c>
      <c r="AY313" s="62"/>
      <c r="AZ313" s="63"/>
      <c r="BA313" s="59">
        <f t="shared" si="128"/>
        <v>4000000</v>
      </c>
      <c r="BB313" s="28">
        <f t="shared" si="78"/>
        <v>0</v>
      </c>
      <c r="BC313" s="64"/>
      <c r="BD313" s="59">
        <f t="shared" si="49"/>
        <v>0</v>
      </c>
      <c r="BE313" s="59">
        <f t="shared" si="50"/>
        <v>685000</v>
      </c>
      <c r="BF313" s="59">
        <f t="shared" si="51"/>
        <v>382000</v>
      </c>
      <c r="BG313" s="59">
        <f t="shared" si="52"/>
        <v>0</v>
      </c>
      <c r="BH313" s="59">
        <f t="shared" si="53"/>
        <v>0</v>
      </c>
      <c r="BI313" s="59">
        <f t="shared" si="54"/>
        <v>915000</v>
      </c>
      <c r="BJ313" s="59">
        <f t="shared" si="55"/>
        <v>0</v>
      </c>
      <c r="BK313" s="59">
        <f t="shared" si="56"/>
        <v>0</v>
      </c>
      <c r="BL313" s="59">
        <f t="shared" si="57"/>
        <v>541000</v>
      </c>
      <c r="BM313" s="59">
        <f t="shared" si="58"/>
        <v>374000</v>
      </c>
      <c r="BN313" s="59">
        <f t="shared" si="59"/>
        <v>541000</v>
      </c>
      <c r="BO313" s="59">
        <f t="shared" si="60"/>
        <v>562000</v>
      </c>
      <c r="BP313" s="64"/>
      <c r="BQ313" s="59">
        <f t="shared" si="61"/>
        <v>1067000</v>
      </c>
      <c r="BR313" s="59">
        <f t="shared" si="62"/>
        <v>915000</v>
      </c>
      <c r="BS313" s="59">
        <f t="shared" si="63"/>
        <v>541000</v>
      </c>
      <c r="BT313" s="59">
        <f t="shared" si="64"/>
        <v>1477000</v>
      </c>
    </row>
    <row r="314">
      <c r="A314" s="49"/>
      <c r="B314" s="52" t="s">
        <v>38</v>
      </c>
      <c r="C314" s="52" t="s">
        <v>284</v>
      </c>
      <c r="D314" s="53">
        <v>2.64E7</v>
      </c>
      <c r="E314" s="62"/>
      <c r="F314" s="62"/>
      <c r="G314" s="62"/>
      <c r="H314" s="62"/>
      <c r="I314" s="62"/>
      <c r="J314" s="62"/>
      <c r="K314" s="53">
        <v>4521000.0</v>
      </c>
      <c r="L314" s="53"/>
      <c r="M314" s="62"/>
      <c r="N314" s="53">
        <v>2521000.0</v>
      </c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53">
        <v>6039000.0</v>
      </c>
      <c r="AA314" s="62"/>
      <c r="AB314" s="62"/>
      <c r="AC314" s="62"/>
      <c r="AD314" s="62"/>
      <c r="AE314" s="62"/>
      <c r="AF314" s="62"/>
      <c r="AG314" s="62"/>
      <c r="AH314" s="62"/>
      <c r="AI314" s="62"/>
      <c r="AJ314" s="62"/>
      <c r="AK314" s="62"/>
      <c r="AL314" s="53">
        <v>3573000.0</v>
      </c>
      <c r="AM314" s="62"/>
      <c r="AN314" s="62"/>
      <c r="AO314" s="62"/>
      <c r="AP314" s="62"/>
      <c r="AQ314" s="62"/>
      <c r="AR314" s="53">
        <v>2466000.0</v>
      </c>
      <c r="AS314" s="62"/>
      <c r="AT314" s="53">
        <v>3573000.0</v>
      </c>
      <c r="AU314" s="62"/>
      <c r="AV314" s="62"/>
      <c r="AW314" s="62"/>
      <c r="AX314" s="53">
        <v>3707000.0</v>
      </c>
      <c r="AY314" s="62"/>
      <c r="AZ314" s="63"/>
      <c r="BA314" s="59">
        <f t="shared" si="128"/>
        <v>26400000</v>
      </c>
      <c r="BB314" s="28">
        <f t="shared" si="78"/>
        <v>0</v>
      </c>
      <c r="BC314" s="64"/>
      <c r="BD314" s="59">
        <f t="shared" si="49"/>
        <v>0</v>
      </c>
      <c r="BE314" s="59">
        <f t="shared" si="50"/>
        <v>4521000</v>
      </c>
      <c r="BF314" s="59">
        <f t="shared" si="51"/>
        <v>2521000</v>
      </c>
      <c r="BG314" s="59">
        <f t="shared" si="52"/>
        <v>0</v>
      </c>
      <c r="BH314" s="59">
        <f t="shared" si="53"/>
        <v>0</v>
      </c>
      <c r="BI314" s="59">
        <f t="shared" si="54"/>
        <v>6039000</v>
      </c>
      <c r="BJ314" s="59">
        <f t="shared" si="55"/>
        <v>0</v>
      </c>
      <c r="BK314" s="59">
        <f t="shared" si="56"/>
        <v>0</v>
      </c>
      <c r="BL314" s="59">
        <f t="shared" si="57"/>
        <v>3573000</v>
      </c>
      <c r="BM314" s="59">
        <f t="shared" si="58"/>
        <v>2466000</v>
      </c>
      <c r="BN314" s="59">
        <f t="shared" si="59"/>
        <v>3573000</v>
      </c>
      <c r="BO314" s="59">
        <f t="shared" si="60"/>
        <v>3707000</v>
      </c>
      <c r="BP314" s="64"/>
      <c r="BQ314" s="59">
        <f t="shared" si="61"/>
        <v>7042000</v>
      </c>
      <c r="BR314" s="59">
        <f t="shared" si="62"/>
        <v>6039000</v>
      </c>
      <c r="BS314" s="59">
        <f t="shared" si="63"/>
        <v>3573000</v>
      </c>
      <c r="BT314" s="59">
        <f t="shared" si="64"/>
        <v>9746000</v>
      </c>
    </row>
    <row r="315">
      <c r="A315" s="49"/>
      <c r="B315" s="52" t="s">
        <v>38</v>
      </c>
      <c r="C315" s="52" t="s">
        <v>285</v>
      </c>
      <c r="D315" s="53">
        <v>5.1E7</v>
      </c>
      <c r="E315" s="62"/>
      <c r="F315" s="62"/>
      <c r="G315" s="62"/>
      <c r="H315" s="62"/>
      <c r="I315" s="62"/>
      <c r="J315" s="62"/>
      <c r="K315" s="53">
        <v>8733000.0</v>
      </c>
      <c r="L315" s="53"/>
      <c r="M315" s="62"/>
      <c r="N315" s="53">
        <v>4871000.0</v>
      </c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53">
        <v>1.1667E7</v>
      </c>
      <c r="AA315" s="62"/>
      <c r="AB315" s="62"/>
      <c r="AC315" s="62"/>
      <c r="AD315" s="62"/>
      <c r="AE315" s="62"/>
      <c r="AF315" s="62"/>
      <c r="AG315" s="62"/>
      <c r="AH315" s="62"/>
      <c r="AI315" s="62"/>
      <c r="AJ315" s="62"/>
      <c r="AK315" s="62"/>
      <c r="AL315" s="53">
        <v>6903000.0</v>
      </c>
      <c r="AM315" s="62"/>
      <c r="AN315" s="62"/>
      <c r="AO315" s="62"/>
      <c r="AP315" s="62"/>
      <c r="AQ315" s="62"/>
      <c r="AR315" s="53">
        <v>4764000.0</v>
      </c>
      <c r="AS315" s="62"/>
      <c r="AT315" s="53">
        <v>6903000.0</v>
      </c>
      <c r="AU315" s="62"/>
      <c r="AV315" s="62"/>
      <c r="AW315" s="62"/>
      <c r="AX315" s="53">
        <v>7159000.0</v>
      </c>
      <c r="AY315" s="62"/>
      <c r="AZ315" s="63"/>
      <c r="BA315" s="59">
        <f t="shared" si="128"/>
        <v>51000000</v>
      </c>
      <c r="BB315" s="28">
        <f t="shared" si="78"/>
        <v>0</v>
      </c>
      <c r="BC315" s="64"/>
      <c r="BD315" s="59">
        <f t="shared" si="49"/>
        <v>0</v>
      </c>
      <c r="BE315" s="59">
        <f t="shared" si="50"/>
        <v>8733000</v>
      </c>
      <c r="BF315" s="59">
        <f t="shared" si="51"/>
        <v>4871000</v>
      </c>
      <c r="BG315" s="59">
        <f t="shared" si="52"/>
        <v>0</v>
      </c>
      <c r="BH315" s="59">
        <f t="shared" si="53"/>
        <v>0</v>
      </c>
      <c r="BI315" s="59">
        <f t="shared" si="54"/>
        <v>11667000</v>
      </c>
      <c r="BJ315" s="59">
        <f t="shared" si="55"/>
        <v>0</v>
      </c>
      <c r="BK315" s="59">
        <f t="shared" si="56"/>
        <v>0</v>
      </c>
      <c r="BL315" s="59">
        <f t="shared" si="57"/>
        <v>6903000</v>
      </c>
      <c r="BM315" s="59">
        <f t="shared" si="58"/>
        <v>4764000</v>
      </c>
      <c r="BN315" s="59">
        <f t="shared" si="59"/>
        <v>6903000</v>
      </c>
      <c r="BO315" s="59">
        <f t="shared" si="60"/>
        <v>7159000</v>
      </c>
      <c r="BP315" s="64"/>
      <c r="BQ315" s="59">
        <f t="shared" si="61"/>
        <v>13604000</v>
      </c>
      <c r="BR315" s="59">
        <f t="shared" si="62"/>
        <v>11667000</v>
      </c>
      <c r="BS315" s="59">
        <f t="shared" si="63"/>
        <v>6903000</v>
      </c>
      <c r="BT315" s="59">
        <f t="shared" si="64"/>
        <v>18826000</v>
      </c>
    </row>
    <row r="316">
      <c r="A316" s="49"/>
      <c r="B316" s="52" t="s">
        <v>38</v>
      </c>
      <c r="C316" s="52" t="s">
        <v>286</v>
      </c>
      <c r="D316" s="53">
        <v>7800000.0</v>
      </c>
      <c r="E316" s="62"/>
      <c r="F316" s="62"/>
      <c r="G316" s="62"/>
      <c r="H316" s="62"/>
      <c r="I316" s="62"/>
      <c r="J316" s="62"/>
      <c r="K316" s="53">
        <v>1336000.0</v>
      </c>
      <c r="L316" s="53"/>
      <c r="M316" s="62"/>
      <c r="N316" s="53">
        <v>745000.0</v>
      </c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53">
        <v>1784000.0</v>
      </c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  <c r="AK316" s="62"/>
      <c r="AL316" s="53">
        <v>1056000.0</v>
      </c>
      <c r="AM316" s="62"/>
      <c r="AN316" s="62"/>
      <c r="AO316" s="62"/>
      <c r="AP316" s="62"/>
      <c r="AQ316" s="62"/>
      <c r="AR316" s="53">
        <v>729000.0</v>
      </c>
      <c r="AS316" s="62"/>
      <c r="AT316" s="53">
        <v>1056000.0</v>
      </c>
      <c r="AU316" s="62"/>
      <c r="AV316" s="62"/>
      <c r="AW316" s="62"/>
      <c r="AX316" s="53">
        <v>1094000.0</v>
      </c>
      <c r="AY316" s="62"/>
      <c r="AZ316" s="63"/>
      <c r="BA316" s="59">
        <f t="shared" si="128"/>
        <v>7800000</v>
      </c>
      <c r="BB316" s="28">
        <f t="shared" si="78"/>
        <v>0</v>
      </c>
      <c r="BC316" s="64"/>
      <c r="BD316" s="59">
        <f t="shared" si="49"/>
        <v>0</v>
      </c>
      <c r="BE316" s="59">
        <f t="shared" si="50"/>
        <v>1336000</v>
      </c>
      <c r="BF316" s="59">
        <f t="shared" si="51"/>
        <v>745000</v>
      </c>
      <c r="BG316" s="59">
        <f t="shared" si="52"/>
        <v>0</v>
      </c>
      <c r="BH316" s="59">
        <f t="shared" si="53"/>
        <v>0</v>
      </c>
      <c r="BI316" s="59">
        <f t="shared" si="54"/>
        <v>1784000</v>
      </c>
      <c r="BJ316" s="59">
        <f t="shared" si="55"/>
        <v>0</v>
      </c>
      <c r="BK316" s="59">
        <f t="shared" si="56"/>
        <v>0</v>
      </c>
      <c r="BL316" s="59">
        <f t="shared" si="57"/>
        <v>1056000</v>
      </c>
      <c r="BM316" s="59">
        <f t="shared" si="58"/>
        <v>729000</v>
      </c>
      <c r="BN316" s="59">
        <f t="shared" si="59"/>
        <v>1056000</v>
      </c>
      <c r="BO316" s="59">
        <f t="shared" si="60"/>
        <v>1094000</v>
      </c>
      <c r="BP316" s="64"/>
      <c r="BQ316" s="59">
        <f t="shared" si="61"/>
        <v>2081000</v>
      </c>
      <c r="BR316" s="59">
        <f t="shared" si="62"/>
        <v>1784000</v>
      </c>
      <c r="BS316" s="59">
        <f t="shared" si="63"/>
        <v>1056000</v>
      </c>
      <c r="BT316" s="59">
        <f t="shared" si="64"/>
        <v>2879000</v>
      </c>
    </row>
    <row r="317">
      <c r="A317" s="41" t="s">
        <v>287</v>
      </c>
      <c r="B317" s="42" t="s">
        <v>288</v>
      </c>
      <c r="C317" s="6"/>
      <c r="D317" s="43">
        <v>2.5308E7</v>
      </c>
      <c r="E317" s="43">
        <v>0.0</v>
      </c>
      <c r="F317" s="43">
        <v>0.0</v>
      </c>
      <c r="G317" s="43">
        <v>0.0</v>
      </c>
      <c r="H317" s="43">
        <v>0.0</v>
      </c>
      <c r="I317" s="43">
        <v>0.0</v>
      </c>
      <c r="J317" s="43">
        <v>0.0</v>
      </c>
      <c r="K317" s="43">
        <v>0.0</v>
      </c>
      <c r="L317" s="43">
        <v>0.0</v>
      </c>
      <c r="M317" s="43">
        <v>0.0</v>
      </c>
      <c r="N317" s="43">
        <v>4218000.0</v>
      </c>
      <c r="O317" s="43">
        <v>0.0</v>
      </c>
      <c r="P317" s="43">
        <v>0.0</v>
      </c>
      <c r="Q317" s="43">
        <v>0.0</v>
      </c>
      <c r="R317" s="43">
        <f t="shared" ref="R317:AZ317" si="183">sum(R318)</f>
        <v>2109000</v>
      </c>
      <c r="S317" s="43">
        <f t="shared" si="183"/>
        <v>0</v>
      </c>
      <c r="T317" s="43">
        <f t="shared" si="183"/>
        <v>0</v>
      </c>
      <c r="U317" s="43">
        <f t="shared" si="183"/>
        <v>0</v>
      </c>
      <c r="V317" s="43">
        <f t="shared" si="183"/>
        <v>2109000</v>
      </c>
      <c r="W317" s="43">
        <f t="shared" si="183"/>
        <v>0</v>
      </c>
      <c r="X317" s="43">
        <f t="shared" si="183"/>
        <v>0</v>
      </c>
      <c r="Y317" s="43">
        <f t="shared" si="183"/>
        <v>0</v>
      </c>
      <c r="Z317" s="43">
        <f t="shared" si="183"/>
        <v>2109000</v>
      </c>
      <c r="AA317" s="43">
        <f t="shared" si="183"/>
        <v>0</v>
      </c>
      <c r="AB317" s="43">
        <f t="shared" si="183"/>
        <v>0</v>
      </c>
      <c r="AC317" s="43">
        <f t="shared" si="183"/>
        <v>0</v>
      </c>
      <c r="AD317" s="43">
        <f t="shared" si="183"/>
        <v>2109000</v>
      </c>
      <c r="AE317" s="43">
        <f t="shared" si="183"/>
        <v>0</v>
      </c>
      <c r="AF317" s="43">
        <f t="shared" si="183"/>
        <v>0</v>
      </c>
      <c r="AG317" s="43">
        <f t="shared" si="183"/>
        <v>0</v>
      </c>
      <c r="AH317" s="43">
        <f t="shared" si="183"/>
        <v>2109000</v>
      </c>
      <c r="AI317" s="43">
        <f t="shared" si="183"/>
        <v>0</v>
      </c>
      <c r="AJ317" s="43">
        <f t="shared" si="183"/>
        <v>0</v>
      </c>
      <c r="AK317" s="43">
        <f t="shared" si="183"/>
        <v>0</v>
      </c>
      <c r="AL317" s="43">
        <f t="shared" si="183"/>
        <v>2109000</v>
      </c>
      <c r="AM317" s="43">
        <f t="shared" si="183"/>
        <v>0</v>
      </c>
      <c r="AN317" s="43">
        <f t="shared" si="183"/>
        <v>0</v>
      </c>
      <c r="AO317" s="43">
        <f t="shared" si="183"/>
        <v>0</v>
      </c>
      <c r="AP317" s="43">
        <f t="shared" si="183"/>
        <v>2109000</v>
      </c>
      <c r="AQ317" s="43">
        <f t="shared" si="183"/>
        <v>0</v>
      </c>
      <c r="AR317" s="43">
        <f t="shared" si="183"/>
        <v>0</v>
      </c>
      <c r="AS317" s="43">
        <f t="shared" si="183"/>
        <v>0</v>
      </c>
      <c r="AT317" s="43">
        <f t="shared" si="183"/>
        <v>2109000</v>
      </c>
      <c r="AU317" s="43">
        <f t="shared" si="183"/>
        <v>0</v>
      </c>
      <c r="AV317" s="43">
        <f t="shared" si="183"/>
        <v>0</v>
      </c>
      <c r="AW317" s="43">
        <f t="shared" si="183"/>
        <v>0</v>
      </c>
      <c r="AX317" s="43">
        <f t="shared" si="183"/>
        <v>2109000</v>
      </c>
      <c r="AY317" s="43">
        <f t="shared" si="183"/>
        <v>2109000</v>
      </c>
      <c r="AZ317" s="58">
        <f t="shared" si="183"/>
        <v>0</v>
      </c>
      <c r="BA317" s="59">
        <f t="shared" si="128"/>
        <v>25308000</v>
      </c>
      <c r="BB317" s="28">
        <f t="shared" si="78"/>
        <v>0</v>
      </c>
      <c r="BC317" s="29"/>
      <c r="BD317" s="59">
        <f t="shared" si="49"/>
        <v>0</v>
      </c>
      <c r="BE317" s="59">
        <f t="shared" si="50"/>
        <v>0</v>
      </c>
      <c r="BF317" s="59">
        <f t="shared" si="51"/>
        <v>4218000</v>
      </c>
      <c r="BG317" s="59">
        <f t="shared" si="52"/>
        <v>2109000</v>
      </c>
      <c r="BH317" s="59">
        <f t="shared" si="53"/>
        <v>2109000</v>
      </c>
      <c r="BI317" s="59">
        <f t="shared" si="54"/>
        <v>2109000</v>
      </c>
      <c r="BJ317" s="59">
        <f t="shared" si="55"/>
        <v>2109000</v>
      </c>
      <c r="BK317" s="59">
        <f t="shared" si="56"/>
        <v>2109000</v>
      </c>
      <c r="BL317" s="59">
        <f t="shared" si="57"/>
        <v>2109000</v>
      </c>
      <c r="BM317" s="59">
        <f t="shared" si="58"/>
        <v>2109000</v>
      </c>
      <c r="BN317" s="59">
        <f t="shared" si="59"/>
        <v>2109000</v>
      </c>
      <c r="BO317" s="59">
        <f t="shared" si="60"/>
        <v>4218000</v>
      </c>
      <c r="BP317" s="29"/>
      <c r="BQ317" s="59">
        <f t="shared" si="61"/>
        <v>4218000</v>
      </c>
      <c r="BR317" s="59">
        <f t="shared" si="62"/>
        <v>6327000</v>
      </c>
      <c r="BS317" s="59">
        <f t="shared" si="63"/>
        <v>6327000</v>
      </c>
      <c r="BT317" s="59">
        <f t="shared" si="64"/>
        <v>8436000</v>
      </c>
    </row>
    <row r="318">
      <c r="A318" s="45">
        <v>523121.0</v>
      </c>
      <c r="B318" s="46" t="s">
        <v>88</v>
      </c>
      <c r="C318" s="6"/>
      <c r="D318" s="47">
        <v>2.5308E7</v>
      </c>
      <c r="E318" s="47">
        <v>0.0</v>
      </c>
      <c r="F318" s="47">
        <v>0.0</v>
      </c>
      <c r="G318" s="47">
        <v>0.0</v>
      </c>
      <c r="H318" s="47">
        <v>0.0</v>
      </c>
      <c r="I318" s="47">
        <v>0.0</v>
      </c>
      <c r="J318" s="47">
        <v>0.0</v>
      </c>
      <c r="K318" s="47">
        <v>0.0</v>
      </c>
      <c r="L318" s="47">
        <v>0.0</v>
      </c>
      <c r="M318" s="47">
        <v>0.0</v>
      </c>
      <c r="N318" s="47">
        <v>4218000.0</v>
      </c>
      <c r="O318" s="47">
        <v>0.0</v>
      </c>
      <c r="P318" s="47">
        <v>0.0</v>
      </c>
      <c r="Q318" s="47">
        <v>0.0</v>
      </c>
      <c r="R318" s="47">
        <f t="shared" ref="R318:AZ318" si="184">sum(R320)</f>
        <v>2109000</v>
      </c>
      <c r="S318" s="47">
        <f t="shared" si="184"/>
        <v>0</v>
      </c>
      <c r="T318" s="47">
        <f t="shared" si="184"/>
        <v>0</v>
      </c>
      <c r="U318" s="47">
        <f t="shared" si="184"/>
        <v>0</v>
      </c>
      <c r="V318" s="47">
        <f t="shared" si="184"/>
        <v>2109000</v>
      </c>
      <c r="W318" s="47">
        <f t="shared" si="184"/>
        <v>0</v>
      </c>
      <c r="X318" s="47">
        <f t="shared" si="184"/>
        <v>0</v>
      </c>
      <c r="Y318" s="47">
        <f t="shared" si="184"/>
        <v>0</v>
      </c>
      <c r="Z318" s="47">
        <f t="shared" si="184"/>
        <v>2109000</v>
      </c>
      <c r="AA318" s="47">
        <f t="shared" si="184"/>
        <v>0</v>
      </c>
      <c r="AB318" s="47">
        <f t="shared" si="184"/>
        <v>0</v>
      </c>
      <c r="AC318" s="47">
        <f t="shared" si="184"/>
        <v>0</v>
      </c>
      <c r="AD318" s="47">
        <f t="shared" si="184"/>
        <v>2109000</v>
      </c>
      <c r="AE318" s="47">
        <f t="shared" si="184"/>
        <v>0</v>
      </c>
      <c r="AF318" s="47">
        <f t="shared" si="184"/>
        <v>0</v>
      </c>
      <c r="AG318" s="47">
        <f t="shared" si="184"/>
        <v>0</v>
      </c>
      <c r="AH318" s="47">
        <f t="shared" si="184"/>
        <v>2109000</v>
      </c>
      <c r="AI318" s="47">
        <f t="shared" si="184"/>
        <v>0</v>
      </c>
      <c r="AJ318" s="47">
        <f t="shared" si="184"/>
        <v>0</v>
      </c>
      <c r="AK318" s="47">
        <f t="shared" si="184"/>
        <v>0</v>
      </c>
      <c r="AL318" s="47">
        <f t="shared" si="184"/>
        <v>2109000</v>
      </c>
      <c r="AM318" s="47">
        <f t="shared" si="184"/>
        <v>0</v>
      </c>
      <c r="AN318" s="47">
        <f t="shared" si="184"/>
        <v>0</v>
      </c>
      <c r="AO318" s="47">
        <f t="shared" si="184"/>
        <v>0</v>
      </c>
      <c r="AP318" s="47">
        <f t="shared" si="184"/>
        <v>2109000</v>
      </c>
      <c r="AQ318" s="47">
        <f t="shared" si="184"/>
        <v>0</v>
      </c>
      <c r="AR318" s="47">
        <f t="shared" si="184"/>
        <v>0</v>
      </c>
      <c r="AS318" s="47">
        <f t="shared" si="184"/>
        <v>0</v>
      </c>
      <c r="AT318" s="47">
        <f t="shared" si="184"/>
        <v>2109000</v>
      </c>
      <c r="AU318" s="47">
        <f t="shared" si="184"/>
        <v>0</v>
      </c>
      <c r="AV318" s="47">
        <f t="shared" si="184"/>
        <v>0</v>
      </c>
      <c r="AW318" s="47">
        <f t="shared" si="184"/>
        <v>0</v>
      </c>
      <c r="AX318" s="47">
        <f t="shared" si="184"/>
        <v>2109000</v>
      </c>
      <c r="AY318" s="47">
        <f t="shared" si="184"/>
        <v>2109000</v>
      </c>
      <c r="AZ318" s="60">
        <f t="shared" si="184"/>
        <v>0</v>
      </c>
      <c r="BA318" s="59">
        <f t="shared" si="128"/>
        <v>25308000</v>
      </c>
      <c r="BB318" s="28">
        <f t="shared" si="78"/>
        <v>0</v>
      </c>
      <c r="BC318" s="61"/>
      <c r="BD318" s="59">
        <f t="shared" si="49"/>
        <v>0</v>
      </c>
      <c r="BE318" s="59">
        <f t="shared" si="50"/>
        <v>0</v>
      </c>
      <c r="BF318" s="59">
        <f t="shared" si="51"/>
        <v>4218000</v>
      </c>
      <c r="BG318" s="59">
        <f t="shared" si="52"/>
        <v>2109000</v>
      </c>
      <c r="BH318" s="59">
        <f t="shared" si="53"/>
        <v>2109000</v>
      </c>
      <c r="BI318" s="59">
        <f t="shared" si="54"/>
        <v>2109000</v>
      </c>
      <c r="BJ318" s="59">
        <f t="shared" si="55"/>
        <v>2109000</v>
      </c>
      <c r="BK318" s="59">
        <f t="shared" si="56"/>
        <v>2109000</v>
      </c>
      <c r="BL318" s="59">
        <f t="shared" si="57"/>
        <v>2109000</v>
      </c>
      <c r="BM318" s="59">
        <f t="shared" si="58"/>
        <v>2109000</v>
      </c>
      <c r="BN318" s="59">
        <f t="shared" si="59"/>
        <v>2109000</v>
      </c>
      <c r="BO318" s="59">
        <f t="shared" si="60"/>
        <v>4218000</v>
      </c>
      <c r="BP318" s="61"/>
      <c r="BQ318" s="59">
        <f t="shared" si="61"/>
        <v>4218000</v>
      </c>
      <c r="BR318" s="59">
        <f t="shared" si="62"/>
        <v>6327000</v>
      </c>
      <c r="BS318" s="59">
        <f t="shared" si="63"/>
        <v>6327000</v>
      </c>
      <c r="BT318" s="59">
        <f t="shared" si="64"/>
        <v>8436000</v>
      </c>
    </row>
    <row r="319">
      <c r="A319" s="49"/>
      <c r="B319" s="50" t="s">
        <v>37</v>
      </c>
      <c r="C319" s="6"/>
      <c r="D319" s="51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62"/>
      <c r="AJ319" s="62"/>
      <c r="AK319" s="62"/>
      <c r="AL319" s="62"/>
      <c r="AM319" s="62"/>
      <c r="AN319" s="62"/>
      <c r="AO319" s="62"/>
      <c r="AP319" s="62"/>
      <c r="AQ319" s="62"/>
      <c r="AR319" s="62"/>
      <c r="AS319" s="62"/>
      <c r="AT319" s="62"/>
      <c r="AU319" s="62"/>
      <c r="AV319" s="62"/>
      <c r="AW319" s="62"/>
      <c r="AX319" s="62"/>
      <c r="AY319" s="62"/>
      <c r="AZ319" s="63"/>
      <c r="BA319" s="59">
        <f t="shared" si="128"/>
        <v>0</v>
      </c>
      <c r="BB319" s="28">
        <f t="shared" si="78"/>
        <v>0</v>
      </c>
      <c r="BC319" s="64"/>
      <c r="BD319" s="59">
        <f t="shared" si="49"/>
        <v>0</v>
      </c>
      <c r="BE319" s="59">
        <f t="shared" si="50"/>
        <v>0</v>
      </c>
      <c r="BF319" s="59">
        <f t="shared" si="51"/>
        <v>0</v>
      </c>
      <c r="BG319" s="59">
        <f t="shared" si="52"/>
        <v>0</v>
      </c>
      <c r="BH319" s="59">
        <f t="shared" si="53"/>
        <v>0</v>
      </c>
      <c r="BI319" s="59">
        <f t="shared" si="54"/>
        <v>0</v>
      </c>
      <c r="BJ319" s="59">
        <f t="shared" si="55"/>
        <v>0</v>
      </c>
      <c r="BK319" s="59">
        <f t="shared" si="56"/>
        <v>0</v>
      </c>
      <c r="BL319" s="59">
        <f t="shared" si="57"/>
        <v>0</v>
      </c>
      <c r="BM319" s="59">
        <f t="shared" si="58"/>
        <v>0</v>
      </c>
      <c r="BN319" s="59">
        <f t="shared" si="59"/>
        <v>0</v>
      </c>
      <c r="BO319" s="59">
        <f t="shared" si="60"/>
        <v>0</v>
      </c>
      <c r="BP319" s="64"/>
      <c r="BQ319" s="59">
        <f t="shared" si="61"/>
        <v>0</v>
      </c>
      <c r="BR319" s="59">
        <f t="shared" si="62"/>
        <v>0</v>
      </c>
      <c r="BS319" s="59">
        <f t="shared" si="63"/>
        <v>0</v>
      </c>
      <c r="BT319" s="59">
        <f t="shared" si="64"/>
        <v>0</v>
      </c>
    </row>
    <row r="320">
      <c r="A320" s="49"/>
      <c r="B320" s="52" t="s">
        <v>38</v>
      </c>
      <c r="C320" s="52" t="s">
        <v>289</v>
      </c>
      <c r="D320" s="53">
        <v>2.5308E7</v>
      </c>
      <c r="E320" s="62"/>
      <c r="F320" s="62"/>
      <c r="G320" s="62"/>
      <c r="H320" s="62"/>
      <c r="I320" s="62"/>
      <c r="J320" s="62"/>
      <c r="K320" s="62"/>
      <c r="L320" s="62"/>
      <c r="M320" s="62"/>
      <c r="N320" s="53">
        <v>4218000.0</v>
      </c>
      <c r="O320" s="62"/>
      <c r="P320" s="62"/>
      <c r="Q320" s="62"/>
      <c r="R320" s="62">
        <v>2109000.0</v>
      </c>
      <c r="S320" s="62"/>
      <c r="T320" s="62"/>
      <c r="U320" s="62"/>
      <c r="V320" s="62">
        <v>2109000.0</v>
      </c>
      <c r="W320" s="62"/>
      <c r="X320" s="62"/>
      <c r="Y320" s="62"/>
      <c r="Z320" s="62">
        <v>2109000.0</v>
      </c>
      <c r="AA320" s="62"/>
      <c r="AB320" s="62"/>
      <c r="AC320" s="62"/>
      <c r="AD320" s="62">
        <v>2109000.0</v>
      </c>
      <c r="AE320" s="62"/>
      <c r="AF320" s="62"/>
      <c r="AG320" s="62"/>
      <c r="AH320" s="62">
        <v>2109000.0</v>
      </c>
      <c r="AI320" s="62"/>
      <c r="AJ320" s="62"/>
      <c r="AK320" s="62"/>
      <c r="AL320" s="62">
        <v>2109000.0</v>
      </c>
      <c r="AM320" s="62"/>
      <c r="AN320" s="62"/>
      <c r="AO320" s="62"/>
      <c r="AP320" s="62">
        <v>2109000.0</v>
      </c>
      <c r="AQ320" s="62"/>
      <c r="AR320" s="62"/>
      <c r="AS320" s="62"/>
      <c r="AT320" s="62">
        <v>2109000.0</v>
      </c>
      <c r="AU320" s="62"/>
      <c r="AV320" s="62"/>
      <c r="AW320" s="62"/>
      <c r="AX320" s="62">
        <v>2109000.0</v>
      </c>
      <c r="AY320" s="62">
        <v>2109000.0</v>
      </c>
      <c r="AZ320" s="63"/>
      <c r="BA320" s="59">
        <f t="shared" si="128"/>
        <v>25308000</v>
      </c>
      <c r="BB320" s="28">
        <f t="shared" si="78"/>
        <v>0</v>
      </c>
      <c r="BC320" s="64"/>
      <c r="BD320" s="59">
        <f t="shared" si="49"/>
        <v>0</v>
      </c>
      <c r="BE320" s="59">
        <f t="shared" si="50"/>
        <v>0</v>
      </c>
      <c r="BF320" s="59">
        <f t="shared" si="51"/>
        <v>4218000</v>
      </c>
      <c r="BG320" s="59">
        <f t="shared" si="52"/>
        <v>2109000</v>
      </c>
      <c r="BH320" s="59">
        <f t="shared" si="53"/>
        <v>2109000</v>
      </c>
      <c r="BI320" s="59">
        <f t="shared" si="54"/>
        <v>2109000</v>
      </c>
      <c r="BJ320" s="59">
        <f t="shared" si="55"/>
        <v>2109000</v>
      </c>
      <c r="BK320" s="59">
        <f t="shared" si="56"/>
        <v>2109000</v>
      </c>
      <c r="BL320" s="59">
        <f t="shared" si="57"/>
        <v>2109000</v>
      </c>
      <c r="BM320" s="59">
        <f t="shared" si="58"/>
        <v>2109000</v>
      </c>
      <c r="BN320" s="59">
        <f t="shared" si="59"/>
        <v>2109000</v>
      </c>
      <c r="BO320" s="59">
        <f t="shared" si="60"/>
        <v>4218000</v>
      </c>
      <c r="BP320" s="64"/>
      <c r="BQ320" s="59">
        <f t="shared" si="61"/>
        <v>4218000</v>
      </c>
      <c r="BR320" s="59">
        <f t="shared" si="62"/>
        <v>6327000</v>
      </c>
      <c r="BS320" s="59">
        <f t="shared" si="63"/>
        <v>6327000</v>
      </c>
      <c r="BT320" s="59">
        <f t="shared" si="64"/>
        <v>8436000</v>
      </c>
    </row>
    <row r="321">
      <c r="A321" s="41" t="s">
        <v>290</v>
      </c>
      <c r="B321" s="42" t="s">
        <v>291</v>
      </c>
      <c r="C321" s="6"/>
      <c r="D321" s="43">
        <v>4320000.0</v>
      </c>
      <c r="E321" s="43">
        <v>0.0</v>
      </c>
      <c r="F321" s="43">
        <v>0.0</v>
      </c>
      <c r="G321" s="43">
        <v>0.0</v>
      </c>
      <c r="H321" s="43">
        <v>0.0</v>
      </c>
      <c r="I321" s="43">
        <v>0.0</v>
      </c>
      <c r="J321" s="43">
        <v>0.0</v>
      </c>
      <c r="K321" s="43">
        <v>0.0</v>
      </c>
      <c r="L321" s="43">
        <v>360000.0</v>
      </c>
      <c r="M321" s="43">
        <v>0.0</v>
      </c>
      <c r="N321" s="43">
        <v>360000.0</v>
      </c>
      <c r="O321" s="43">
        <v>0.0</v>
      </c>
      <c r="P321" s="43">
        <v>0.0</v>
      </c>
      <c r="Q321" s="43">
        <v>0.0</v>
      </c>
      <c r="R321" s="43">
        <f t="shared" ref="R321:AZ321" si="185">sum(R322)</f>
        <v>0</v>
      </c>
      <c r="S321" s="43">
        <f t="shared" si="185"/>
        <v>0</v>
      </c>
      <c r="T321" s="43">
        <f t="shared" si="185"/>
        <v>360000</v>
      </c>
      <c r="U321" s="43">
        <f t="shared" si="185"/>
        <v>0</v>
      </c>
      <c r="V321" s="43">
        <f t="shared" si="185"/>
        <v>0</v>
      </c>
      <c r="W321" s="43">
        <f t="shared" si="185"/>
        <v>0</v>
      </c>
      <c r="X321" s="43">
        <f t="shared" si="185"/>
        <v>360000</v>
      </c>
      <c r="Y321" s="43">
        <f t="shared" si="185"/>
        <v>0</v>
      </c>
      <c r="Z321" s="43">
        <f t="shared" si="185"/>
        <v>0</v>
      </c>
      <c r="AA321" s="43">
        <f t="shared" si="185"/>
        <v>0</v>
      </c>
      <c r="AB321" s="43">
        <f t="shared" si="185"/>
        <v>360000</v>
      </c>
      <c r="AC321" s="43">
        <f t="shared" si="185"/>
        <v>0</v>
      </c>
      <c r="AD321" s="43">
        <f t="shared" si="185"/>
        <v>0</v>
      </c>
      <c r="AE321" s="43">
        <f t="shared" si="185"/>
        <v>0</v>
      </c>
      <c r="AF321" s="43">
        <f t="shared" si="185"/>
        <v>360000</v>
      </c>
      <c r="AG321" s="43">
        <f t="shared" si="185"/>
        <v>0</v>
      </c>
      <c r="AH321" s="43">
        <f t="shared" si="185"/>
        <v>0</v>
      </c>
      <c r="AI321" s="43">
        <f t="shared" si="185"/>
        <v>0</v>
      </c>
      <c r="AJ321" s="43">
        <f t="shared" si="185"/>
        <v>360000</v>
      </c>
      <c r="AK321" s="43">
        <f t="shared" si="185"/>
        <v>0</v>
      </c>
      <c r="AL321" s="43">
        <f t="shared" si="185"/>
        <v>0</v>
      </c>
      <c r="AM321" s="43">
        <f t="shared" si="185"/>
        <v>0</v>
      </c>
      <c r="AN321" s="43">
        <f t="shared" si="185"/>
        <v>360000</v>
      </c>
      <c r="AO321" s="43">
        <f t="shared" si="185"/>
        <v>0</v>
      </c>
      <c r="AP321" s="43">
        <f t="shared" si="185"/>
        <v>0</v>
      </c>
      <c r="AQ321" s="43">
        <f t="shared" si="185"/>
        <v>0</v>
      </c>
      <c r="AR321" s="43">
        <f t="shared" si="185"/>
        <v>360000</v>
      </c>
      <c r="AS321" s="43">
        <f t="shared" si="185"/>
        <v>0</v>
      </c>
      <c r="AT321" s="43">
        <f t="shared" si="185"/>
        <v>0</v>
      </c>
      <c r="AU321" s="43">
        <f t="shared" si="185"/>
        <v>0</v>
      </c>
      <c r="AV321" s="43">
        <f t="shared" si="185"/>
        <v>360000</v>
      </c>
      <c r="AW321" s="43">
        <f t="shared" si="185"/>
        <v>0</v>
      </c>
      <c r="AX321" s="43">
        <f t="shared" si="185"/>
        <v>360000</v>
      </c>
      <c r="AY321" s="43">
        <f t="shared" si="185"/>
        <v>360000</v>
      </c>
      <c r="AZ321" s="58">
        <f t="shared" si="185"/>
        <v>0</v>
      </c>
      <c r="BA321" s="59">
        <f t="shared" si="128"/>
        <v>4320000</v>
      </c>
      <c r="BB321" s="28">
        <f t="shared" si="78"/>
        <v>0</v>
      </c>
      <c r="BC321" s="29"/>
      <c r="BD321" s="59">
        <f t="shared" si="49"/>
        <v>0</v>
      </c>
      <c r="BE321" s="59">
        <f t="shared" si="50"/>
        <v>360000</v>
      </c>
      <c r="BF321" s="59">
        <f t="shared" si="51"/>
        <v>360000</v>
      </c>
      <c r="BG321" s="59">
        <f t="shared" si="52"/>
        <v>360000</v>
      </c>
      <c r="BH321" s="59">
        <f t="shared" si="53"/>
        <v>360000</v>
      </c>
      <c r="BI321" s="59">
        <f t="shared" si="54"/>
        <v>360000</v>
      </c>
      <c r="BJ321" s="59">
        <f t="shared" si="55"/>
        <v>360000</v>
      </c>
      <c r="BK321" s="59">
        <f t="shared" si="56"/>
        <v>360000</v>
      </c>
      <c r="BL321" s="59">
        <f t="shared" si="57"/>
        <v>360000</v>
      </c>
      <c r="BM321" s="59">
        <f t="shared" si="58"/>
        <v>360000</v>
      </c>
      <c r="BN321" s="59">
        <f t="shared" si="59"/>
        <v>360000</v>
      </c>
      <c r="BO321" s="59">
        <f t="shared" si="60"/>
        <v>720000</v>
      </c>
      <c r="BP321" s="29"/>
      <c r="BQ321" s="59">
        <f t="shared" si="61"/>
        <v>720000</v>
      </c>
      <c r="BR321" s="59">
        <f t="shared" si="62"/>
        <v>1080000</v>
      </c>
      <c r="BS321" s="59">
        <f t="shared" si="63"/>
        <v>1080000</v>
      </c>
      <c r="BT321" s="59">
        <f t="shared" si="64"/>
        <v>1440000</v>
      </c>
    </row>
    <row r="322">
      <c r="A322" s="45">
        <v>521115.0</v>
      </c>
      <c r="B322" s="46" t="s">
        <v>262</v>
      </c>
      <c r="C322" s="6"/>
      <c r="D322" s="47">
        <v>4320000.0</v>
      </c>
      <c r="E322" s="47">
        <v>0.0</v>
      </c>
      <c r="F322" s="47">
        <v>0.0</v>
      </c>
      <c r="G322" s="47">
        <v>0.0</v>
      </c>
      <c r="H322" s="47">
        <v>0.0</v>
      </c>
      <c r="I322" s="47">
        <v>0.0</v>
      </c>
      <c r="J322" s="47">
        <v>0.0</v>
      </c>
      <c r="K322" s="47">
        <v>0.0</v>
      </c>
      <c r="L322" s="47">
        <v>360000.0</v>
      </c>
      <c r="M322" s="47">
        <v>0.0</v>
      </c>
      <c r="N322" s="47">
        <v>360000.0</v>
      </c>
      <c r="O322" s="47">
        <v>0.0</v>
      </c>
      <c r="P322" s="47">
        <v>0.0</v>
      </c>
      <c r="Q322" s="47">
        <v>0.0</v>
      </c>
      <c r="R322" s="47">
        <f t="shared" ref="R322:AZ322" si="186">sum(R324)</f>
        <v>0</v>
      </c>
      <c r="S322" s="47">
        <f t="shared" si="186"/>
        <v>0</v>
      </c>
      <c r="T322" s="47">
        <f t="shared" si="186"/>
        <v>360000</v>
      </c>
      <c r="U322" s="47">
        <f t="shared" si="186"/>
        <v>0</v>
      </c>
      <c r="V322" s="47">
        <f t="shared" si="186"/>
        <v>0</v>
      </c>
      <c r="W322" s="47">
        <f t="shared" si="186"/>
        <v>0</v>
      </c>
      <c r="X322" s="47">
        <f t="shared" si="186"/>
        <v>360000</v>
      </c>
      <c r="Y322" s="47">
        <f t="shared" si="186"/>
        <v>0</v>
      </c>
      <c r="Z322" s="47">
        <f t="shared" si="186"/>
        <v>0</v>
      </c>
      <c r="AA322" s="47">
        <f t="shared" si="186"/>
        <v>0</v>
      </c>
      <c r="AB322" s="47">
        <f t="shared" si="186"/>
        <v>360000</v>
      </c>
      <c r="AC322" s="47">
        <f t="shared" si="186"/>
        <v>0</v>
      </c>
      <c r="AD322" s="47">
        <f t="shared" si="186"/>
        <v>0</v>
      </c>
      <c r="AE322" s="47">
        <f t="shared" si="186"/>
        <v>0</v>
      </c>
      <c r="AF322" s="47">
        <f t="shared" si="186"/>
        <v>360000</v>
      </c>
      <c r="AG322" s="47">
        <f t="shared" si="186"/>
        <v>0</v>
      </c>
      <c r="AH322" s="47">
        <f t="shared" si="186"/>
        <v>0</v>
      </c>
      <c r="AI322" s="47">
        <f t="shared" si="186"/>
        <v>0</v>
      </c>
      <c r="AJ322" s="47">
        <f t="shared" si="186"/>
        <v>360000</v>
      </c>
      <c r="AK322" s="47">
        <f t="shared" si="186"/>
        <v>0</v>
      </c>
      <c r="AL322" s="47">
        <f t="shared" si="186"/>
        <v>0</v>
      </c>
      <c r="AM322" s="47">
        <f t="shared" si="186"/>
        <v>0</v>
      </c>
      <c r="AN322" s="47">
        <f t="shared" si="186"/>
        <v>360000</v>
      </c>
      <c r="AO322" s="47">
        <f t="shared" si="186"/>
        <v>0</v>
      </c>
      <c r="AP322" s="47">
        <f t="shared" si="186"/>
        <v>0</v>
      </c>
      <c r="AQ322" s="47">
        <f t="shared" si="186"/>
        <v>0</v>
      </c>
      <c r="AR322" s="47">
        <f t="shared" si="186"/>
        <v>360000</v>
      </c>
      <c r="AS322" s="47">
        <f t="shared" si="186"/>
        <v>0</v>
      </c>
      <c r="AT322" s="47">
        <f t="shared" si="186"/>
        <v>0</v>
      </c>
      <c r="AU322" s="47">
        <f t="shared" si="186"/>
        <v>0</v>
      </c>
      <c r="AV322" s="47">
        <f t="shared" si="186"/>
        <v>360000</v>
      </c>
      <c r="AW322" s="47">
        <f t="shared" si="186"/>
        <v>0</v>
      </c>
      <c r="AX322" s="47">
        <f t="shared" si="186"/>
        <v>360000</v>
      </c>
      <c r="AY322" s="47">
        <f t="shared" si="186"/>
        <v>360000</v>
      </c>
      <c r="AZ322" s="60">
        <f t="shared" si="186"/>
        <v>0</v>
      </c>
      <c r="BA322" s="59">
        <f t="shared" si="128"/>
        <v>4320000</v>
      </c>
      <c r="BB322" s="28">
        <f t="shared" si="78"/>
        <v>0</v>
      </c>
      <c r="BC322" s="61"/>
      <c r="BD322" s="59">
        <f t="shared" si="49"/>
        <v>0</v>
      </c>
      <c r="BE322" s="59">
        <f t="shared" si="50"/>
        <v>360000</v>
      </c>
      <c r="BF322" s="59">
        <f t="shared" si="51"/>
        <v>360000</v>
      </c>
      <c r="BG322" s="59">
        <f t="shared" si="52"/>
        <v>360000</v>
      </c>
      <c r="BH322" s="59">
        <f t="shared" si="53"/>
        <v>360000</v>
      </c>
      <c r="BI322" s="59">
        <f t="shared" si="54"/>
        <v>360000</v>
      </c>
      <c r="BJ322" s="59">
        <f t="shared" si="55"/>
        <v>360000</v>
      </c>
      <c r="BK322" s="59">
        <f t="shared" si="56"/>
        <v>360000</v>
      </c>
      <c r="BL322" s="59">
        <f t="shared" si="57"/>
        <v>360000</v>
      </c>
      <c r="BM322" s="59">
        <f t="shared" si="58"/>
        <v>360000</v>
      </c>
      <c r="BN322" s="59">
        <f t="shared" si="59"/>
        <v>360000</v>
      </c>
      <c r="BO322" s="59">
        <f t="shared" si="60"/>
        <v>720000</v>
      </c>
      <c r="BP322" s="61"/>
      <c r="BQ322" s="59">
        <f t="shared" si="61"/>
        <v>720000</v>
      </c>
      <c r="BR322" s="59">
        <f t="shared" si="62"/>
        <v>1080000</v>
      </c>
      <c r="BS322" s="59">
        <f t="shared" si="63"/>
        <v>1080000</v>
      </c>
      <c r="BT322" s="59">
        <f t="shared" si="64"/>
        <v>1440000</v>
      </c>
    </row>
    <row r="323">
      <c r="A323" s="49"/>
      <c r="B323" s="50" t="s">
        <v>37</v>
      </c>
      <c r="C323" s="6"/>
      <c r="D323" s="51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2"/>
      <c r="AY323" s="62"/>
      <c r="AZ323" s="63"/>
      <c r="BA323" s="59">
        <f t="shared" si="128"/>
        <v>0</v>
      </c>
      <c r="BB323" s="28">
        <f t="shared" si="78"/>
        <v>0</v>
      </c>
      <c r="BC323" s="64"/>
      <c r="BD323" s="59">
        <f t="shared" si="49"/>
        <v>0</v>
      </c>
      <c r="BE323" s="59">
        <f t="shared" si="50"/>
        <v>0</v>
      </c>
      <c r="BF323" s="59">
        <f t="shared" si="51"/>
        <v>0</v>
      </c>
      <c r="BG323" s="59">
        <f t="shared" si="52"/>
        <v>0</v>
      </c>
      <c r="BH323" s="59">
        <f t="shared" si="53"/>
        <v>0</v>
      </c>
      <c r="BI323" s="59">
        <f t="shared" si="54"/>
        <v>0</v>
      </c>
      <c r="BJ323" s="59">
        <f t="shared" si="55"/>
        <v>0</v>
      </c>
      <c r="BK323" s="59">
        <f t="shared" si="56"/>
        <v>0</v>
      </c>
      <c r="BL323" s="59">
        <f t="shared" si="57"/>
        <v>0</v>
      </c>
      <c r="BM323" s="59">
        <f t="shared" si="58"/>
        <v>0</v>
      </c>
      <c r="BN323" s="59">
        <f t="shared" si="59"/>
        <v>0</v>
      </c>
      <c r="BO323" s="59">
        <f t="shared" si="60"/>
        <v>0</v>
      </c>
      <c r="BP323" s="64"/>
      <c r="BQ323" s="59">
        <f t="shared" si="61"/>
        <v>0</v>
      </c>
      <c r="BR323" s="59">
        <f t="shared" si="62"/>
        <v>0</v>
      </c>
      <c r="BS323" s="59">
        <f t="shared" si="63"/>
        <v>0</v>
      </c>
      <c r="BT323" s="59">
        <f t="shared" si="64"/>
        <v>0</v>
      </c>
    </row>
    <row r="324">
      <c r="A324" s="49"/>
      <c r="B324" s="52" t="s">
        <v>38</v>
      </c>
      <c r="C324" s="52" t="s">
        <v>292</v>
      </c>
      <c r="D324" s="53">
        <v>4320000.0</v>
      </c>
      <c r="E324" s="62"/>
      <c r="F324" s="62"/>
      <c r="G324" s="62"/>
      <c r="H324" s="62"/>
      <c r="I324" s="62"/>
      <c r="J324" s="62"/>
      <c r="K324" s="62"/>
      <c r="L324" s="53">
        <v>360000.0</v>
      </c>
      <c r="M324" s="62"/>
      <c r="N324" s="53">
        <v>360000.0</v>
      </c>
      <c r="O324" s="62"/>
      <c r="P324" s="62"/>
      <c r="Q324" s="62"/>
      <c r="R324" s="62"/>
      <c r="S324" s="62"/>
      <c r="T324" s="62">
        <v>360000.0</v>
      </c>
      <c r="U324" s="62"/>
      <c r="V324" s="62"/>
      <c r="W324" s="62"/>
      <c r="X324" s="62">
        <v>360000.0</v>
      </c>
      <c r="Y324" s="62"/>
      <c r="Z324" s="62"/>
      <c r="AA324" s="62"/>
      <c r="AB324" s="62">
        <v>360000.0</v>
      </c>
      <c r="AC324" s="62"/>
      <c r="AD324" s="62"/>
      <c r="AE324" s="62"/>
      <c r="AF324" s="62">
        <v>360000.0</v>
      </c>
      <c r="AG324" s="62"/>
      <c r="AH324" s="62"/>
      <c r="AI324" s="62"/>
      <c r="AJ324" s="62">
        <v>360000.0</v>
      </c>
      <c r="AK324" s="62"/>
      <c r="AL324" s="62"/>
      <c r="AM324" s="62"/>
      <c r="AN324" s="62">
        <v>360000.0</v>
      </c>
      <c r="AO324" s="62"/>
      <c r="AP324" s="62"/>
      <c r="AQ324" s="62"/>
      <c r="AR324" s="62">
        <v>360000.0</v>
      </c>
      <c r="AS324" s="62"/>
      <c r="AT324" s="62"/>
      <c r="AU324" s="62"/>
      <c r="AV324" s="62">
        <v>360000.0</v>
      </c>
      <c r="AW324" s="62"/>
      <c r="AX324" s="62">
        <v>360000.0</v>
      </c>
      <c r="AY324" s="62">
        <v>360000.0</v>
      </c>
      <c r="AZ324" s="63"/>
      <c r="BA324" s="59">
        <f t="shared" si="128"/>
        <v>4320000</v>
      </c>
      <c r="BB324" s="28">
        <f t="shared" si="78"/>
        <v>0</v>
      </c>
      <c r="BC324" s="64"/>
      <c r="BD324" s="59">
        <f t="shared" si="49"/>
        <v>0</v>
      </c>
      <c r="BE324" s="59">
        <f t="shared" si="50"/>
        <v>360000</v>
      </c>
      <c r="BF324" s="59">
        <f t="shared" si="51"/>
        <v>360000</v>
      </c>
      <c r="BG324" s="59">
        <f t="shared" si="52"/>
        <v>360000</v>
      </c>
      <c r="BH324" s="59">
        <f t="shared" si="53"/>
        <v>360000</v>
      </c>
      <c r="BI324" s="59">
        <f t="shared" si="54"/>
        <v>360000</v>
      </c>
      <c r="BJ324" s="59">
        <f t="shared" si="55"/>
        <v>360000</v>
      </c>
      <c r="BK324" s="59">
        <f t="shared" si="56"/>
        <v>360000</v>
      </c>
      <c r="BL324" s="59">
        <f t="shared" si="57"/>
        <v>360000</v>
      </c>
      <c r="BM324" s="59">
        <f t="shared" si="58"/>
        <v>360000</v>
      </c>
      <c r="BN324" s="59">
        <f t="shared" si="59"/>
        <v>360000</v>
      </c>
      <c r="BO324" s="59">
        <f t="shared" si="60"/>
        <v>720000</v>
      </c>
      <c r="BP324" s="64"/>
      <c r="BQ324" s="59">
        <f t="shared" si="61"/>
        <v>720000</v>
      </c>
      <c r="BR324" s="59">
        <f t="shared" si="62"/>
        <v>1080000</v>
      </c>
      <c r="BS324" s="59">
        <f t="shared" si="63"/>
        <v>1080000</v>
      </c>
      <c r="BT324" s="59">
        <f t="shared" si="64"/>
        <v>1440000</v>
      </c>
    </row>
    <row r="325">
      <c r="A325" s="41" t="s">
        <v>294</v>
      </c>
      <c r="B325" s="42" t="s">
        <v>295</v>
      </c>
      <c r="C325" s="6"/>
      <c r="D325" s="43">
        <v>4.465E7</v>
      </c>
      <c r="E325" s="43">
        <v>0.0</v>
      </c>
      <c r="F325" s="43">
        <v>0.0</v>
      </c>
      <c r="G325" s="43">
        <v>0.0</v>
      </c>
      <c r="H325" s="43">
        <v>0.0</v>
      </c>
      <c r="I325" s="43">
        <v>0.0</v>
      </c>
      <c r="J325" s="43">
        <v>0.0</v>
      </c>
      <c r="K325" s="43">
        <v>0.0</v>
      </c>
      <c r="L325" s="43">
        <v>0.0</v>
      </c>
      <c r="M325" s="43">
        <v>0.0</v>
      </c>
      <c r="N325" s="43">
        <v>0.0</v>
      </c>
      <c r="O325" s="43">
        <v>0.0</v>
      </c>
      <c r="P325" s="43">
        <v>0.0</v>
      </c>
      <c r="Q325" s="43">
        <v>0.0</v>
      </c>
      <c r="R325" s="43">
        <f t="shared" ref="R325:AZ325" si="187">sum(R326)</f>
        <v>0</v>
      </c>
      <c r="S325" s="43">
        <f t="shared" si="187"/>
        <v>0</v>
      </c>
      <c r="T325" s="43">
        <f t="shared" si="187"/>
        <v>0</v>
      </c>
      <c r="U325" s="43">
        <f t="shared" si="187"/>
        <v>0</v>
      </c>
      <c r="V325" s="43">
        <f t="shared" si="187"/>
        <v>0</v>
      </c>
      <c r="W325" s="43">
        <f t="shared" si="187"/>
        <v>0</v>
      </c>
      <c r="X325" s="43">
        <f t="shared" si="187"/>
        <v>0</v>
      </c>
      <c r="Y325" s="43">
        <f t="shared" si="187"/>
        <v>0</v>
      </c>
      <c r="Z325" s="43">
        <f t="shared" si="187"/>
        <v>11162500</v>
      </c>
      <c r="AA325" s="43">
        <f t="shared" si="187"/>
        <v>0</v>
      </c>
      <c r="AB325" s="43">
        <f t="shared" si="187"/>
        <v>0</v>
      </c>
      <c r="AC325" s="43">
        <f t="shared" si="187"/>
        <v>0</v>
      </c>
      <c r="AD325" s="43">
        <f t="shared" si="187"/>
        <v>0</v>
      </c>
      <c r="AE325" s="43">
        <f t="shared" si="187"/>
        <v>0</v>
      </c>
      <c r="AF325" s="43">
        <f t="shared" si="187"/>
        <v>0</v>
      </c>
      <c r="AG325" s="43">
        <f t="shared" si="187"/>
        <v>0</v>
      </c>
      <c r="AH325" s="43">
        <f t="shared" si="187"/>
        <v>0</v>
      </c>
      <c r="AI325" s="43">
        <f t="shared" si="187"/>
        <v>0</v>
      </c>
      <c r="AJ325" s="43">
        <f t="shared" si="187"/>
        <v>0</v>
      </c>
      <c r="AK325" s="43">
        <f t="shared" si="187"/>
        <v>0</v>
      </c>
      <c r="AL325" s="43">
        <f t="shared" si="187"/>
        <v>11162500</v>
      </c>
      <c r="AM325" s="43">
        <f t="shared" si="187"/>
        <v>0</v>
      </c>
      <c r="AN325" s="43">
        <f t="shared" si="187"/>
        <v>0</v>
      </c>
      <c r="AO325" s="43">
        <f t="shared" si="187"/>
        <v>0</v>
      </c>
      <c r="AP325" s="43">
        <f t="shared" si="187"/>
        <v>0</v>
      </c>
      <c r="AQ325" s="43">
        <f t="shared" si="187"/>
        <v>0</v>
      </c>
      <c r="AR325" s="43">
        <f t="shared" si="187"/>
        <v>0</v>
      </c>
      <c r="AS325" s="43">
        <f t="shared" si="187"/>
        <v>0</v>
      </c>
      <c r="AT325" s="43">
        <f t="shared" si="187"/>
        <v>11162500</v>
      </c>
      <c r="AU325" s="43">
        <f t="shared" si="187"/>
        <v>0</v>
      </c>
      <c r="AV325" s="43">
        <f t="shared" si="187"/>
        <v>11162500</v>
      </c>
      <c r="AW325" s="43">
        <f t="shared" si="187"/>
        <v>0</v>
      </c>
      <c r="AX325" s="43">
        <f t="shared" si="187"/>
        <v>0</v>
      </c>
      <c r="AY325" s="43">
        <f t="shared" si="187"/>
        <v>0</v>
      </c>
      <c r="AZ325" s="58">
        <f t="shared" si="187"/>
        <v>0</v>
      </c>
      <c r="BA325" s="59">
        <f t="shared" si="128"/>
        <v>44650000</v>
      </c>
      <c r="BB325" s="28">
        <f t="shared" si="78"/>
        <v>0</v>
      </c>
      <c r="BC325" s="29"/>
      <c r="BD325" s="59">
        <f t="shared" si="49"/>
        <v>0</v>
      </c>
      <c r="BE325" s="59">
        <f t="shared" si="50"/>
        <v>0</v>
      </c>
      <c r="BF325" s="59">
        <f t="shared" si="51"/>
        <v>0</v>
      </c>
      <c r="BG325" s="59">
        <f t="shared" si="52"/>
        <v>0</v>
      </c>
      <c r="BH325" s="59">
        <f t="shared" si="53"/>
        <v>0</v>
      </c>
      <c r="BI325" s="59">
        <f t="shared" si="54"/>
        <v>11162500</v>
      </c>
      <c r="BJ325" s="59">
        <f t="shared" si="55"/>
        <v>0</v>
      </c>
      <c r="BK325" s="59">
        <f t="shared" si="56"/>
        <v>0</v>
      </c>
      <c r="BL325" s="59">
        <f t="shared" si="57"/>
        <v>11162500</v>
      </c>
      <c r="BM325" s="59">
        <f t="shared" si="58"/>
        <v>0</v>
      </c>
      <c r="BN325" s="59">
        <f t="shared" si="59"/>
        <v>22325000</v>
      </c>
      <c r="BO325" s="59">
        <f t="shared" si="60"/>
        <v>0</v>
      </c>
      <c r="BP325" s="29"/>
      <c r="BQ325" s="59">
        <f t="shared" si="61"/>
        <v>0</v>
      </c>
      <c r="BR325" s="59">
        <f t="shared" si="62"/>
        <v>11162500</v>
      </c>
      <c r="BS325" s="59">
        <f t="shared" si="63"/>
        <v>11162500</v>
      </c>
      <c r="BT325" s="59">
        <f t="shared" si="64"/>
        <v>22325000</v>
      </c>
    </row>
    <row r="326">
      <c r="A326" s="45">
        <v>522191.0</v>
      </c>
      <c r="B326" s="46" t="s">
        <v>36</v>
      </c>
      <c r="C326" s="6"/>
      <c r="D326" s="47">
        <v>4.465E7</v>
      </c>
      <c r="E326" s="47">
        <v>0.0</v>
      </c>
      <c r="F326" s="47">
        <v>0.0</v>
      </c>
      <c r="G326" s="47">
        <v>0.0</v>
      </c>
      <c r="H326" s="47">
        <v>0.0</v>
      </c>
      <c r="I326" s="47">
        <v>0.0</v>
      </c>
      <c r="J326" s="47">
        <v>0.0</v>
      </c>
      <c r="K326" s="47">
        <v>0.0</v>
      </c>
      <c r="L326" s="47">
        <v>0.0</v>
      </c>
      <c r="M326" s="47">
        <v>0.0</v>
      </c>
      <c r="N326" s="47">
        <v>0.0</v>
      </c>
      <c r="O326" s="47">
        <v>0.0</v>
      </c>
      <c r="P326" s="47">
        <v>0.0</v>
      </c>
      <c r="Q326" s="47">
        <v>0.0</v>
      </c>
      <c r="R326" s="47">
        <f t="shared" ref="R326:AZ326" si="188">sum(R328)</f>
        <v>0</v>
      </c>
      <c r="S326" s="47">
        <f t="shared" si="188"/>
        <v>0</v>
      </c>
      <c r="T326" s="47">
        <f t="shared" si="188"/>
        <v>0</v>
      </c>
      <c r="U326" s="47">
        <f t="shared" si="188"/>
        <v>0</v>
      </c>
      <c r="V326" s="47">
        <f t="shared" si="188"/>
        <v>0</v>
      </c>
      <c r="W326" s="47">
        <f t="shared" si="188"/>
        <v>0</v>
      </c>
      <c r="X326" s="47">
        <f t="shared" si="188"/>
        <v>0</v>
      </c>
      <c r="Y326" s="47">
        <f t="shared" si="188"/>
        <v>0</v>
      </c>
      <c r="Z326" s="47">
        <f t="shared" si="188"/>
        <v>11162500</v>
      </c>
      <c r="AA326" s="47">
        <f t="shared" si="188"/>
        <v>0</v>
      </c>
      <c r="AB326" s="47">
        <f t="shared" si="188"/>
        <v>0</v>
      </c>
      <c r="AC326" s="47">
        <f t="shared" si="188"/>
        <v>0</v>
      </c>
      <c r="AD326" s="47">
        <f t="shared" si="188"/>
        <v>0</v>
      </c>
      <c r="AE326" s="47">
        <f t="shared" si="188"/>
        <v>0</v>
      </c>
      <c r="AF326" s="47">
        <f t="shared" si="188"/>
        <v>0</v>
      </c>
      <c r="AG326" s="47">
        <f t="shared" si="188"/>
        <v>0</v>
      </c>
      <c r="AH326" s="47">
        <f t="shared" si="188"/>
        <v>0</v>
      </c>
      <c r="AI326" s="47">
        <f t="shared" si="188"/>
        <v>0</v>
      </c>
      <c r="AJ326" s="47">
        <f t="shared" si="188"/>
        <v>0</v>
      </c>
      <c r="AK326" s="47">
        <f t="shared" si="188"/>
        <v>0</v>
      </c>
      <c r="AL326" s="47">
        <f t="shared" si="188"/>
        <v>11162500</v>
      </c>
      <c r="AM326" s="47">
        <f t="shared" si="188"/>
        <v>0</v>
      </c>
      <c r="AN326" s="47">
        <f t="shared" si="188"/>
        <v>0</v>
      </c>
      <c r="AO326" s="47">
        <f t="shared" si="188"/>
        <v>0</v>
      </c>
      <c r="AP326" s="47">
        <f t="shared" si="188"/>
        <v>0</v>
      </c>
      <c r="AQ326" s="47">
        <f t="shared" si="188"/>
        <v>0</v>
      </c>
      <c r="AR326" s="47">
        <f t="shared" si="188"/>
        <v>0</v>
      </c>
      <c r="AS326" s="47">
        <f t="shared" si="188"/>
        <v>0</v>
      </c>
      <c r="AT326" s="47">
        <f t="shared" si="188"/>
        <v>11162500</v>
      </c>
      <c r="AU326" s="47">
        <f t="shared" si="188"/>
        <v>0</v>
      </c>
      <c r="AV326" s="47">
        <f t="shared" si="188"/>
        <v>11162500</v>
      </c>
      <c r="AW326" s="47">
        <f t="shared" si="188"/>
        <v>0</v>
      </c>
      <c r="AX326" s="47">
        <f t="shared" si="188"/>
        <v>0</v>
      </c>
      <c r="AY326" s="47">
        <f t="shared" si="188"/>
        <v>0</v>
      </c>
      <c r="AZ326" s="60">
        <f t="shared" si="188"/>
        <v>0</v>
      </c>
      <c r="BA326" s="59">
        <f t="shared" si="128"/>
        <v>44650000</v>
      </c>
      <c r="BB326" s="28">
        <f t="shared" si="78"/>
        <v>0</v>
      </c>
      <c r="BC326" s="61"/>
      <c r="BD326" s="59">
        <f t="shared" si="49"/>
        <v>0</v>
      </c>
      <c r="BE326" s="59">
        <f t="shared" si="50"/>
        <v>0</v>
      </c>
      <c r="BF326" s="59">
        <f t="shared" si="51"/>
        <v>0</v>
      </c>
      <c r="BG326" s="59">
        <f t="shared" si="52"/>
        <v>0</v>
      </c>
      <c r="BH326" s="59">
        <f t="shared" si="53"/>
        <v>0</v>
      </c>
      <c r="BI326" s="59">
        <f t="shared" si="54"/>
        <v>11162500</v>
      </c>
      <c r="BJ326" s="59">
        <f t="shared" si="55"/>
        <v>0</v>
      </c>
      <c r="BK326" s="59">
        <f t="shared" si="56"/>
        <v>0</v>
      </c>
      <c r="BL326" s="59">
        <f t="shared" si="57"/>
        <v>11162500</v>
      </c>
      <c r="BM326" s="59">
        <f t="shared" si="58"/>
        <v>0</v>
      </c>
      <c r="BN326" s="59">
        <f t="shared" si="59"/>
        <v>22325000</v>
      </c>
      <c r="BO326" s="59">
        <f t="shared" si="60"/>
        <v>0</v>
      </c>
      <c r="BP326" s="61"/>
      <c r="BQ326" s="59">
        <f t="shared" si="61"/>
        <v>0</v>
      </c>
      <c r="BR326" s="59">
        <f t="shared" si="62"/>
        <v>11162500</v>
      </c>
      <c r="BS326" s="59">
        <f t="shared" si="63"/>
        <v>11162500</v>
      </c>
      <c r="BT326" s="59">
        <f t="shared" si="64"/>
        <v>22325000</v>
      </c>
    </row>
    <row r="327">
      <c r="A327" s="49"/>
      <c r="B327" s="50" t="s">
        <v>37</v>
      </c>
      <c r="C327" s="6"/>
      <c r="D327" s="51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  <c r="AY327" s="62"/>
      <c r="AZ327" s="63"/>
      <c r="BA327" s="59">
        <f t="shared" si="128"/>
        <v>0</v>
      </c>
      <c r="BB327" s="28">
        <f t="shared" si="78"/>
        <v>0</v>
      </c>
      <c r="BC327" s="64"/>
      <c r="BD327" s="59">
        <f t="shared" si="49"/>
        <v>0</v>
      </c>
      <c r="BE327" s="59">
        <f t="shared" si="50"/>
        <v>0</v>
      </c>
      <c r="BF327" s="59">
        <f t="shared" si="51"/>
        <v>0</v>
      </c>
      <c r="BG327" s="59">
        <f t="shared" si="52"/>
        <v>0</v>
      </c>
      <c r="BH327" s="59">
        <f t="shared" si="53"/>
        <v>0</v>
      </c>
      <c r="BI327" s="59">
        <f t="shared" si="54"/>
        <v>0</v>
      </c>
      <c r="BJ327" s="59">
        <f t="shared" si="55"/>
        <v>0</v>
      </c>
      <c r="BK327" s="59">
        <f t="shared" si="56"/>
        <v>0</v>
      </c>
      <c r="BL327" s="59">
        <f t="shared" si="57"/>
        <v>0</v>
      </c>
      <c r="BM327" s="59">
        <f t="shared" si="58"/>
        <v>0</v>
      </c>
      <c r="BN327" s="59">
        <f t="shared" si="59"/>
        <v>0</v>
      </c>
      <c r="BO327" s="59">
        <f t="shared" si="60"/>
        <v>0</v>
      </c>
      <c r="BP327" s="64"/>
      <c r="BQ327" s="59">
        <f t="shared" si="61"/>
        <v>0</v>
      </c>
      <c r="BR327" s="59">
        <f t="shared" si="62"/>
        <v>0</v>
      </c>
      <c r="BS327" s="59">
        <f t="shared" si="63"/>
        <v>0</v>
      </c>
      <c r="BT327" s="59">
        <f t="shared" si="64"/>
        <v>0</v>
      </c>
    </row>
    <row r="328">
      <c r="A328" s="49"/>
      <c r="B328" s="52" t="s">
        <v>38</v>
      </c>
      <c r="C328" s="52" t="s">
        <v>296</v>
      </c>
      <c r="D328" s="53">
        <v>4.465E7</v>
      </c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53"/>
      <c r="Q328" s="62"/>
      <c r="R328" s="62"/>
      <c r="S328" s="62"/>
      <c r="T328" s="62"/>
      <c r="U328" s="62"/>
      <c r="V328" s="62"/>
      <c r="W328" s="62"/>
      <c r="X328" s="62"/>
      <c r="Y328" s="62"/>
      <c r="Z328" s="62">
        <v>1.11625E7</v>
      </c>
      <c r="AA328" s="62"/>
      <c r="AB328" s="53"/>
      <c r="AC328" s="62"/>
      <c r="AD328" s="62"/>
      <c r="AE328" s="62"/>
      <c r="AF328" s="53"/>
      <c r="AG328" s="62"/>
      <c r="AH328" s="62"/>
      <c r="AI328" s="62"/>
      <c r="AJ328" s="62"/>
      <c r="AK328" s="62"/>
      <c r="AL328" s="62">
        <v>1.11625E7</v>
      </c>
      <c r="AM328" s="62"/>
      <c r="AN328" s="53"/>
      <c r="AO328" s="62"/>
      <c r="AP328" s="62"/>
      <c r="AQ328" s="62"/>
      <c r="AR328" s="62"/>
      <c r="AS328" s="62"/>
      <c r="AT328" s="62">
        <v>1.11625E7</v>
      </c>
      <c r="AU328" s="62"/>
      <c r="AV328" s="62">
        <v>1.11625E7</v>
      </c>
      <c r="AW328" s="62"/>
      <c r="AX328" s="53"/>
      <c r="AY328" s="62"/>
      <c r="AZ328" s="63"/>
      <c r="BA328" s="59">
        <f t="shared" si="128"/>
        <v>44650000</v>
      </c>
      <c r="BB328" s="28">
        <f t="shared" si="78"/>
        <v>0</v>
      </c>
      <c r="BC328" s="64"/>
      <c r="BD328" s="59">
        <f t="shared" si="49"/>
        <v>0</v>
      </c>
      <c r="BE328" s="59">
        <f t="shared" si="50"/>
        <v>0</v>
      </c>
      <c r="BF328" s="59">
        <f t="shared" si="51"/>
        <v>0</v>
      </c>
      <c r="BG328" s="59">
        <f t="shared" si="52"/>
        <v>0</v>
      </c>
      <c r="BH328" s="59">
        <f t="shared" si="53"/>
        <v>0</v>
      </c>
      <c r="BI328" s="59">
        <f t="shared" si="54"/>
        <v>11162500</v>
      </c>
      <c r="BJ328" s="59">
        <f t="shared" si="55"/>
        <v>0</v>
      </c>
      <c r="BK328" s="59">
        <f t="shared" si="56"/>
        <v>0</v>
      </c>
      <c r="BL328" s="59">
        <f t="shared" si="57"/>
        <v>11162500</v>
      </c>
      <c r="BM328" s="59">
        <f t="shared" si="58"/>
        <v>0</v>
      </c>
      <c r="BN328" s="59">
        <f t="shared" si="59"/>
        <v>22325000</v>
      </c>
      <c r="BO328" s="59">
        <f t="shared" si="60"/>
        <v>0</v>
      </c>
      <c r="BP328" s="64"/>
      <c r="BQ328" s="59">
        <f t="shared" si="61"/>
        <v>0</v>
      </c>
      <c r="BR328" s="59">
        <f t="shared" si="62"/>
        <v>11162500</v>
      </c>
      <c r="BS328" s="59">
        <f t="shared" si="63"/>
        <v>11162500</v>
      </c>
      <c r="BT328" s="59">
        <f t="shared" si="64"/>
        <v>22325000</v>
      </c>
    </row>
    <row r="329">
      <c r="A329" s="41" t="s">
        <v>297</v>
      </c>
      <c r="B329" s="42" t="s">
        <v>298</v>
      </c>
      <c r="C329" s="6"/>
      <c r="D329" s="43">
        <v>2.268E7</v>
      </c>
      <c r="E329" s="43">
        <v>0.0</v>
      </c>
      <c r="F329" s="43">
        <v>0.0</v>
      </c>
      <c r="G329" s="43">
        <v>0.0</v>
      </c>
      <c r="H329" s="43">
        <v>0.0</v>
      </c>
      <c r="I329" s="43">
        <v>0.0</v>
      </c>
      <c r="J329" s="43">
        <v>0.0</v>
      </c>
      <c r="K329" s="43">
        <v>0.0</v>
      </c>
      <c r="L329" s="43">
        <v>3288000.0</v>
      </c>
      <c r="M329" s="43">
        <v>0.0</v>
      </c>
      <c r="N329" s="43">
        <v>0.0</v>
      </c>
      <c r="O329" s="43">
        <v>0.0</v>
      </c>
      <c r="P329" s="43">
        <v>0.0</v>
      </c>
      <c r="Q329" s="43">
        <v>0.0</v>
      </c>
      <c r="R329" s="43">
        <f t="shared" ref="R329:AZ329" si="189">sum(R330)</f>
        <v>0</v>
      </c>
      <c r="S329" s="43">
        <f t="shared" si="189"/>
        <v>0</v>
      </c>
      <c r="T329" s="43">
        <f t="shared" si="189"/>
        <v>1890000</v>
      </c>
      <c r="U329" s="43">
        <f t="shared" si="189"/>
        <v>0</v>
      </c>
      <c r="V329" s="43">
        <f t="shared" si="189"/>
        <v>0</v>
      </c>
      <c r="W329" s="43">
        <f t="shared" si="189"/>
        <v>0</v>
      </c>
      <c r="X329" s="43">
        <f t="shared" si="189"/>
        <v>1890000</v>
      </c>
      <c r="Y329" s="43">
        <f t="shared" si="189"/>
        <v>0</v>
      </c>
      <c r="Z329" s="43">
        <f t="shared" si="189"/>
        <v>0</v>
      </c>
      <c r="AA329" s="43">
        <f t="shared" si="189"/>
        <v>0</v>
      </c>
      <c r="AB329" s="43">
        <f t="shared" si="189"/>
        <v>1890000</v>
      </c>
      <c r="AC329" s="43">
        <f t="shared" si="189"/>
        <v>0</v>
      </c>
      <c r="AD329" s="43">
        <f t="shared" si="189"/>
        <v>0</v>
      </c>
      <c r="AE329" s="43">
        <f t="shared" si="189"/>
        <v>0</v>
      </c>
      <c r="AF329" s="43">
        <f t="shared" si="189"/>
        <v>1890000</v>
      </c>
      <c r="AG329" s="43">
        <f t="shared" si="189"/>
        <v>0</v>
      </c>
      <c r="AH329" s="43">
        <f t="shared" si="189"/>
        <v>0</v>
      </c>
      <c r="AI329" s="43">
        <f t="shared" si="189"/>
        <v>0</v>
      </c>
      <c r="AJ329" s="43">
        <f t="shared" si="189"/>
        <v>1890000</v>
      </c>
      <c r="AK329" s="43">
        <f t="shared" si="189"/>
        <v>0</v>
      </c>
      <c r="AL329" s="43">
        <f t="shared" si="189"/>
        <v>0</v>
      </c>
      <c r="AM329" s="43">
        <f t="shared" si="189"/>
        <v>0</v>
      </c>
      <c r="AN329" s="43">
        <f t="shared" si="189"/>
        <v>1890000</v>
      </c>
      <c r="AO329" s="43">
        <f t="shared" si="189"/>
        <v>0</v>
      </c>
      <c r="AP329" s="43">
        <f t="shared" si="189"/>
        <v>0</v>
      </c>
      <c r="AQ329" s="43">
        <f t="shared" si="189"/>
        <v>0</v>
      </c>
      <c r="AR329" s="43">
        <f t="shared" si="189"/>
        <v>1890000</v>
      </c>
      <c r="AS329" s="43">
        <f t="shared" si="189"/>
        <v>0</v>
      </c>
      <c r="AT329" s="43">
        <f t="shared" si="189"/>
        <v>1890000</v>
      </c>
      <c r="AU329" s="43">
        <f t="shared" si="189"/>
        <v>0</v>
      </c>
      <c r="AV329" s="43">
        <f t="shared" si="189"/>
        <v>1890000</v>
      </c>
      <c r="AW329" s="43">
        <f t="shared" si="189"/>
        <v>0</v>
      </c>
      <c r="AX329" s="43">
        <f t="shared" si="189"/>
        <v>2382000</v>
      </c>
      <c r="AY329" s="43">
        <f t="shared" si="189"/>
        <v>0</v>
      </c>
      <c r="AZ329" s="58">
        <f t="shared" si="189"/>
        <v>0</v>
      </c>
      <c r="BA329" s="59">
        <f t="shared" si="128"/>
        <v>22680000</v>
      </c>
      <c r="BB329" s="28">
        <f t="shared" si="78"/>
        <v>0</v>
      </c>
      <c r="BC329" s="29"/>
      <c r="BD329" s="59">
        <f t="shared" si="49"/>
        <v>0</v>
      </c>
      <c r="BE329" s="59">
        <f t="shared" si="50"/>
        <v>3288000</v>
      </c>
      <c r="BF329" s="59">
        <f t="shared" si="51"/>
        <v>0</v>
      </c>
      <c r="BG329" s="59">
        <f t="shared" si="52"/>
        <v>1890000</v>
      </c>
      <c r="BH329" s="59">
        <f t="shared" si="53"/>
        <v>1890000</v>
      </c>
      <c r="BI329" s="59">
        <f t="shared" si="54"/>
        <v>1890000</v>
      </c>
      <c r="BJ329" s="59">
        <f t="shared" si="55"/>
        <v>1890000</v>
      </c>
      <c r="BK329" s="59">
        <f t="shared" si="56"/>
        <v>1890000</v>
      </c>
      <c r="BL329" s="59">
        <f t="shared" si="57"/>
        <v>1890000</v>
      </c>
      <c r="BM329" s="59">
        <f t="shared" si="58"/>
        <v>1890000</v>
      </c>
      <c r="BN329" s="59">
        <f t="shared" si="59"/>
        <v>3780000</v>
      </c>
      <c r="BO329" s="59">
        <f t="shared" si="60"/>
        <v>2382000</v>
      </c>
      <c r="BP329" s="29"/>
      <c r="BQ329" s="59">
        <f t="shared" si="61"/>
        <v>3288000</v>
      </c>
      <c r="BR329" s="59">
        <f t="shared" si="62"/>
        <v>5670000</v>
      </c>
      <c r="BS329" s="59">
        <f t="shared" si="63"/>
        <v>5670000</v>
      </c>
      <c r="BT329" s="59">
        <f t="shared" si="64"/>
        <v>8052000</v>
      </c>
    </row>
    <row r="330">
      <c r="A330" s="45">
        <v>521211.0</v>
      </c>
      <c r="B330" s="46" t="s">
        <v>48</v>
      </c>
      <c r="C330" s="6"/>
      <c r="D330" s="47">
        <v>2.268E7</v>
      </c>
      <c r="E330" s="47">
        <v>0.0</v>
      </c>
      <c r="F330" s="47">
        <v>0.0</v>
      </c>
      <c r="G330" s="47">
        <v>0.0</v>
      </c>
      <c r="H330" s="47">
        <v>0.0</v>
      </c>
      <c r="I330" s="47">
        <v>0.0</v>
      </c>
      <c r="J330" s="47">
        <v>0.0</v>
      </c>
      <c r="K330" s="47">
        <v>0.0</v>
      </c>
      <c r="L330" s="47">
        <v>3288000.0</v>
      </c>
      <c r="M330" s="47">
        <v>0.0</v>
      </c>
      <c r="N330" s="47">
        <v>0.0</v>
      </c>
      <c r="O330" s="47">
        <v>0.0</v>
      </c>
      <c r="P330" s="47">
        <v>0.0</v>
      </c>
      <c r="Q330" s="47">
        <v>0.0</v>
      </c>
      <c r="R330" s="47">
        <f t="shared" ref="R330:AZ330" si="190">sum(R332)</f>
        <v>0</v>
      </c>
      <c r="S330" s="47">
        <f t="shared" si="190"/>
        <v>0</v>
      </c>
      <c r="T330" s="47">
        <f t="shared" si="190"/>
        <v>1890000</v>
      </c>
      <c r="U330" s="47">
        <f t="shared" si="190"/>
        <v>0</v>
      </c>
      <c r="V330" s="47">
        <f t="shared" si="190"/>
        <v>0</v>
      </c>
      <c r="W330" s="47">
        <f t="shared" si="190"/>
        <v>0</v>
      </c>
      <c r="X330" s="47">
        <f t="shared" si="190"/>
        <v>1890000</v>
      </c>
      <c r="Y330" s="47">
        <f t="shared" si="190"/>
        <v>0</v>
      </c>
      <c r="Z330" s="47">
        <f t="shared" si="190"/>
        <v>0</v>
      </c>
      <c r="AA330" s="47">
        <f t="shared" si="190"/>
        <v>0</v>
      </c>
      <c r="AB330" s="47">
        <f t="shared" si="190"/>
        <v>1890000</v>
      </c>
      <c r="AC330" s="47">
        <f t="shared" si="190"/>
        <v>0</v>
      </c>
      <c r="AD330" s="47">
        <f t="shared" si="190"/>
        <v>0</v>
      </c>
      <c r="AE330" s="47">
        <f t="shared" si="190"/>
        <v>0</v>
      </c>
      <c r="AF330" s="47">
        <f t="shared" si="190"/>
        <v>1890000</v>
      </c>
      <c r="AG330" s="47">
        <f t="shared" si="190"/>
        <v>0</v>
      </c>
      <c r="AH330" s="47">
        <f t="shared" si="190"/>
        <v>0</v>
      </c>
      <c r="AI330" s="47">
        <f t="shared" si="190"/>
        <v>0</v>
      </c>
      <c r="AJ330" s="47">
        <f t="shared" si="190"/>
        <v>1890000</v>
      </c>
      <c r="AK330" s="47">
        <f t="shared" si="190"/>
        <v>0</v>
      </c>
      <c r="AL330" s="47">
        <f t="shared" si="190"/>
        <v>0</v>
      </c>
      <c r="AM330" s="47">
        <f t="shared" si="190"/>
        <v>0</v>
      </c>
      <c r="AN330" s="47">
        <f t="shared" si="190"/>
        <v>1890000</v>
      </c>
      <c r="AO330" s="47">
        <f t="shared" si="190"/>
        <v>0</v>
      </c>
      <c r="AP330" s="47">
        <f t="shared" si="190"/>
        <v>0</v>
      </c>
      <c r="AQ330" s="47">
        <f t="shared" si="190"/>
        <v>0</v>
      </c>
      <c r="AR330" s="47">
        <f t="shared" si="190"/>
        <v>1890000</v>
      </c>
      <c r="AS330" s="47">
        <f t="shared" si="190"/>
        <v>0</v>
      </c>
      <c r="AT330" s="47">
        <f t="shared" si="190"/>
        <v>1890000</v>
      </c>
      <c r="AU330" s="47">
        <f t="shared" si="190"/>
        <v>0</v>
      </c>
      <c r="AV330" s="47">
        <f t="shared" si="190"/>
        <v>1890000</v>
      </c>
      <c r="AW330" s="47">
        <f t="shared" si="190"/>
        <v>0</v>
      </c>
      <c r="AX330" s="47">
        <f t="shared" si="190"/>
        <v>2382000</v>
      </c>
      <c r="AY330" s="47">
        <f t="shared" si="190"/>
        <v>0</v>
      </c>
      <c r="AZ330" s="60">
        <f t="shared" si="190"/>
        <v>0</v>
      </c>
      <c r="BA330" s="59">
        <f t="shared" si="128"/>
        <v>22680000</v>
      </c>
      <c r="BB330" s="28">
        <f t="shared" si="78"/>
        <v>0</v>
      </c>
      <c r="BC330" s="61"/>
      <c r="BD330" s="59">
        <f t="shared" si="49"/>
        <v>0</v>
      </c>
      <c r="BE330" s="59">
        <f t="shared" si="50"/>
        <v>3288000</v>
      </c>
      <c r="BF330" s="59">
        <f t="shared" si="51"/>
        <v>0</v>
      </c>
      <c r="BG330" s="59">
        <f t="shared" si="52"/>
        <v>1890000</v>
      </c>
      <c r="BH330" s="59">
        <f t="shared" si="53"/>
        <v>1890000</v>
      </c>
      <c r="BI330" s="59">
        <f t="shared" si="54"/>
        <v>1890000</v>
      </c>
      <c r="BJ330" s="59">
        <f t="shared" si="55"/>
        <v>1890000</v>
      </c>
      <c r="BK330" s="59">
        <f t="shared" si="56"/>
        <v>1890000</v>
      </c>
      <c r="BL330" s="59">
        <f t="shared" si="57"/>
        <v>1890000</v>
      </c>
      <c r="BM330" s="59">
        <f t="shared" si="58"/>
        <v>1890000</v>
      </c>
      <c r="BN330" s="59">
        <f t="shared" si="59"/>
        <v>3780000</v>
      </c>
      <c r="BO330" s="59">
        <f t="shared" si="60"/>
        <v>2382000</v>
      </c>
      <c r="BP330" s="61"/>
      <c r="BQ330" s="59">
        <f t="shared" si="61"/>
        <v>3288000</v>
      </c>
      <c r="BR330" s="59">
        <f t="shared" si="62"/>
        <v>5670000</v>
      </c>
      <c r="BS330" s="59">
        <f t="shared" si="63"/>
        <v>5670000</v>
      </c>
      <c r="BT330" s="59">
        <f t="shared" si="64"/>
        <v>8052000</v>
      </c>
    </row>
    <row r="331">
      <c r="A331" s="49"/>
      <c r="B331" s="50" t="s">
        <v>37</v>
      </c>
      <c r="C331" s="6"/>
      <c r="D331" s="51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  <c r="AE331" s="62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  <c r="AY331" s="62"/>
      <c r="AZ331" s="63"/>
      <c r="BA331" s="59">
        <f t="shared" si="128"/>
        <v>0</v>
      </c>
      <c r="BB331" s="28">
        <f t="shared" si="78"/>
        <v>0</v>
      </c>
      <c r="BC331" s="64"/>
      <c r="BD331" s="59">
        <f t="shared" si="49"/>
        <v>0</v>
      </c>
      <c r="BE331" s="59">
        <f t="shared" si="50"/>
        <v>0</v>
      </c>
      <c r="BF331" s="59">
        <f t="shared" si="51"/>
        <v>0</v>
      </c>
      <c r="BG331" s="59">
        <f t="shared" si="52"/>
        <v>0</v>
      </c>
      <c r="BH331" s="59">
        <f t="shared" si="53"/>
        <v>0</v>
      </c>
      <c r="BI331" s="59">
        <f t="shared" si="54"/>
        <v>0</v>
      </c>
      <c r="BJ331" s="59">
        <f t="shared" si="55"/>
        <v>0</v>
      </c>
      <c r="BK331" s="59">
        <f t="shared" si="56"/>
        <v>0</v>
      </c>
      <c r="BL331" s="59">
        <f t="shared" si="57"/>
        <v>0</v>
      </c>
      <c r="BM331" s="59">
        <f t="shared" si="58"/>
        <v>0</v>
      </c>
      <c r="BN331" s="59">
        <f t="shared" si="59"/>
        <v>0</v>
      </c>
      <c r="BO331" s="59">
        <f t="shared" si="60"/>
        <v>0</v>
      </c>
      <c r="BP331" s="64"/>
      <c r="BQ331" s="59">
        <f t="shared" si="61"/>
        <v>0</v>
      </c>
      <c r="BR331" s="59">
        <f t="shared" si="62"/>
        <v>0</v>
      </c>
      <c r="BS331" s="59">
        <f t="shared" si="63"/>
        <v>0</v>
      </c>
      <c r="BT331" s="59">
        <f t="shared" si="64"/>
        <v>0</v>
      </c>
    </row>
    <row r="332">
      <c r="A332" s="49"/>
      <c r="B332" s="52" t="s">
        <v>38</v>
      </c>
      <c r="C332" s="52" t="s">
        <v>299</v>
      </c>
      <c r="D332" s="53">
        <v>2.268E7</v>
      </c>
      <c r="E332" s="62"/>
      <c r="F332" s="62"/>
      <c r="G332" s="62"/>
      <c r="H332" s="62"/>
      <c r="I332" s="62"/>
      <c r="J332" s="62"/>
      <c r="K332" s="62"/>
      <c r="L332" s="53">
        <v>3288000.0</v>
      </c>
      <c r="M332" s="62"/>
      <c r="N332" s="62"/>
      <c r="O332" s="62"/>
      <c r="P332" s="62"/>
      <c r="Q332" s="62"/>
      <c r="R332" s="62"/>
      <c r="S332" s="62"/>
      <c r="T332" s="62">
        <v>1890000.0</v>
      </c>
      <c r="U332" s="62"/>
      <c r="V332" s="62"/>
      <c r="W332" s="62"/>
      <c r="X332" s="62">
        <v>1890000.0</v>
      </c>
      <c r="Y332" s="62"/>
      <c r="Z332" s="62"/>
      <c r="AA332" s="62"/>
      <c r="AB332" s="62">
        <v>1890000.0</v>
      </c>
      <c r="AC332" s="62"/>
      <c r="AD332" s="62"/>
      <c r="AE332" s="62"/>
      <c r="AF332" s="62">
        <v>1890000.0</v>
      </c>
      <c r="AG332" s="62"/>
      <c r="AH332" s="62"/>
      <c r="AI332" s="62"/>
      <c r="AJ332" s="62">
        <v>1890000.0</v>
      </c>
      <c r="AK332" s="62"/>
      <c r="AL332" s="62"/>
      <c r="AM332" s="62"/>
      <c r="AN332" s="62">
        <v>1890000.0</v>
      </c>
      <c r="AO332" s="62"/>
      <c r="AP332" s="62"/>
      <c r="AQ332" s="62"/>
      <c r="AR332" s="62">
        <v>1890000.0</v>
      </c>
      <c r="AS332" s="62"/>
      <c r="AT332" s="62">
        <v>1890000.0</v>
      </c>
      <c r="AU332" s="62"/>
      <c r="AV332" s="62">
        <v>1890000.0</v>
      </c>
      <c r="AW332" s="62"/>
      <c r="AX332" s="53">
        <v>2382000.0</v>
      </c>
      <c r="AY332" s="62"/>
      <c r="AZ332" s="63"/>
      <c r="BA332" s="59">
        <f t="shared" si="128"/>
        <v>22680000</v>
      </c>
      <c r="BB332" s="28">
        <f t="shared" si="78"/>
        <v>0</v>
      </c>
      <c r="BC332" s="64"/>
      <c r="BD332" s="59">
        <f t="shared" si="49"/>
        <v>0</v>
      </c>
      <c r="BE332" s="59">
        <f t="shared" si="50"/>
        <v>3288000</v>
      </c>
      <c r="BF332" s="59">
        <f t="shared" si="51"/>
        <v>0</v>
      </c>
      <c r="BG332" s="59">
        <f t="shared" si="52"/>
        <v>1890000</v>
      </c>
      <c r="BH332" s="59">
        <f t="shared" si="53"/>
        <v>1890000</v>
      </c>
      <c r="BI332" s="59">
        <f t="shared" si="54"/>
        <v>1890000</v>
      </c>
      <c r="BJ332" s="59">
        <f t="shared" si="55"/>
        <v>1890000</v>
      </c>
      <c r="BK332" s="59">
        <f t="shared" si="56"/>
        <v>1890000</v>
      </c>
      <c r="BL332" s="59">
        <f t="shared" si="57"/>
        <v>1890000</v>
      </c>
      <c r="BM332" s="59">
        <f t="shared" si="58"/>
        <v>1890000</v>
      </c>
      <c r="BN332" s="59">
        <f t="shared" si="59"/>
        <v>3780000</v>
      </c>
      <c r="BO332" s="59">
        <f t="shared" si="60"/>
        <v>2382000</v>
      </c>
      <c r="BP332" s="64"/>
      <c r="BQ332" s="59">
        <f t="shared" si="61"/>
        <v>3288000</v>
      </c>
      <c r="BR332" s="59">
        <f t="shared" si="62"/>
        <v>5670000</v>
      </c>
      <c r="BS332" s="59">
        <f t="shared" si="63"/>
        <v>5670000</v>
      </c>
      <c r="BT332" s="59">
        <f t="shared" si="64"/>
        <v>8052000</v>
      </c>
    </row>
    <row r="333">
      <c r="A333" s="27" t="s">
        <v>300</v>
      </c>
      <c r="B333" s="30" t="s">
        <v>301</v>
      </c>
      <c r="C333" s="6"/>
      <c r="D333" s="31">
        <f t="shared" ref="D333:AZ333" si="191">sum(D334)</f>
        <v>5264000</v>
      </c>
      <c r="E333" s="31">
        <f t="shared" si="191"/>
        <v>0</v>
      </c>
      <c r="F333" s="31">
        <f t="shared" si="191"/>
        <v>0</v>
      </c>
      <c r="G333" s="31">
        <f t="shared" si="191"/>
        <v>0</v>
      </c>
      <c r="H333" s="31">
        <f t="shared" si="191"/>
        <v>0</v>
      </c>
      <c r="I333" s="31">
        <f t="shared" si="191"/>
        <v>0</v>
      </c>
      <c r="J333" s="31">
        <f t="shared" si="191"/>
        <v>0</v>
      </c>
      <c r="K333" s="31">
        <f t="shared" si="191"/>
        <v>0</v>
      </c>
      <c r="L333" s="31">
        <f t="shared" si="191"/>
        <v>0</v>
      </c>
      <c r="M333" s="31">
        <f t="shared" si="191"/>
        <v>0</v>
      </c>
      <c r="N333" s="31">
        <f t="shared" si="191"/>
        <v>0</v>
      </c>
      <c r="O333" s="31">
        <f t="shared" si="191"/>
        <v>0</v>
      </c>
      <c r="P333" s="31">
        <f t="shared" si="191"/>
        <v>0</v>
      </c>
      <c r="Q333" s="31">
        <f t="shared" si="191"/>
        <v>0</v>
      </c>
      <c r="R333" s="31">
        <f t="shared" si="191"/>
        <v>0</v>
      </c>
      <c r="S333" s="31">
        <f t="shared" si="191"/>
        <v>0</v>
      </c>
      <c r="T333" s="31">
        <f t="shared" si="191"/>
        <v>0</v>
      </c>
      <c r="U333" s="31">
        <f t="shared" si="191"/>
        <v>0</v>
      </c>
      <c r="V333" s="31">
        <f t="shared" si="191"/>
        <v>0</v>
      </c>
      <c r="W333" s="31">
        <f t="shared" si="191"/>
        <v>0</v>
      </c>
      <c r="X333" s="31">
        <f t="shared" si="191"/>
        <v>0</v>
      </c>
      <c r="Y333" s="31">
        <f t="shared" si="191"/>
        <v>0</v>
      </c>
      <c r="Z333" s="31">
        <f t="shared" si="191"/>
        <v>0</v>
      </c>
      <c r="AA333" s="31">
        <f t="shared" si="191"/>
        <v>0</v>
      </c>
      <c r="AB333" s="31">
        <f t="shared" si="191"/>
        <v>0</v>
      </c>
      <c r="AC333" s="31">
        <f t="shared" si="191"/>
        <v>0</v>
      </c>
      <c r="AD333" s="31">
        <f t="shared" si="191"/>
        <v>0</v>
      </c>
      <c r="AE333" s="31">
        <f t="shared" si="191"/>
        <v>0</v>
      </c>
      <c r="AF333" s="31">
        <f t="shared" si="191"/>
        <v>2632000</v>
      </c>
      <c r="AG333" s="31">
        <f t="shared" si="191"/>
        <v>0</v>
      </c>
      <c r="AH333" s="31">
        <f t="shared" si="191"/>
        <v>0</v>
      </c>
      <c r="AI333" s="31">
        <f t="shared" si="191"/>
        <v>0</v>
      </c>
      <c r="AJ333" s="31">
        <f t="shared" si="191"/>
        <v>0</v>
      </c>
      <c r="AK333" s="31">
        <f t="shared" si="191"/>
        <v>0</v>
      </c>
      <c r="AL333" s="31">
        <f t="shared" si="191"/>
        <v>0</v>
      </c>
      <c r="AM333" s="31">
        <f t="shared" si="191"/>
        <v>0</v>
      </c>
      <c r="AN333" s="31">
        <f t="shared" si="191"/>
        <v>0</v>
      </c>
      <c r="AO333" s="31">
        <f t="shared" si="191"/>
        <v>0</v>
      </c>
      <c r="AP333" s="31">
        <f t="shared" si="191"/>
        <v>0</v>
      </c>
      <c r="AQ333" s="31">
        <f t="shared" si="191"/>
        <v>0</v>
      </c>
      <c r="AR333" s="31">
        <f t="shared" si="191"/>
        <v>0</v>
      </c>
      <c r="AS333" s="31">
        <f t="shared" si="191"/>
        <v>0</v>
      </c>
      <c r="AT333" s="31">
        <f t="shared" si="191"/>
        <v>0</v>
      </c>
      <c r="AU333" s="31">
        <f t="shared" si="191"/>
        <v>0</v>
      </c>
      <c r="AV333" s="31">
        <f t="shared" si="191"/>
        <v>2632000</v>
      </c>
      <c r="AW333" s="31">
        <f t="shared" si="191"/>
        <v>0</v>
      </c>
      <c r="AX333" s="31">
        <f t="shared" si="191"/>
        <v>0</v>
      </c>
      <c r="AY333" s="31">
        <f t="shared" si="191"/>
        <v>0</v>
      </c>
      <c r="AZ333" s="31">
        <f t="shared" si="191"/>
        <v>0</v>
      </c>
      <c r="BA333" s="55">
        <f t="shared" si="128"/>
        <v>5264000</v>
      </c>
      <c r="BB333" s="28">
        <f t="shared" si="78"/>
        <v>0</v>
      </c>
      <c r="BC333" s="29"/>
      <c r="BD333" s="55">
        <f t="shared" si="49"/>
        <v>0</v>
      </c>
      <c r="BE333" s="55">
        <f t="shared" si="50"/>
        <v>0</v>
      </c>
      <c r="BF333" s="55">
        <f t="shared" si="51"/>
        <v>0</v>
      </c>
      <c r="BG333" s="55">
        <f t="shared" si="52"/>
        <v>0</v>
      </c>
      <c r="BH333" s="55">
        <f t="shared" si="53"/>
        <v>0</v>
      </c>
      <c r="BI333" s="55">
        <f t="shared" si="54"/>
        <v>0</v>
      </c>
      <c r="BJ333" s="55">
        <f t="shared" si="55"/>
        <v>2632000</v>
      </c>
      <c r="BK333" s="55">
        <f t="shared" si="56"/>
        <v>0</v>
      </c>
      <c r="BL333" s="55">
        <f t="shared" si="57"/>
        <v>0</v>
      </c>
      <c r="BM333" s="55">
        <f t="shared" si="58"/>
        <v>0</v>
      </c>
      <c r="BN333" s="55">
        <f t="shared" si="59"/>
        <v>2632000</v>
      </c>
      <c r="BO333" s="55">
        <f t="shared" si="60"/>
        <v>0</v>
      </c>
      <c r="BP333" s="29"/>
      <c r="BQ333" s="55">
        <f t="shared" si="61"/>
        <v>0</v>
      </c>
      <c r="BR333" s="55">
        <f t="shared" si="62"/>
        <v>0</v>
      </c>
      <c r="BS333" s="55">
        <f t="shared" si="63"/>
        <v>2632000</v>
      </c>
      <c r="BT333" s="55">
        <f t="shared" si="64"/>
        <v>2632000</v>
      </c>
    </row>
    <row r="334">
      <c r="A334" s="33" t="s">
        <v>302</v>
      </c>
      <c r="B334" s="34" t="s">
        <v>303</v>
      </c>
      <c r="C334" s="6"/>
      <c r="D334" s="35">
        <f t="shared" ref="D334:AZ334" si="192">sum(D335)</f>
        <v>5264000</v>
      </c>
      <c r="E334" s="35">
        <f t="shared" si="192"/>
        <v>0</v>
      </c>
      <c r="F334" s="35">
        <f t="shared" si="192"/>
        <v>0</v>
      </c>
      <c r="G334" s="35">
        <f t="shared" si="192"/>
        <v>0</v>
      </c>
      <c r="H334" s="35">
        <f t="shared" si="192"/>
        <v>0</v>
      </c>
      <c r="I334" s="35">
        <f t="shared" si="192"/>
        <v>0</v>
      </c>
      <c r="J334" s="35">
        <f t="shared" si="192"/>
        <v>0</v>
      </c>
      <c r="K334" s="35">
        <f t="shared" si="192"/>
        <v>0</v>
      </c>
      <c r="L334" s="35">
        <f t="shared" si="192"/>
        <v>0</v>
      </c>
      <c r="M334" s="35">
        <f t="shared" si="192"/>
        <v>0</v>
      </c>
      <c r="N334" s="35">
        <f t="shared" si="192"/>
        <v>0</v>
      </c>
      <c r="O334" s="35">
        <f t="shared" si="192"/>
        <v>0</v>
      </c>
      <c r="P334" s="35">
        <f t="shared" si="192"/>
        <v>0</v>
      </c>
      <c r="Q334" s="35">
        <f t="shared" si="192"/>
        <v>0</v>
      </c>
      <c r="R334" s="35">
        <f t="shared" si="192"/>
        <v>0</v>
      </c>
      <c r="S334" s="35">
        <f t="shared" si="192"/>
        <v>0</v>
      </c>
      <c r="T334" s="35">
        <f t="shared" si="192"/>
        <v>0</v>
      </c>
      <c r="U334" s="35">
        <f t="shared" si="192"/>
        <v>0</v>
      </c>
      <c r="V334" s="35">
        <f t="shared" si="192"/>
        <v>0</v>
      </c>
      <c r="W334" s="35">
        <f t="shared" si="192"/>
        <v>0</v>
      </c>
      <c r="X334" s="35">
        <f t="shared" si="192"/>
        <v>0</v>
      </c>
      <c r="Y334" s="35">
        <f t="shared" si="192"/>
        <v>0</v>
      </c>
      <c r="Z334" s="35">
        <f t="shared" si="192"/>
        <v>0</v>
      </c>
      <c r="AA334" s="35">
        <f t="shared" si="192"/>
        <v>0</v>
      </c>
      <c r="AB334" s="35">
        <f t="shared" si="192"/>
        <v>0</v>
      </c>
      <c r="AC334" s="35">
        <f t="shared" si="192"/>
        <v>0</v>
      </c>
      <c r="AD334" s="35">
        <f t="shared" si="192"/>
        <v>0</v>
      </c>
      <c r="AE334" s="35">
        <f t="shared" si="192"/>
        <v>0</v>
      </c>
      <c r="AF334" s="35">
        <f t="shared" si="192"/>
        <v>2632000</v>
      </c>
      <c r="AG334" s="35">
        <f t="shared" si="192"/>
        <v>0</v>
      </c>
      <c r="AH334" s="35">
        <f t="shared" si="192"/>
        <v>0</v>
      </c>
      <c r="AI334" s="35">
        <f t="shared" si="192"/>
        <v>0</v>
      </c>
      <c r="AJ334" s="35">
        <f t="shared" si="192"/>
        <v>0</v>
      </c>
      <c r="AK334" s="35">
        <f t="shared" si="192"/>
        <v>0</v>
      </c>
      <c r="AL334" s="35">
        <f t="shared" si="192"/>
        <v>0</v>
      </c>
      <c r="AM334" s="35">
        <f t="shared" si="192"/>
        <v>0</v>
      </c>
      <c r="AN334" s="35">
        <f t="shared" si="192"/>
        <v>0</v>
      </c>
      <c r="AO334" s="35">
        <f t="shared" si="192"/>
        <v>0</v>
      </c>
      <c r="AP334" s="35">
        <f t="shared" si="192"/>
        <v>0</v>
      </c>
      <c r="AQ334" s="35">
        <f t="shared" si="192"/>
        <v>0</v>
      </c>
      <c r="AR334" s="35">
        <f t="shared" si="192"/>
        <v>0</v>
      </c>
      <c r="AS334" s="35">
        <f t="shared" si="192"/>
        <v>0</v>
      </c>
      <c r="AT334" s="35">
        <f t="shared" si="192"/>
        <v>0</v>
      </c>
      <c r="AU334" s="35">
        <f t="shared" si="192"/>
        <v>0</v>
      </c>
      <c r="AV334" s="35">
        <f t="shared" si="192"/>
        <v>2632000</v>
      </c>
      <c r="AW334" s="35">
        <f t="shared" si="192"/>
        <v>0</v>
      </c>
      <c r="AX334" s="35">
        <f t="shared" si="192"/>
        <v>0</v>
      </c>
      <c r="AY334" s="35">
        <f t="shared" si="192"/>
        <v>0</v>
      </c>
      <c r="AZ334" s="35">
        <f t="shared" si="192"/>
        <v>0</v>
      </c>
      <c r="BA334" s="56">
        <f t="shared" si="128"/>
        <v>5264000</v>
      </c>
      <c r="BB334" s="28">
        <f t="shared" si="78"/>
        <v>0</v>
      </c>
      <c r="BC334" s="29"/>
      <c r="BD334" s="56">
        <f t="shared" si="49"/>
        <v>0</v>
      </c>
      <c r="BE334" s="56">
        <f t="shared" si="50"/>
        <v>0</v>
      </c>
      <c r="BF334" s="56">
        <f t="shared" si="51"/>
        <v>0</v>
      </c>
      <c r="BG334" s="56">
        <f t="shared" si="52"/>
        <v>0</v>
      </c>
      <c r="BH334" s="56">
        <f t="shared" si="53"/>
        <v>0</v>
      </c>
      <c r="BI334" s="56">
        <f t="shared" si="54"/>
        <v>0</v>
      </c>
      <c r="BJ334" s="56">
        <f t="shared" si="55"/>
        <v>2632000</v>
      </c>
      <c r="BK334" s="56">
        <f t="shared" si="56"/>
        <v>0</v>
      </c>
      <c r="BL334" s="56">
        <f t="shared" si="57"/>
        <v>0</v>
      </c>
      <c r="BM334" s="56">
        <f t="shared" si="58"/>
        <v>0</v>
      </c>
      <c r="BN334" s="56">
        <f t="shared" si="59"/>
        <v>2632000</v>
      </c>
      <c r="BO334" s="56">
        <f t="shared" si="60"/>
        <v>0</v>
      </c>
      <c r="BP334" s="29"/>
      <c r="BQ334" s="56">
        <f t="shared" si="61"/>
        <v>0</v>
      </c>
      <c r="BR334" s="56">
        <f t="shared" si="62"/>
        <v>0</v>
      </c>
      <c r="BS334" s="56">
        <f t="shared" si="63"/>
        <v>2632000</v>
      </c>
      <c r="BT334" s="56">
        <f t="shared" si="64"/>
        <v>2632000</v>
      </c>
    </row>
    <row r="335">
      <c r="A335" s="37" t="s">
        <v>304</v>
      </c>
      <c r="B335" s="38" t="s">
        <v>305</v>
      </c>
      <c r="C335" s="6"/>
      <c r="D335" s="39">
        <f t="shared" ref="D335:AZ335" si="193">sum(D336)</f>
        <v>5264000</v>
      </c>
      <c r="E335" s="39">
        <f t="shared" si="193"/>
        <v>0</v>
      </c>
      <c r="F335" s="39">
        <f t="shared" si="193"/>
        <v>0</v>
      </c>
      <c r="G335" s="39">
        <f t="shared" si="193"/>
        <v>0</v>
      </c>
      <c r="H335" s="39">
        <f t="shared" si="193"/>
        <v>0</v>
      </c>
      <c r="I335" s="39">
        <f t="shared" si="193"/>
        <v>0</v>
      </c>
      <c r="J335" s="39">
        <f t="shared" si="193"/>
        <v>0</v>
      </c>
      <c r="K335" s="39">
        <f t="shared" si="193"/>
        <v>0</v>
      </c>
      <c r="L335" s="39">
        <f t="shared" si="193"/>
        <v>0</v>
      </c>
      <c r="M335" s="39">
        <f t="shared" si="193"/>
        <v>0</v>
      </c>
      <c r="N335" s="39">
        <f t="shared" si="193"/>
        <v>0</v>
      </c>
      <c r="O335" s="39">
        <f t="shared" si="193"/>
        <v>0</v>
      </c>
      <c r="P335" s="39">
        <f t="shared" si="193"/>
        <v>0</v>
      </c>
      <c r="Q335" s="39">
        <f t="shared" si="193"/>
        <v>0</v>
      </c>
      <c r="R335" s="39">
        <f t="shared" si="193"/>
        <v>0</v>
      </c>
      <c r="S335" s="39">
        <f t="shared" si="193"/>
        <v>0</v>
      </c>
      <c r="T335" s="39">
        <f t="shared" si="193"/>
        <v>0</v>
      </c>
      <c r="U335" s="39">
        <f t="shared" si="193"/>
        <v>0</v>
      </c>
      <c r="V335" s="39">
        <f t="shared" si="193"/>
        <v>0</v>
      </c>
      <c r="W335" s="39">
        <f t="shared" si="193"/>
        <v>0</v>
      </c>
      <c r="X335" s="39">
        <f t="shared" si="193"/>
        <v>0</v>
      </c>
      <c r="Y335" s="39">
        <f t="shared" si="193"/>
        <v>0</v>
      </c>
      <c r="Z335" s="39">
        <f t="shared" si="193"/>
        <v>0</v>
      </c>
      <c r="AA335" s="39">
        <f t="shared" si="193"/>
        <v>0</v>
      </c>
      <c r="AB335" s="39">
        <f t="shared" si="193"/>
        <v>0</v>
      </c>
      <c r="AC335" s="39">
        <f t="shared" si="193"/>
        <v>0</v>
      </c>
      <c r="AD335" s="39">
        <f t="shared" si="193"/>
        <v>0</v>
      </c>
      <c r="AE335" s="39">
        <f t="shared" si="193"/>
        <v>0</v>
      </c>
      <c r="AF335" s="39">
        <f t="shared" si="193"/>
        <v>2632000</v>
      </c>
      <c r="AG335" s="39">
        <f t="shared" si="193"/>
        <v>0</v>
      </c>
      <c r="AH335" s="39">
        <f t="shared" si="193"/>
        <v>0</v>
      </c>
      <c r="AI335" s="39">
        <f t="shared" si="193"/>
        <v>0</v>
      </c>
      <c r="AJ335" s="39">
        <f t="shared" si="193"/>
        <v>0</v>
      </c>
      <c r="AK335" s="39">
        <f t="shared" si="193"/>
        <v>0</v>
      </c>
      <c r="AL335" s="39">
        <f t="shared" si="193"/>
        <v>0</v>
      </c>
      <c r="AM335" s="39">
        <f t="shared" si="193"/>
        <v>0</v>
      </c>
      <c r="AN335" s="39">
        <f t="shared" si="193"/>
        <v>0</v>
      </c>
      <c r="AO335" s="39">
        <f t="shared" si="193"/>
        <v>0</v>
      </c>
      <c r="AP335" s="39">
        <f t="shared" si="193"/>
        <v>0</v>
      </c>
      <c r="AQ335" s="39">
        <f t="shared" si="193"/>
        <v>0</v>
      </c>
      <c r="AR335" s="39">
        <f t="shared" si="193"/>
        <v>0</v>
      </c>
      <c r="AS335" s="39">
        <f t="shared" si="193"/>
        <v>0</v>
      </c>
      <c r="AT335" s="39">
        <f t="shared" si="193"/>
        <v>0</v>
      </c>
      <c r="AU335" s="39">
        <f t="shared" si="193"/>
        <v>0</v>
      </c>
      <c r="AV335" s="39">
        <f t="shared" si="193"/>
        <v>2632000</v>
      </c>
      <c r="AW335" s="39">
        <f t="shared" si="193"/>
        <v>0</v>
      </c>
      <c r="AX335" s="39">
        <f t="shared" si="193"/>
        <v>0</v>
      </c>
      <c r="AY335" s="39">
        <f t="shared" si="193"/>
        <v>0</v>
      </c>
      <c r="AZ335" s="39">
        <f t="shared" si="193"/>
        <v>0</v>
      </c>
      <c r="BA335" s="57">
        <f t="shared" si="128"/>
        <v>5264000</v>
      </c>
      <c r="BB335" s="28">
        <f t="shared" si="78"/>
        <v>0</v>
      </c>
      <c r="BC335" s="29"/>
      <c r="BD335" s="57">
        <f t="shared" si="49"/>
        <v>0</v>
      </c>
      <c r="BE335" s="57">
        <f t="shared" si="50"/>
        <v>0</v>
      </c>
      <c r="BF335" s="57">
        <f t="shared" si="51"/>
        <v>0</v>
      </c>
      <c r="BG335" s="57">
        <f t="shared" si="52"/>
        <v>0</v>
      </c>
      <c r="BH335" s="57">
        <f t="shared" si="53"/>
        <v>0</v>
      </c>
      <c r="BI335" s="57">
        <f t="shared" si="54"/>
        <v>0</v>
      </c>
      <c r="BJ335" s="57">
        <f t="shared" si="55"/>
        <v>2632000</v>
      </c>
      <c r="BK335" s="57">
        <f t="shared" si="56"/>
        <v>0</v>
      </c>
      <c r="BL335" s="57">
        <f t="shared" si="57"/>
        <v>0</v>
      </c>
      <c r="BM335" s="57">
        <f t="shared" si="58"/>
        <v>0</v>
      </c>
      <c r="BN335" s="57">
        <f t="shared" si="59"/>
        <v>2632000</v>
      </c>
      <c r="BO335" s="57">
        <f t="shared" si="60"/>
        <v>0</v>
      </c>
      <c r="BP335" s="29"/>
      <c r="BQ335" s="57">
        <f t="shared" si="61"/>
        <v>0</v>
      </c>
      <c r="BR335" s="57">
        <f t="shared" si="62"/>
        <v>0</v>
      </c>
      <c r="BS335" s="57">
        <f t="shared" si="63"/>
        <v>2632000</v>
      </c>
      <c r="BT335" s="57">
        <f t="shared" si="64"/>
        <v>2632000</v>
      </c>
    </row>
    <row r="336">
      <c r="A336" s="41" t="s">
        <v>98</v>
      </c>
      <c r="B336" s="42" t="s">
        <v>306</v>
      </c>
      <c r="C336" s="6"/>
      <c r="D336" s="43">
        <f t="shared" ref="D336:AZ336" si="194">sum(D337)</f>
        <v>5264000</v>
      </c>
      <c r="E336" s="43">
        <f t="shared" si="194"/>
        <v>0</v>
      </c>
      <c r="F336" s="43">
        <f t="shared" si="194"/>
        <v>0</v>
      </c>
      <c r="G336" s="43">
        <f t="shared" si="194"/>
        <v>0</v>
      </c>
      <c r="H336" s="43">
        <f t="shared" si="194"/>
        <v>0</v>
      </c>
      <c r="I336" s="43">
        <f t="shared" si="194"/>
        <v>0</v>
      </c>
      <c r="J336" s="43">
        <f t="shared" si="194"/>
        <v>0</v>
      </c>
      <c r="K336" s="43">
        <f t="shared" si="194"/>
        <v>0</v>
      </c>
      <c r="L336" s="43">
        <f t="shared" si="194"/>
        <v>0</v>
      </c>
      <c r="M336" s="43">
        <f t="shared" si="194"/>
        <v>0</v>
      </c>
      <c r="N336" s="43">
        <f t="shared" si="194"/>
        <v>0</v>
      </c>
      <c r="O336" s="43">
        <f t="shared" si="194"/>
        <v>0</v>
      </c>
      <c r="P336" s="43">
        <f t="shared" si="194"/>
        <v>0</v>
      </c>
      <c r="Q336" s="43">
        <f t="shared" si="194"/>
        <v>0</v>
      </c>
      <c r="R336" s="43">
        <f t="shared" si="194"/>
        <v>0</v>
      </c>
      <c r="S336" s="43">
        <f t="shared" si="194"/>
        <v>0</v>
      </c>
      <c r="T336" s="43">
        <f t="shared" si="194"/>
        <v>0</v>
      </c>
      <c r="U336" s="43">
        <f t="shared" si="194"/>
        <v>0</v>
      </c>
      <c r="V336" s="43">
        <f t="shared" si="194"/>
        <v>0</v>
      </c>
      <c r="W336" s="43">
        <f t="shared" si="194"/>
        <v>0</v>
      </c>
      <c r="X336" s="43">
        <f t="shared" si="194"/>
        <v>0</v>
      </c>
      <c r="Y336" s="43">
        <f t="shared" si="194"/>
        <v>0</v>
      </c>
      <c r="Z336" s="43">
        <f t="shared" si="194"/>
        <v>0</v>
      </c>
      <c r="AA336" s="43">
        <f t="shared" si="194"/>
        <v>0</v>
      </c>
      <c r="AB336" s="43">
        <f t="shared" si="194"/>
        <v>0</v>
      </c>
      <c r="AC336" s="43">
        <f t="shared" si="194"/>
        <v>0</v>
      </c>
      <c r="AD336" s="43">
        <f t="shared" si="194"/>
        <v>0</v>
      </c>
      <c r="AE336" s="43">
        <f t="shared" si="194"/>
        <v>0</v>
      </c>
      <c r="AF336" s="43">
        <f t="shared" si="194"/>
        <v>2632000</v>
      </c>
      <c r="AG336" s="43">
        <f t="shared" si="194"/>
        <v>0</v>
      </c>
      <c r="AH336" s="43">
        <f t="shared" si="194"/>
        <v>0</v>
      </c>
      <c r="AI336" s="43">
        <f t="shared" si="194"/>
        <v>0</v>
      </c>
      <c r="AJ336" s="43">
        <f t="shared" si="194"/>
        <v>0</v>
      </c>
      <c r="AK336" s="43">
        <f t="shared" si="194"/>
        <v>0</v>
      </c>
      <c r="AL336" s="43">
        <f t="shared" si="194"/>
        <v>0</v>
      </c>
      <c r="AM336" s="43">
        <f t="shared" si="194"/>
        <v>0</v>
      </c>
      <c r="AN336" s="43">
        <f t="shared" si="194"/>
        <v>0</v>
      </c>
      <c r="AO336" s="43">
        <f t="shared" si="194"/>
        <v>0</v>
      </c>
      <c r="AP336" s="43">
        <f t="shared" si="194"/>
        <v>0</v>
      </c>
      <c r="AQ336" s="43">
        <f t="shared" si="194"/>
        <v>0</v>
      </c>
      <c r="AR336" s="43">
        <f t="shared" si="194"/>
        <v>0</v>
      </c>
      <c r="AS336" s="43">
        <f t="shared" si="194"/>
        <v>0</v>
      </c>
      <c r="AT336" s="43">
        <f t="shared" si="194"/>
        <v>0</v>
      </c>
      <c r="AU336" s="43">
        <f t="shared" si="194"/>
        <v>0</v>
      </c>
      <c r="AV336" s="43">
        <f t="shared" si="194"/>
        <v>2632000</v>
      </c>
      <c r="AW336" s="43">
        <f t="shared" si="194"/>
        <v>0</v>
      </c>
      <c r="AX336" s="43">
        <f t="shared" si="194"/>
        <v>0</v>
      </c>
      <c r="AY336" s="43">
        <f t="shared" si="194"/>
        <v>0</v>
      </c>
      <c r="AZ336" s="58">
        <f t="shared" si="194"/>
        <v>0</v>
      </c>
      <c r="BA336" s="59">
        <f t="shared" si="128"/>
        <v>5264000</v>
      </c>
      <c r="BB336" s="28">
        <f t="shared" si="78"/>
        <v>0</v>
      </c>
      <c r="BC336" s="29"/>
      <c r="BD336" s="59">
        <f t="shared" si="49"/>
        <v>0</v>
      </c>
      <c r="BE336" s="59">
        <f t="shared" si="50"/>
        <v>0</v>
      </c>
      <c r="BF336" s="59">
        <f t="shared" si="51"/>
        <v>0</v>
      </c>
      <c r="BG336" s="59">
        <f t="shared" si="52"/>
        <v>0</v>
      </c>
      <c r="BH336" s="59">
        <f t="shared" si="53"/>
        <v>0</v>
      </c>
      <c r="BI336" s="59">
        <f t="shared" si="54"/>
        <v>0</v>
      </c>
      <c r="BJ336" s="59">
        <f t="shared" si="55"/>
        <v>2632000</v>
      </c>
      <c r="BK336" s="59">
        <f t="shared" si="56"/>
        <v>0</v>
      </c>
      <c r="BL336" s="59">
        <f t="shared" si="57"/>
        <v>0</v>
      </c>
      <c r="BM336" s="59">
        <f t="shared" si="58"/>
        <v>0</v>
      </c>
      <c r="BN336" s="59">
        <f t="shared" si="59"/>
        <v>2632000</v>
      </c>
      <c r="BO336" s="59">
        <f t="shared" si="60"/>
        <v>0</v>
      </c>
      <c r="BP336" s="29"/>
      <c r="BQ336" s="59">
        <f t="shared" si="61"/>
        <v>0</v>
      </c>
      <c r="BR336" s="59">
        <f t="shared" si="62"/>
        <v>0</v>
      </c>
      <c r="BS336" s="59">
        <f t="shared" si="63"/>
        <v>2632000</v>
      </c>
      <c r="BT336" s="59">
        <f t="shared" si="64"/>
        <v>2632000</v>
      </c>
    </row>
    <row r="337">
      <c r="A337" s="45">
        <v>524111.0</v>
      </c>
      <c r="B337" s="46" t="s">
        <v>41</v>
      </c>
      <c r="C337" s="6"/>
      <c r="D337" s="47">
        <f t="shared" ref="D337:AZ337" si="195">sum(D339:D341)</f>
        <v>5264000</v>
      </c>
      <c r="E337" s="47">
        <f t="shared" si="195"/>
        <v>0</v>
      </c>
      <c r="F337" s="47">
        <f t="shared" si="195"/>
        <v>0</v>
      </c>
      <c r="G337" s="47">
        <f t="shared" si="195"/>
        <v>0</v>
      </c>
      <c r="H337" s="47">
        <f t="shared" si="195"/>
        <v>0</v>
      </c>
      <c r="I337" s="47">
        <f t="shared" si="195"/>
        <v>0</v>
      </c>
      <c r="J337" s="47">
        <f t="shared" si="195"/>
        <v>0</v>
      </c>
      <c r="K337" s="47">
        <f t="shared" si="195"/>
        <v>0</v>
      </c>
      <c r="L337" s="47">
        <f t="shared" si="195"/>
        <v>0</v>
      </c>
      <c r="M337" s="47">
        <f t="shared" si="195"/>
        <v>0</v>
      </c>
      <c r="N337" s="47">
        <f t="shared" si="195"/>
        <v>0</v>
      </c>
      <c r="O337" s="47">
        <f t="shared" si="195"/>
        <v>0</v>
      </c>
      <c r="P337" s="47">
        <f t="shared" si="195"/>
        <v>0</v>
      </c>
      <c r="Q337" s="47">
        <f t="shared" si="195"/>
        <v>0</v>
      </c>
      <c r="R337" s="47">
        <f t="shared" si="195"/>
        <v>0</v>
      </c>
      <c r="S337" s="47">
        <f t="shared" si="195"/>
        <v>0</v>
      </c>
      <c r="T337" s="47">
        <f t="shared" si="195"/>
        <v>0</v>
      </c>
      <c r="U337" s="47">
        <f t="shared" si="195"/>
        <v>0</v>
      </c>
      <c r="V337" s="47">
        <f t="shared" si="195"/>
        <v>0</v>
      </c>
      <c r="W337" s="47">
        <f t="shared" si="195"/>
        <v>0</v>
      </c>
      <c r="X337" s="47">
        <f t="shared" si="195"/>
        <v>0</v>
      </c>
      <c r="Y337" s="47">
        <f t="shared" si="195"/>
        <v>0</v>
      </c>
      <c r="Z337" s="47">
        <f t="shared" si="195"/>
        <v>0</v>
      </c>
      <c r="AA337" s="47">
        <f t="shared" si="195"/>
        <v>0</v>
      </c>
      <c r="AB337" s="47">
        <f t="shared" si="195"/>
        <v>0</v>
      </c>
      <c r="AC337" s="47">
        <f t="shared" si="195"/>
        <v>0</v>
      </c>
      <c r="AD337" s="47">
        <f t="shared" si="195"/>
        <v>0</v>
      </c>
      <c r="AE337" s="47">
        <f t="shared" si="195"/>
        <v>0</v>
      </c>
      <c r="AF337" s="47">
        <f t="shared" si="195"/>
        <v>2632000</v>
      </c>
      <c r="AG337" s="47">
        <f t="shared" si="195"/>
        <v>0</v>
      </c>
      <c r="AH337" s="47">
        <f t="shared" si="195"/>
        <v>0</v>
      </c>
      <c r="AI337" s="47">
        <f t="shared" si="195"/>
        <v>0</v>
      </c>
      <c r="AJ337" s="47">
        <f t="shared" si="195"/>
        <v>0</v>
      </c>
      <c r="AK337" s="47">
        <f t="shared" si="195"/>
        <v>0</v>
      </c>
      <c r="AL337" s="47">
        <f t="shared" si="195"/>
        <v>0</v>
      </c>
      <c r="AM337" s="47">
        <f t="shared" si="195"/>
        <v>0</v>
      </c>
      <c r="AN337" s="47">
        <f t="shared" si="195"/>
        <v>0</v>
      </c>
      <c r="AO337" s="47">
        <f t="shared" si="195"/>
        <v>0</v>
      </c>
      <c r="AP337" s="47">
        <f t="shared" si="195"/>
        <v>0</v>
      </c>
      <c r="AQ337" s="47">
        <f t="shared" si="195"/>
        <v>0</v>
      </c>
      <c r="AR337" s="47">
        <f t="shared" si="195"/>
        <v>0</v>
      </c>
      <c r="AS337" s="47">
        <f t="shared" si="195"/>
        <v>0</v>
      </c>
      <c r="AT337" s="47">
        <f t="shared" si="195"/>
        <v>0</v>
      </c>
      <c r="AU337" s="47">
        <f t="shared" si="195"/>
        <v>0</v>
      </c>
      <c r="AV337" s="47">
        <f t="shared" si="195"/>
        <v>2632000</v>
      </c>
      <c r="AW337" s="47">
        <f t="shared" si="195"/>
        <v>0</v>
      </c>
      <c r="AX337" s="47">
        <f t="shared" si="195"/>
        <v>0</v>
      </c>
      <c r="AY337" s="47">
        <f t="shared" si="195"/>
        <v>0</v>
      </c>
      <c r="AZ337" s="60">
        <f t="shared" si="195"/>
        <v>0</v>
      </c>
      <c r="BA337" s="59">
        <f t="shared" si="128"/>
        <v>5264000</v>
      </c>
      <c r="BB337" s="28">
        <f t="shared" si="78"/>
        <v>0</v>
      </c>
      <c r="BC337" s="61"/>
      <c r="BD337" s="59">
        <f t="shared" si="49"/>
        <v>0</v>
      </c>
      <c r="BE337" s="59">
        <f t="shared" si="50"/>
        <v>0</v>
      </c>
      <c r="BF337" s="59">
        <f t="shared" si="51"/>
        <v>0</v>
      </c>
      <c r="BG337" s="59">
        <f t="shared" si="52"/>
        <v>0</v>
      </c>
      <c r="BH337" s="59">
        <f t="shared" si="53"/>
        <v>0</v>
      </c>
      <c r="BI337" s="59">
        <f t="shared" si="54"/>
        <v>0</v>
      </c>
      <c r="BJ337" s="59">
        <f t="shared" si="55"/>
        <v>2632000</v>
      </c>
      <c r="BK337" s="59">
        <f t="shared" si="56"/>
        <v>0</v>
      </c>
      <c r="BL337" s="59">
        <f t="shared" si="57"/>
        <v>0</v>
      </c>
      <c r="BM337" s="59">
        <f t="shared" si="58"/>
        <v>0</v>
      </c>
      <c r="BN337" s="59">
        <f t="shared" si="59"/>
        <v>2632000</v>
      </c>
      <c r="BO337" s="59">
        <f t="shared" si="60"/>
        <v>0</v>
      </c>
      <c r="BP337" s="61"/>
      <c r="BQ337" s="59">
        <f t="shared" si="61"/>
        <v>0</v>
      </c>
      <c r="BR337" s="59">
        <f t="shared" si="62"/>
        <v>0</v>
      </c>
      <c r="BS337" s="59">
        <f t="shared" si="63"/>
        <v>2632000</v>
      </c>
      <c r="BT337" s="59">
        <f t="shared" si="64"/>
        <v>2632000</v>
      </c>
    </row>
    <row r="338">
      <c r="A338" s="44"/>
      <c r="B338" s="50" t="s">
        <v>37</v>
      </c>
      <c r="C338" s="6"/>
      <c r="D338" s="51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  <c r="AE338" s="62"/>
      <c r="AF338" s="62"/>
      <c r="AG338" s="62"/>
      <c r="AH338" s="62"/>
      <c r="AI338" s="62"/>
      <c r="AJ338" s="62"/>
      <c r="AK338" s="62"/>
      <c r="AL338" s="62"/>
      <c r="AM338" s="62"/>
      <c r="AN338" s="62"/>
      <c r="AO338" s="62"/>
      <c r="AP338" s="62"/>
      <c r="AQ338" s="62"/>
      <c r="AR338" s="62"/>
      <c r="AS338" s="62"/>
      <c r="AT338" s="62"/>
      <c r="AU338" s="62"/>
      <c r="AV338" s="62"/>
      <c r="AW338" s="62"/>
      <c r="AX338" s="62"/>
      <c r="AY338" s="62"/>
      <c r="AZ338" s="63"/>
      <c r="BA338" s="59">
        <f t="shared" si="128"/>
        <v>0</v>
      </c>
      <c r="BB338" s="28">
        <f t="shared" si="78"/>
        <v>0</v>
      </c>
      <c r="BC338" s="64"/>
      <c r="BD338" s="59">
        <f t="shared" si="49"/>
        <v>0</v>
      </c>
      <c r="BE338" s="59">
        <f t="shared" si="50"/>
        <v>0</v>
      </c>
      <c r="BF338" s="59">
        <f t="shared" si="51"/>
        <v>0</v>
      </c>
      <c r="BG338" s="59">
        <f t="shared" si="52"/>
        <v>0</v>
      </c>
      <c r="BH338" s="59">
        <f t="shared" si="53"/>
        <v>0</v>
      </c>
      <c r="BI338" s="59">
        <f t="shared" si="54"/>
        <v>0</v>
      </c>
      <c r="BJ338" s="59">
        <f t="shared" si="55"/>
        <v>0</v>
      </c>
      <c r="BK338" s="59">
        <f t="shared" si="56"/>
        <v>0</v>
      </c>
      <c r="BL338" s="59">
        <f t="shared" si="57"/>
        <v>0</v>
      </c>
      <c r="BM338" s="59">
        <f t="shared" si="58"/>
        <v>0</v>
      </c>
      <c r="BN338" s="59">
        <f t="shared" si="59"/>
        <v>0</v>
      </c>
      <c r="BO338" s="59">
        <f t="shared" si="60"/>
        <v>0</v>
      </c>
      <c r="BP338" s="64"/>
      <c r="BQ338" s="59">
        <f t="shared" si="61"/>
        <v>0</v>
      </c>
      <c r="BR338" s="59">
        <f t="shared" si="62"/>
        <v>0</v>
      </c>
      <c r="BS338" s="59">
        <f t="shared" si="63"/>
        <v>0</v>
      </c>
      <c r="BT338" s="59">
        <f t="shared" si="64"/>
        <v>0</v>
      </c>
    </row>
    <row r="339">
      <c r="A339" s="44"/>
      <c r="B339" s="52" t="s">
        <v>38</v>
      </c>
      <c r="C339" s="52" t="s">
        <v>134</v>
      </c>
      <c r="D339" s="53">
        <v>2064000.0</v>
      </c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2"/>
      <c r="AC339" s="62"/>
      <c r="AD339" s="62"/>
      <c r="AE339" s="62"/>
      <c r="AF339" s="53">
        <v>1032000.0</v>
      </c>
      <c r="AG339" s="62"/>
      <c r="AH339" s="62"/>
      <c r="AI339" s="62"/>
      <c r="AJ339" s="62"/>
      <c r="AK339" s="62"/>
      <c r="AL339" s="62"/>
      <c r="AM339" s="62"/>
      <c r="AN339" s="62"/>
      <c r="AO339" s="62"/>
      <c r="AP339" s="62"/>
      <c r="AQ339" s="62"/>
      <c r="AR339" s="62"/>
      <c r="AS339" s="62"/>
      <c r="AT339" s="62"/>
      <c r="AU339" s="62"/>
      <c r="AV339" s="62">
        <v>1032000.0</v>
      </c>
      <c r="AW339" s="62"/>
      <c r="AX339" s="62"/>
      <c r="AY339" s="62"/>
      <c r="AZ339" s="63"/>
      <c r="BA339" s="59">
        <f t="shared" si="128"/>
        <v>2064000</v>
      </c>
      <c r="BB339" s="28">
        <f t="shared" si="78"/>
        <v>0</v>
      </c>
      <c r="BC339" s="64"/>
      <c r="BD339" s="59">
        <f t="shared" si="49"/>
        <v>0</v>
      </c>
      <c r="BE339" s="59">
        <f t="shared" si="50"/>
        <v>0</v>
      </c>
      <c r="BF339" s="59">
        <f t="shared" si="51"/>
        <v>0</v>
      </c>
      <c r="BG339" s="59">
        <f t="shared" si="52"/>
        <v>0</v>
      </c>
      <c r="BH339" s="59">
        <f t="shared" si="53"/>
        <v>0</v>
      </c>
      <c r="BI339" s="59">
        <f t="shared" si="54"/>
        <v>0</v>
      </c>
      <c r="BJ339" s="59">
        <f t="shared" si="55"/>
        <v>1032000</v>
      </c>
      <c r="BK339" s="59">
        <f t="shared" si="56"/>
        <v>0</v>
      </c>
      <c r="BL339" s="59">
        <f t="shared" si="57"/>
        <v>0</v>
      </c>
      <c r="BM339" s="59">
        <f t="shared" si="58"/>
        <v>0</v>
      </c>
      <c r="BN339" s="59">
        <f t="shared" si="59"/>
        <v>1032000</v>
      </c>
      <c r="BO339" s="59">
        <f t="shared" si="60"/>
        <v>0</v>
      </c>
      <c r="BP339" s="64"/>
      <c r="BQ339" s="59">
        <f t="shared" si="61"/>
        <v>0</v>
      </c>
      <c r="BR339" s="59">
        <f t="shared" si="62"/>
        <v>0</v>
      </c>
      <c r="BS339" s="59">
        <f t="shared" si="63"/>
        <v>1032000</v>
      </c>
      <c r="BT339" s="59">
        <f t="shared" si="64"/>
        <v>1032000</v>
      </c>
    </row>
    <row r="340">
      <c r="A340" s="44"/>
      <c r="B340" s="52" t="s">
        <v>38</v>
      </c>
      <c r="C340" s="52" t="s">
        <v>135</v>
      </c>
      <c r="D340" s="53">
        <v>2600000.0</v>
      </c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  <c r="AE340" s="62"/>
      <c r="AF340" s="53">
        <v>1300000.0</v>
      </c>
      <c r="AG340" s="62"/>
      <c r="AH340" s="62"/>
      <c r="AI340" s="62"/>
      <c r="AJ340" s="62"/>
      <c r="AK340" s="62"/>
      <c r="AL340" s="62"/>
      <c r="AM340" s="62"/>
      <c r="AN340" s="62"/>
      <c r="AO340" s="62"/>
      <c r="AP340" s="62"/>
      <c r="AQ340" s="62"/>
      <c r="AR340" s="62"/>
      <c r="AS340" s="62"/>
      <c r="AT340" s="62"/>
      <c r="AU340" s="62"/>
      <c r="AV340" s="62">
        <v>1300000.0</v>
      </c>
      <c r="AW340" s="62"/>
      <c r="AX340" s="62"/>
      <c r="AY340" s="62"/>
      <c r="AZ340" s="63"/>
      <c r="BA340" s="59">
        <f t="shared" si="128"/>
        <v>2600000</v>
      </c>
      <c r="BB340" s="28">
        <f t="shared" si="78"/>
        <v>0</v>
      </c>
      <c r="BC340" s="64"/>
      <c r="BD340" s="59">
        <f t="shared" si="49"/>
        <v>0</v>
      </c>
      <c r="BE340" s="59">
        <f t="shared" si="50"/>
        <v>0</v>
      </c>
      <c r="BF340" s="59">
        <f t="shared" si="51"/>
        <v>0</v>
      </c>
      <c r="BG340" s="59">
        <f t="shared" si="52"/>
        <v>0</v>
      </c>
      <c r="BH340" s="59">
        <f t="shared" si="53"/>
        <v>0</v>
      </c>
      <c r="BI340" s="59">
        <f t="shared" si="54"/>
        <v>0</v>
      </c>
      <c r="BJ340" s="59">
        <f t="shared" si="55"/>
        <v>1300000</v>
      </c>
      <c r="BK340" s="59">
        <f t="shared" si="56"/>
        <v>0</v>
      </c>
      <c r="BL340" s="59">
        <f t="shared" si="57"/>
        <v>0</v>
      </c>
      <c r="BM340" s="59">
        <f t="shared" si="58"/>
        <v>0</v>
      </c>
      <c r="BN340" s="59">
        <f t="shared" si="59"/>
        <v>1300000</v>
      </c>
      <c r="BO340" s="59">
        <f t="shared" si="60"/>
        <v>0</v>
      </c>
      <c r="BP340" s="64"/>
      <c r="BQ340" s="59">
        <f t="shared" si="61"/>
        <v>0</v>
      </c>
      <c r="BR340" s="59">
        <f t="shared" si="62"/>
        <v>0</v>
      </c>
      <c r="BS340" s="59">
        <f t="shared" si="63"/>
        <v>1300000</v>
      </c>
      <c r="BT340" s="59">
        <f t="shared" si="64"/>
        <v>1300000</v>
      </c>
    </row>
    <row r="341">
      <c r="A341" s="44"/>
      <c r="B341" s="52" t="s">
        <v>38</v>
      </c>
      <c r="C341" s="52" t="s">
        <v>136</v>
      </c>
      <c r="D341" s="53">
        <v>600000.0</v>
      </c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53">
        <v>300000.0</v>
      </c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  <c r="AT341" s="62"/>
      <c r="AU341" s="62"/>
      <c r="AV341" s="62">
        <v>300000.0</v>
      </c>
      <c r="AW341" s="62"/>
      <c r="AX341" s="62"/>
      <c r="AY341" s="62"/>
      <c r="AZ341" s="63"/>
      <c r="BA341" s="59">
        <f t="shared" si="128"/>
        <v>600000</v>
      </c>
      <c r="BB341" s="28">
        <f t="shared" si="78"/>
        <v>0</v>
      </c>
      <c r="BC341" s="64"/>
      <c r="BD341" s="59">
        <f t="shared" si="49"/>
        <v>0</v>
      </c>
      <c r="BE341" s="59">
        <f t="shared" si="50"/>
        <v>0</v>
      </c>
      <c r="BF341" s="59">
        <f t="shared" si="51"/>
        <v>0</v>
      </c>
      <c r="BG341" s="59">
        <f t="shared" si="52"/>
        <v>0</v>
      </c>
      <c r="BH341" s="59">
        <f t="shared" si="53"/>
        <v>0</v>
      </c>
      <c r="BI341" s="59">
        <f t="shared" si="54"/>
        <v>0</v>
      </c>
      <c r="BJ341" s="59">
        <f t="shared" si="55"/>
        <v>300000</v>
      </c>
      <c r="BK341" s="59">
        <f t="shared" si="56"/>
        <v>0</v>
      </c>
      <c r="BL341" s="59">
        <f t="shared" si="57"/>
        <v>0</v>
      </c>
      <c r="BM341" s="59">
        <f t="shared" si="58"/>
        <v>0</v>
      </c>
      <c r="BN341" s="59">
        <f t="shared" si="59"/>
        <v>300000</v>
      </c>
      <c r="BO341" s="59">
        <f t="shared" si="60"/>
        <v>0</v>
      </c>
      <c r="BP341" s="64"/>
      <c r="BQ341" s="59">
        <f t="shared" si="61"/>
        <v>0</v>
      </c>
      <c r="BR341" s="59">
        <f t="shared" si="62"/>
        <v>0</v>
      </c>
      <c r="BS341" s="59">
        <f t="shared" si="63"/>
        <v>300000</v>
      </c>
      <c r="BT341" s="59">
        <f t="shared" si="64"/>
        <v>300000</v>
      </c>
    </row>
    <row r="342">
      <c r="A342" s="94"/>
      <c r="B342" s="95"/>
      <c r="C342" s="95"/>
      <c r="AZ342" s="96"/>
      <c r="BB342" s="64"/>
      <c r="BC342" s="64"/>
      <c r="BP342" s="64"/>
    </row>
    <row r="343">
      <c r="A343" s="94"/>
      <c r="B343" s="95"/>
      <c r="C343" s="95"/>
      <c r="AZ343" s="96"/>
      <c r="BB343" s="64"/>
      <c r="BC343" s="64"/>
      <c r="BP343" s="64"/>
    </row>
    <row r="344">
      <c r="A344" s="94"/>
      <c r="B344" s="95"/>
      <c r="C344" s="97" t="s">
        <v>312</v>
      </c>
      <c r="AZ344" s="96"/>
      <c r="BB344" s="64"/>
      <c r="BC344" s="64"/>
      <c r="BP344" s="64"/>
    </row>
    <row r="345">
      <c r="A345" s="94"/>
      <c r="B345" s="95"/>
      <c r="C345" s="52" t="s">
        <v>313</v>
      </c>
      <c r="D345" s="62">
        <f>2756000+810000+22131000+7302000+850000</f>
        <v>33849000</v>
      </c>
      <c r="AZ345" s="96"/>
      <c r="BB345" s="64"/>
      <c r="BC345" s="64"/>
      <c r="BD345" s="163">
        <f t="shared" ref="BD345:BO345" si="196">sum(BD207,BD171)</f>
        <v>0</v>
      </c>
      <c r="BE345" s="163">
        <f t="shared" si="196"/>
        <v>71654000</v>
      </c>
      <c r="BF345" s="163">
        <f t="shared" si="196"/>
        <v>66123000</v>
      </c>
      <c r="BG345" s="163">
        <f t="shared" si="196"/>
        <v>70469000</v>
      </c>
      <c r="BH345" s="163">
        <f t="shared" si="196"/>
        <v>73564250</v>
      </c>
      <c r="BI345" s="163">
        <f t="shared" si="196"/>
        <v>73564250</v>
      </c>
      <c r="BJ345" s="163">
        <f t="shared" si="196"/>
        <v>73564250</v>
      </c>
      <c r="BK345" s="163">
        <f t="shared" si="196"/>
        <v>73564250</v>
      </c>
      <c r="BL345" s="163">
        <f t="shared" si="196"/>
        <v>73564250</v>
      </c>
      <c r="BM345" s="163">
        <f t="shared" si="196"/>
        <v>73564250</v>
      </c>
      <c r="BN345" s="163">
        <f t="shared" si="196"/>
        <v>73564250</v>
      </c>
      <c r="BO345" s="163">
        <f t="shared" si="196"/>
        <v>153474000</v>
      </c>
      <c r="BP345" s="64"/>
    </row>
    <row r="346">
      <c r="A346" s="94"/>
      <c r="B346" s="95"/>
      <c r="C346" s="52" t="s">
        <v>314</v>
      </c>
      <c r="D346" s="53">
        <v>4.5E7</v>
      </c>
      <c r="AZ346" s="96"/>
      <c r="BB346" s="64"/>
      <c r="BC346" s="64"/>
      <c r="BD346" s="163">
        <f t="shared" ref="BD346:BO346" si="197">sum(BD221,BD211)</f>
        <v>0</v>
      </c>
      <c r="BE346" s="163">
        <f t="shared" si="197"/>
        <v>974000</v>
      </c>
      <c r="BF346" s="163">
        <f t="shared" si="197"/>
        <v>0</v>
      </c>
      <c r="BG346" s="163">
        <f t="shared" si="197"/>
        <v>11744000</v>
      </c>
      <c r="BH346" s="163">
        <f t="shared" si="197"/>
        <v>0</v>
      </c>
      <c r="BI346" s="163">
        <f t="shared" si="197"/>
        <v>0</v>
      </c>
      <c r="BJ346" s="163">
        <f t="shared" si="197"/>
        <v>0</v>
      </c>
      <c r="BK346" s="163">
        <f t="shared" si="197"/>
        <v>11744000</v>
      </c>
      <c r="BL346" s="163">
        <f t="shared" si="197"/>
        <v>0</v>
      </c>
      <c r="BM346" s="163">
        <f t="shared" si="197"/>
        <v>0</v>
      </c>
      <c r="BN346" s="163">
        <f t="shared" si="197"/>
        <v>2740000</v>
      </c>
      <c r="BO346" s="163">
        <f t="shared" si="197"/>
        <v>10770000</v>
      </c>
      <c r="BP346" s="64"/>
    </row>
    <row r="347">
      <c r="A347" s="94"/>
      <c r="B347" s="95"/>
      <c r="C347" s="52" t="s">
        <v>315</v>
      </c>
      <c r="D347" s="62">
        <f>540000+1712000+114777000+2550000</f>
        <v>119579000</v>
      </c>
      <c r="AZ347" s="96"/>
      <c r="BB347" s="64"/>
      <c r="BC347" s="64"/>
      <c r="BD347" s="163">
        <f t="shared" ref="BD347:BO347" si="198">sum(BD345:BD346)</f>
        <v>0</v>
      </c>
      <c r="BE347" s="163">
        <f t="shared" si="198"/>
        <v>72628000</v>
      </c>
      <c r="BF347" s="163">
        <f t="shared" si="198"/>
        <v>66123000</v>
      </c>
      <c r="BG347" s="163">
        <f t="shared" si="198"/>
        <v>82213000</v>
      </c>
      <c r="BH347" s="163">
        <f t="shared" si="198"/>
        <v>73564250</v>
      </c>
      <c r="BI347" s="163">
        <f t="shared" si="198"/>
        <v>73564250</v>
      </c>
      <c r="BJ347" s="163">
        <f t="shared" si="198"/>
        <v>73564250</v>
      </c>
      <c r="BK347" s="163">
        <f t="shared" si="198"/>
        <v>85308250</v>
      </c>
      <c r="BL347" s="163">
        <f t="shared" si="198"/>
        <v>73564250</v>
      </c>
      <c r="BM347" s="163">
        <f t="shared" si="198"/>
        <v>73564250</v>
      </c>
      <c r="BN347" s="163">
        <f t="shared" si="198"/>
        <v>76304250</v>
      </c>
      <c r="BO347" s="163">
        <f t="shared" si="198"/>
        <v>164244000</v>
      </c>
      <c r="BP347" s="64"/>
    </row>
    <row r="348">
      <c r="A348" s="94"/>
      <c r="B348" s="95"/>
      <c r="C348" s="52" t="s">
        <v>316</v>
      </c>
      <c r="D348" s="53">
        <v>9.0E7</v>
      </c>
      <c r="AZ348" s="96"/>
      <c r="BB348" s="64"/>
      <c r="BC348" s="64"/>
      <c r="BP348" s="64"/>
    </row>
    <row r="349">
      <c r="A349" s="94"/>
      <c r="B349" s="95"/>
      <c r="C349" s="97" t="s">
        <v>317</v>
      </c>
      <c r="D349" s="98">
        <f>sum(D345:D348)</f>
        <v>288428000</v>
      </c>
      <c r="AZ349" s="96"/>
      <c r="BB349" s="64"/>
      <c r="BC349" s="64"/>
      <c r="BO349" s="163">
        <f>D349+BO3</f>
        <v>350199000</v>
      </c>
      <c r="BP349" s="64"/>
    </row>
    <row r="350">
      <c r="A350" s="94"/>
      <c r="B350" s="95"/>
      <c r="C350" s="95"/>
      <c r="AZ350" s="96"/>
      <c r="BB350" s="64"/>
      <c r="BC350" s="64"/>
      <c r="BP350" s="64"/>
    </row>
    <row r="351">
      <c r="A351" s="94"/>
      <c r="B351" s="95"/>
      <c r="C351" s="99" t="s">
        <v>318</v>
      </c>
      <c r="D351" s="62">
        <f t="shared" ref="D351:AZ351" si="199">sum(D117)</f>
        <v>22217457000</v>
      </c>
      <c r="E351" s="62">
        <f t="shared" si="199"/>
        <v>516039587</v>
      </c>
      <c r="F351" s="62">
        <f t="shared" si="199"/>
        <v>73162715</v>
      </c>
      <c r="G351" s="62">
        <f t="shared" si="199"/>
        <v>0</v>
      </c>
      <c r="H351" s="62">
        <f t="shared" si="199"/>
        <v>0</v>
      </c>
      <c r="I351" s="62">
        <f t="shared" si="199"/>
        <v>521898381</v>
      </c>
      <c r="J351" s="62">
        <f t="shared" si="199"/>
        <v>814198084</v>
      </c>
      <c r="K351" s="62">
        <f t="shared" si="199"/>
        <v>277853355</v>
      </c>
      <c r="L351" s="62">
        <f t="shared" si="199"/>
        <v>19630107</v>
      </c>
      <c r="M351" s="62">
        <f t="shared" si="199"/>
        <v>1112555098</v>
      </c>
      <c r="N351" s="62">
        <f t="shared" si="199"/>
        <v>1570737045</v>
      </c>
      <c r="O351" s="62">
        <f t="shared" si="199"/>
        <v>60434058</v>
      </c>
      <c r="P351" s="62">
        <f t="shared" si="199"/>
        <v>176003000</v>
      </c>
      <c r="Q351" s="62">
        <f t="shared" si="199"/>
        <v>526650427</v>
      </c>
      <c r="R351" s="62">
        <f t="shared" si="199"/>
        <v>168048005</v>
      </c>
      <c r="S351" s="62">
        <f t="shared" si="199"/>
        <v>600965000</v>
      </c>
      <c r="T351" s="62">
        <f t="shared" si="199"/>
        <v>234126900</v>
      </c>
      <c r="U351" s="62">
        <f t="shared" si="199"/>
        <v>548845351</v>
      </c>
      <c r="V351" s="62">
        <f t="shared" si="199"/>
        <v>181853295</v>
      </c>
      <c r="W351" s="62">
        <f t="shared" si="199"/>
        <v>560861000</v>
      </c>
      <c r="X351" s="62">
        <f t="shared" si="199"/>
        <v>210782000</v>
      </c>
      <c r="Y351" s="62">
        <f t="shared" si="199"/>
        <v>550873111</v>
      </c>
      <c r="Z351" s="62">
        <f t="shared" si="199"/>
        <v>214564795</v>
      </c>
      <c r="AA351" s="62">
        <f t="shared" si="199"/>
        <v>1068804466</v>
      </c>
      <c r="AB351" s="62">
        <f t="shared" si="199"/>
        <v>817589466</v>
      </c>
      <c r="AC351" s="62">
        <f t="shared" si="199"/>
        <v>548845351</v>
      </c>
      <c r="AD351" s="62">
        <f t="shared" si="199"/>
        <v>196853295</v>
      </c>
      <c r="AE351" s="62">
        <f t="shared" si="199"/>
        <v>660861000</v>
      </c>
      <c r="AF351" s="62">
        <f t="shared" si="199"/>
        <v>213414000</v>
      </c>
      <c r="AG351" s="62">
        <f t="shared" si="199"/>
        <v>547170051</v>
      </c>
      <c r="AH351" s="62">
        <f t="shared" si="199"/>
        <v>181853295</v>
      </c>
      <c r="AI351" s="62">
        <f t="shared" si="199"/>
        <v>578601000</v>
      </c>
      <c r="AJ351" s="62">
        <f t="shared" si="199"/>
        <v>219786000</v>
      </c>
      <c r="AK351" s="62">
        <f t="shared" si="199"/>
        <v>548845351</v>
      </c>
      <c r="AL351" s="62">
        <f t="shared" si="199"/>
        <v>236282795</v>
      </c>
      <c r="AM351" s="62">
        <f t="shared" si="199"/>
        <v>610423837</v>
      </c>
      <c r="AN351" s="62">
        <f t="shared" si="199"/>
        <v>210782000</v>
      </c>
      <c r="AO351" s="62">
        <f t="shared" si="199"/>
        <v>548845351</v>
      </c>
      <c r="AP351" s="62">
        <f t="shared" si="199"/>
        <v>176937130</v>
      </c>
      <c r="AQ351" s="62">
        <f t="shared" si="199"/>
        <v>547811466</v>
      </c>
      <c r="AR351" s="62">
        <f t="shared" si="199"/>
        <v>272344000</v>
      </c>
      <c r="AS351" s="62">
        <f t="shared" si="199"/>
        <v>550422561</v>
      </c>
      <c r="AT351" s="62">
        <f t="shared" si="199"/>
        <v>213359630</v>
      </c>
      <c r="AU351" s="62">
        <f t="shared" si="199"/>
        <v>547811466</v>
      </c>
      <c r="AV351" s="62">
        <f t="shared" si="199"/>
        <v>401370159</v>
      </c>
      <c r="AW351" s="62">
        <f t="shared" si="199"/>
        <v>640074606</v>
      </c>
      <c r="AX351" s="62">
        <f t="shared" si="199"/>
        <v>912173681</v>
      </c>
      <c r="AY351" s="62">
        <f t="shared" si="199"/>
        <v>1729684652</v>
      </c>
      <c r="AZ351" s="63">
        <f t="shared" si="199"/>
        <v>228600</v>
      </c>
      <c r="BA351" s="59">
        <f t="shared" ref="BA351:BA352" si="201">sum(E351:AZ351)</f>
        <v>22121256523</v>
      </c>
      <c r="BB351" s="28">
        <f t="shared" ref="BB351:BB352" si="202">D351-BA351</f>
        <v>96200477</v>
      </c>
      <c r="BC351" s="64"/>
      <c r="BD351" s="59">
        <f t="shared" ref="BD351:BD352" si="203">sum(E351:H351)</f>
        <v>589202302</v>
      </c>
      <c r="BE351" s="59">
        <f t="shared" ref="BE351:BE352" si="204">sum(I351:L351)</f>
        <v>1633579927</v>
      </c>
      <c r="BF351" s="59">
        <f t="shared" ref="BF351:BF352" si="205">sum(M351:P351)</f>
        <v>2919729201</v>
      </c>
      <c r="BG351" s="59">
        <f t="shared" ref="BG351:BG352" si="206">sum(Q351:T351)</f>
        <v>1529790332</v>
      </c>
      <c r="BH351" s="59">
        <f t="shared" ref="BH351:BH352" si="207">sum(U351:X351)</f>
        <v>1502341646</v>
      </c>
      <c r="BI351" s="59">
        <f t="shared" ref="BI351:BI352" si="208">sum(Y351:AB351)</f>
        <v>2651831838</v>
      </c>
      <c r="BJ351" s="59">
        <f t="shared" ref="BJ351:BJ352" si="209">sum(AC351:AF351)</f>
        <v>1619973646</v>
      </c>
      <c r="BK351" s="59">
        <f t="shared" ref="BK351:BK352" si="210">sum(AG351:AJ351)</f>
        <v>1527410346</v>
      </c>
      <c r="BL351" s="59">
        <f t="shared" ref="BL351:BL352" si="211">sum(AK351:AN351)</f>
        <v>1606333983</v>
      </c>
      <c r="BM351" s="59">
        <f t="shared" ref="BM351:BM352" si="212">sum(AO351:AR351)</f>
        <v>1545937947</v>
      </c>
      <c r="BN351" s="59">
        <f t="shared" ref="BN351:BN352" si="213">sum(AS351:AV351)</f>
        <v>1712963816</v>
      </c>
      <c r="BO351" s="59">
        <f t="shared" ref="BO351:BO352" si="214">sum(AW351:AZ351)</f>
        <v>3282161539</v>
      </c>
      <c r="BP351" s="64"/>
      <c r="BQ351" s="59">
        <f t="shared" ref="BQ351:BQ352" si="215">sum(BD351:BF351)</f>
        <v>5142511430</v>
      </c>
      <c r="BR351" s="59">
        <f t="shared" ref="BR351:BR352" si="216">sum(BG351:BI351)</f>
        <v>5683963816</v>
      </c>
      <c r="BS351" s="59">
        <f t="shared" ref="BS351:BS352" si="217">sum(BJ351:BL351)</f>
        <v>4753717975</v>
      </c>
      <c r="BT351" s="59">
        <f t="shared" ref="BT351:BT352" si="218">sum(BM351:BO351)</f>
        <v>6541063302</v>
      </c>
    </row>
    <row r="352">
      <c r="A352" s="94"/>
      <c r="B352" s="95"/>
      <c r="C352" s="99" t="s">
        <v>319</v>
      </c>
      <c r="D352" s="62">
        <f t="shared" ref="D352:AZ352" si="200">sum(D3)</f>
        <v>994455000</v>
      </c>
      <c r="E352" s="62">
        <f t="shared" si="200"/>
        <v>0</v>
      </c>
      <c r="F352" s="62">
        <f t="shared" si="200"/>
        <v>0</v>
      </c>
      <c r="G352" s="62">
        <f t="shared" si="200"/>
        <v>0</v>
      </c>
      <c r="H352" s="62">
        <f t="shared" si="200"/>
        <v>0</v>
      </c>
      <c r="I352" s="62">
        <f t="shared" si="200"/>
        <v>30000000</v>
      </c>
      <c r="J352" s="62">
        <f t="shared" si="200"/>
        <v>0</v>
      </c>
      <c r="K352" s="62">
        <f t="shared" si="200"/>
        <v>0</v>
      </c>
      <c r="L352" s="62">
        <f t="shared" si="200"/>
        <v>0</v>
      </c>
      <c r="M352" s="62">
        <f t="shared" si="200"/>
        <v>0</v>
      </c>
      <c r="N352" s="62">
        <f t="shared" si="200"/>
        <v>9850000</v>
      </c>
      <c r="O352" s="62">
        <f t="shared" si="200"/>
        <v>110000000</v>
      </c>
      <c r="P352" s="62">
        <f t="shared" si="200"/>
        <v>0</v>
      </c>
      <c r="Q352" s="62">
        <f t="shared" si="200"/>
        <v>0</v>
      </c>
      <c r="R352" s="62">
        <f t="shared" si="200"/>
        <v>12987000</v>
      </c>
      <c r="S352" s="62">
        <f t="shared" si="200"/>
        <v>0</v>
      </c>
      <c r="T352" s="62">
        <f t="shared" si="200"/>
        <v>123835000</v>
      </c>
      <c r="U352" s="62">
        <f t="shared" si="200"/>
        <v>0</v>
      </c>
      <c r="V352" s="62">
        <f t="shared" si="200"/>
        <v>11870000</v>
      </c>
      <c r="W352" s="62">
        <f t="shared" si="200"/>
        <v>0</v>
      </c>
      <c r="X352" s="62">
        <f t="shared" si="200"/>
        <v>17336000</v>
      </c>
      <c r="Y352" s="62">
        <f t="shared" si="200"/>
        <v>4284000</v>
      </c>
      <c r="Z352" s="62">
        <f t="shared" si="200"/>
        <v>0</v>
      </c>
      <c r="AA352" s="62">
        <f t="shared" si="200"/>
        <v>0</v>
      </c>
      <c r="AB352" s="62">
        <f t="shared" si="200"/>
        <v>28847000</v>
      </c>
      <c r="AC352" s="62">
        <f t="shared" si="200"/>
        <v>0</v>
      </c>
      <c r="AD352" s="62">
        <f t="shared" si="200"/>
        <v>158000</v>
      </c>
      <c r="AE352" s="62">
        <f t="shared" si="200"/>
        <v>18250000</v>
      </c>
      <c r="AF352" s="62">
        <f t="shared" si="200"/>
        <v>117440000</v>
      </c>
      <c r="AG352" s="62">
        <f t="shared" si="200"/>
        <v>10800000</v>
      </c>
      <c r="AH352" s="62">
        <f t="shared" si="200"/>
        <v>17900000</v>
      </c>
      <c r="AI352" s="62">
        <f t="shared" si="200"/>
        <v>100000000</v>
      </c>
      <c r="AJ352" s="62">
        <f t="shared" si="200"/>
        <v>50847000</v>
      </c>
      <c r="AK352" s="62">
        <f t="shared" si="200"/>
        <v>0</v>
      </c>
      <c r="AL352" s="62">
        <f t="shared" si="200"/>
        <v>6158000</v>
      </c>
      <c r="AM352" s="62">
        <f t="shared" si="200"/>
        <v>5897000</v>
      </c>
      <c r="AN352" s="62">
        <f t="shared" si="200"/>
        <v>88267000</v>
      </c>
      <c r="AO352" s="62">
        <f t="shared" si="200"/>
        <v>0</v>
      </c>
      <c r="AP352" s="62">
        <f t="shared" si="200"/>
        <v>5076000</v>
      </c>
      <c r="AQ352" s="62">
        <f t="shared" si="200"/>
        <v>0</v>
      </c>
      <c r="AR352" s="62">
        <f t="shared" si="200"/>
        <v>18267000</v>
      </c>
      <c r="AS352" s="62">
        <f t="shared" si="200"/>
        <v>0</v>
      </c>
      <c r="AT352" s="62">
        <f t="shared" si="200"/>
        <v>111674000</v>
      </c>
      <c r="AU352" s="62">
        <f t="shared" si="200"/>
        <v>0</v>
      </c>
      <c r="AV352" s="62">
        <f t="shared" si="200"/>
        <v>32941000</v>
      </c>
      <c r="AW352" s="62">
        <f t="shared" si="200"/>
        <v>53241000</v>
      </c>
      <c r="AX352" s="62">
        <f t="shared" si="200"/>
        <v>7464000</v>
      </c>
      <c r="AY352" s="62">
        <f t="shared" si="200"/>
        <v>2000</v>
      </c>
      <c r="AZ352" s="63">
        <f t="shared" si="200"/>
        <v>1064000</v>
      </c>
      <c r="BA352" s="59">
        <f t="shared" si="201"/>
        <v>994455000</v>
      </c>
      <c r="BB352" s="28">
        <f t="shared" si="202"/>
        <v>0</v>
      </c>
      <c r="BC352" s="64"/>
      <c r="BD352" s="59">
        <f t="shared" si="203"/>
        <v>0</v>
      </c>
      <c r="BE352" s="59">
        <f t="shared" si="204"/>
        <v>30000000</v>
      </c>
      <c r="BF352" s="59">
        <f t="shared" si="205"/>
        <v>119850000</v>
      </c>
      <c r="BG352" s="59">
        <f t="shared" si="206"/>
        <v>136822000</v>
      </c>
      <c r="BH352" s="59">
        <f t="shared" si="207"/>
        <v>29206000</v>
      </c>
      <c r="BI352" s="59">
        <f t="shared" si="208"/>
        <v>33131000</v>
      </c>
      <c r="BJ352" s="59">
        <f t="shared" si="209"/>
        <v>135848000</v>
      </c>
      <c r="BK352" s="59">
        <f t="shared" si="210"/>
        <v>179547000</v>
      </c>
      <c r="BL352" s="59">
        <f t="shared" si="211"/>
        <v>100322000</v>
      </c>
      <c r="BM352" s="59">
        <f t="shared" si="212"/>
        <v>23343000</v>
      </c>
      <c r="BN352" s="59">
        <f t="shared" si="213"/>
        <v>144615000</v>
      </c>
      <c r="BO352" s="59">
        <f t="shared" si="214"/>
        <v>61771000</v>
      </c>
      <c r="BP352" s="28">
        <f>sum(BD352:BN352)</f>
        <v>932684000</v>
      </c>
      <c r="BQ352" s="59">
        <f t="shared" si="215"/>
        <v>149850000</v>
      </c>
      <c r="BR352" s="59">
        <f t="shared" si="216"/>
        <v>199159000</v>
      </c>
      <c r="BS352" s="59">
        <f t="shared" si="217"/>
        <v>415717000</v>
      </c>
      <c r="BT352" s="59">
        <f t="shared" si="218"/>
        <v>229729000</v>
      </c>
    </row>
    <row r="353">
      <c r="A353" s="94"/>
      <c r="B353" s="95"/>
      <c r="C353" s="100" t="s">
        <v>15</v>
      </c>
      <c r="D353" s="98">
        <f>sum(D351:D352)</f>
        <v>23211912000</v>
      </c>
      <c r="AZ353" s="96"/>
      <c r="BA353" s="94">
        <f>sum(BA348:BA352)</f>
        <v>23115711523</v>
      </c>
      <c r="BB353" s="64"/>
      <c r="BC353" s="64"/>
      <c r="BP353" s="64"/>
    </row>
    <row r="354">
      <c r="A354" s="94"/>
      <c r="B354" s="95"/>
      <c r="C354" s="95"/>
      <c r="AZ354" s="96"/>
      <c r="BB354" s="64"/>
      <c r="BC354" s="64"/>
      <c r="BP354" s="64"/>
    </row>
    <row r="355">
      <c r="A355" s="94"/>
      <c r="B355" s="95"/>
      <c r="C355" s="52" t="s">
        <v>320</v>
      </c>
      <c r="D355" s="62">
        <f t="shared" ref="D355:AZ355" si="219">sum(D129)</f>
        <v>17447287000</v>
      </c>
      <c r="E355" s="62">
        <f t="shared" si="219"/>
        <v>515873087</v>
      </c>
      <c r="F355" s="62">
        <f t="shared" si="219"/>
        <v>0</v>
      </c>
      <c r="G355" s="62">
        <f t="shared" si="219"/>
        <v>0</v>
      </c>
      <c r="H355" s="62">
        <f t="shared" si="219"/>
        <v>0</v>
      </c>
      <c r="I355" s="62">
        <f t="shared" si="219"/>
        <v>516501381</v>
      </c>
      <c r="J355" s="62">
        <f t="shared" si="219"/>
        <v>631904084</v>
      </c>
      <c r="K355" s="62">
        <f t="shared" si="219"/>
        <v>974000</v>
      </c>
      <c r="L355" s="62">
        <f t="shared" si="219"/>
        <v>1121107</v>
      </c>
      <c r="M355" s="62">
        <f t="shared" si="219"/>
        <v>1104909348</v>
      </c>
      <c r="N355" s="62">
        <f t="shared" si="219"/>
        <v>1217548539</v>
      </c>
      <c r="O355" s="62">
        <f t="shared" si="219"/>
        <v>0</v>
      </c>
      <c r="P355" s="62">
        <f t="shared" si="219"/>
        <v>0</v>
      </c>
      <c r="Q355" s="62">
        <f t="shared" si="219"/>
        <v>521253427</v>
      </c>
      <c r="R355" s="62">
        <f t="shared" si="219"/>
        <v>70469000</v>
      </c>
      <c r="S355" s="62">
        <f t="shared" si="219"/>
        <v>563601000</v>
      </c>
      <c r="T355" s="62">
        <f t="shared" si="219"/>
        <v>9004000</v>
      </c>
      <c r="U355" s="62">
        <f t="shared" si="219"/>
        <v>543448351</v>
      </c>
      <c r="V355" s="62">
        <f t="shared" si="219"/>
        <v>73564250</v>
      </c>
      <c r="W355" s="62">
        <f t="shared" si="219"/>
        <v>560861000</v>
      </c>
      <c r="X355" s="62">
        <f t="shared" si="219"/>
        <v>0</v>
      </c>
      <c r="Y355" s="62">
        <f t="shared" si="219"/>
        <v>545476111</v>
      </c>
      <c r="Z355" s="62">
        <f t="shared" si="219"/>
        <v>73564250</v>
      </c>
      <c r="AA355" s="62">
        <f t="shared" si="219"/>
        <v>1068804466</v>
      </c>
      <c r="AB355" s="62">
        <f t="shared" si="219"/>
        <v>606807466</v>
      </c>
      <c r="AC355" s="62">
        <f t="shared" si="219"/>
        <v>543448351</v>
      </c>
      <c r="AD355" s="62">
        <f t="shared" si="219"/>
        <v>73564250</v>
      </c>
      <c r="AE355" s="62">
        <f t="shared" si="219"/>
        <v>560861000</v>
      </c>
      <c r="AF355" s="62">
        <f t="shared" si="219"/>
        <v>0</v>
      </c>
      <c r="AG355" s="62">
        <f t="shared" si="219"/>
        <v>541773051</v>
      </c>
      <c r="AH355" s="62">
        <f t="shared" si="219"/>
        <v>73564250</v>
      </c>
      <c r="AI355" s="62">
        <f t="shared" si="219"/>
        <v>563601000</v>
      </c>
      <c r="AJ355" s="62">
        <f t="shared" si="219"/>
        <v>9004000</v>
      </c>
      <c r="AK355" s="62">
        <f t="shared" si="219"/>
        <v>543448351</v>
      </c>
      <c r="AL355" s="62">
        <f t="shared" si="219"/>
        <v>73564250</v>
      </c>
      <c r="AM355" s="62">
        <f t="shared" si="219"/>
        <v>560423837</v>
      </c>
      <c r="AN355" s="62">
        <f t="shared" si="219"/>
        <v>0</v>
      </c>
      <c r="AO355" s="62">
        <f t="shared" si="219"/>
        <v>543448351</v>
      </c>
      <c r="AP355" s="62">
        <f t="shared" si="219"/>
        <v>73564250</v>
      </c>
      <c r="AQ355" s="62">
        <f t="shared" si="219"/>
        <v>547811466</v>
      </c>
      <c r="AR355" s="62">
        <f t="shared" si="219"/>
        <v>0</v>
      </c>
      <c r="AS355" s="62">
        <f t="shared" si="219"/>
        <v>543448351</v>
      </c>
      <c r="AT355" s="62">
        <f t="shared" si="219"/>
        <v>73564250</v>
      </c>
      <c r="AU355" s="62">
        <f t="shared" si="219"/>
        <v>547811466</v>
      </c>
      <c r="AV355" s="62">
        <f t="shared" si="219"/>
        <v>2740000</v>
      </c>
      <c r="AW355" s="62">
        <f t="shared" si="219"/>
        <v>631206606</v>
      </c>
      <c r="AX355" s="62">
        <f t="shared" si="219"/>
        <v>789934651</v>
      </c>
      <c r="AY355" s="62">
        <f t="shared" si="219"/>
        <v>1521496552</v>
      </c>
      <c r="AZ355" s="63">
        <f t="shared" si="219"/>
        <v>228600</v>
      </c>
      <c r="BA355" s="59">
        <f t="shared" ref="BA355:BA356" si="221">sum(E355:AZ355)</f>
        <v>17444191750</v>
      </c>
      <c r="BB355" s="28">
        <f t="shared" ref="BB355:BB356" si="222">D355-BA355</f>
        <v>3095250</v>
      </c>
      <c r="BC355" s="64"/>
      <c r="BD355" s="59">
        <f t="shared" ref="BD355:BD356" si="223">sum(E355:H355)</f>
        <v>515873087</v>
      </c>
      <c r="BE355" s="59">
        <f t="shared" ref="BE355:BE356" si="224">sum(I355:L355)</f>
        <v>1150500572</v>
      </c>
      <c r="BF355" s="59">
        <f t="shared" ref="BF355:BF356" si="225">sum(M355:P355)</f>
        <v>2322457887</v>
      </c>
      <c r="BG355" s="59">
        <f t="shared" ref="BG355:BG356" si="226">sum(Q355:T355)</f>
        <v>1164327427</v>
      </c>
      <c r="BH355" s="59">
        <f t="shared" ref="BH355:BH356" si="227">sum(U355:X355)</f>
        <v>1177873601</v>
      </c>
      <c r="BI355" s="59">
        <f t="shared" ref="BI355:BI356" si="228">sum(Y355:AB355)</f>
        <v>2294652293</v>
      </c>
      <c r="BJ355" s="59">
        <f t="shared" ref="BJ355:BJ356" si="229">sum(AC355:AF355)</f>
        <v>1177873601</v>
      </c>
      <c r="BK355" s="59">
        <f t="shared" ref="BK355:BK356" si="230">sum(AG355:AJ355)</f>
        <v>1187942301</v>
      </c>
      <c r="BL355" s="59">
        <f t="shared" ref="BL355:BL356" si="231">sum(AK355:AN355)</f>
        <v>1177436438</v>
      </c>
      <c r="BM355" s="59">
        <f t="shared" ref="BM355:BM356" si="232">sum(AO355:AR355)</f>
        <v>1164824067</v>
      </c>
      <c r="BN355" s="59">
        <f t="shared" ref="BN355:BN356" si="233">sum(AS355:AV355)</f>
        <v>1167564067</v>
      </c>
      <c r="BO355" s="59">
        <f t="shared" ref="BO355:BO356" si="234">sum(AW355:AZ355)</f>
        <v>2942866409</v>
      </c>
      <c r="BP355" s="64"/>
      <c r="BQ355" s="59">
        <f t="shared" ref="BQ355:BQ356" si="235">sum(BD355:BF355)</f>
        <v>3988831546</v>
      </c>
      <c r="BR355" s="59">
        <f t="shared" ref="BR355:BR356" si="236">sum(BG355:BI355)</f>
        <v>4636853321</v>
      </c>
      <c r="BS355" s="59">
        <f t="shared" ref="BS355:BS356" si="237">sum(BJ355:BL355)</f>
        <v>3543252340</v>
      </c>
      <c r="BT355" s="59">
        <f t="shared" ref="BT355:BT356" si="238">sum(BM355:BO355)</f>
        <v>5275254543</v>
      </c>
    </row>
    <row r="356">
      <c r="A356" s="94"/>
      <c r="B356" s="95"/>
      <c r="C356" s="52" t="s">
        <v>321</v>
      </c>
      <c r="D356" s="62">
        <f t="shared" ref="D356:AZ356" si="220">sum(D3,D117)-D129</f>
        <v>5764625000</v>
      </c>
      <c r="E356" s="62">
        <f t="shared" si="220"/>
        <v>166500</v>
      </c>
      <c r="F356" s="62">
        <f t="shared" si="220"/>
        <v>73162715</v>
      </c>
      <c r="G356" s="62">
        <f t="shared" si="220"/>
        <v>0</v>
      </c>
      <c r="H356" s="62">
        <f t="shared" si="220"/>
        <v>0</v>
      </c>
      <c r="I356" s="62">
        <f t="shared" si="220"/>
        <v>35397000</v>
      </c>
      <c r="J356" s="62">
        <f t="shared" si="220"/>
        <v>182294000</v>
      </c>
      <c r="K356" s="62">
        <f t="shared" si="220"/>
        <v>276879355</v>
      </c>
      <c r="L356" s="62">
        <f t="shared" si="220"/>
        <v>18509000</v>
      </c>
      <c r="M356" s="62">
        <f t="shared" si="220"/>
        <v>7645750</v>
      </c>
      <c r="N356" s="62">
        <f t="shared" si="220"/>
        <v>363038506</v>
      </c>
      <c r="O356" s="62">
        <f t="shared" si="220"/>
        <v>170434058</v>
      </c>
      <c r="P356" s="62">
        <f t="shared" si="220"/>
        <v>176003000</v>
      </c>
      <c r="Q356" s="62">
        <f t="shared" si="220"/>
        <v>5397000</v>
      </c>
      <c r="R356" s="62">
        <f t="shared" si="220"/>
        <v>110566005</v>
      </c>
      <c r="S356" s="62">
        <f t="shared" si="220"/>
        <v>37364000</v>
      </c>
      <c r="T356" s="62">
        <f t="shared" si="220"/>
        <v>348957900</v>
      </c>
      <c r="U356" s="62">
        <f t="shared" si="220"/>
        <v>5397000</v>
      </c>
      <c r="V356" s="62">
        <f t="shared" si="220"/>
        <v>120159045</v>
      </c>
      <c r="W356" s="62">
        <f t="shared" si="220"/>
        <v>0</v>
      </c>
      <c r="X356" s="62">
        <f t="shared" si="220"/>
        <v>228118000</v>
      </c>
      <c r="Y356" s="62">
        <f t="shared" si="220"/>
        <v>9681000</v>
      </c>
      <c r="Z356" s="62">
        <f t="shared" si="220"/>
        <v>141000545</v>
      </c>
      <c r="AA356" s="62">
        <f t="shared" si="220"/>
        <v>0</v>
      </c>
      <c r="AB356" s="62">
        <f t="shared" si="220"/>
        <v>239629000</v>
      </c>
      <c r="AC356" s="62">
        <f t="shared" si="220"/>
        <v>5397000</v>
      </c>
      <c r="AD356" s="62">
        <f t="shared" si="220"/>
        <v>123447045</v>
      </c>
      <c r="AE356" s="62">
        <f t="shared" si="220"/>
        <v>118250000</v>
      </c>
      <c r="AF356" s="62">
        <f t="shared" si="220"/>
        <v>330854000</v>
      </c>
      <c r="AG356" s="62">
        <f t="shared" si="220"/>
        <v>16197000</v>
      </c>
      <c r="AH356" s="62">
        <f t="shared" si="220"/>
        <v>126189045</v>
      </c>
      <c r="AI356" s="62">
        <f t="shared" si="220"/>
        <v>115000000</v>
      </c>
      <c r="AJ356" s="62">
        <f t="shared" si="220"/>
        <v>261629000</v>
      </c>
      <c r="AK356" s="62">
        <f t="shared" si="220"/>
        <v>5397000</v>
      </c>
      <c r="AL356" s="62">
        <f t="shared" si="220"/>
        <v>168876545</v>
      </c>
      <c r="AM356" s="62">
        <f t="shared" si="220"/>
        <v>55897000</v>
      </c>
      <c r="AN356" s="62">
        <f t="shared" si="220"/>
        <v>299049000</v>
      </c>
      <c r="AO356" s="62">
        <f t="shared" si="220"/>
        <v>5397000</v>
      </c>
      <c r="AP356" s="62">
        <f t="shared" si="220"/>
        <v>108448880</v>
      </c>
      <c r="AQ356" s="62">
        <f t="shared" si="220"/>
        <v>0</v>
      </c>
      <c r="AR356" s="62">
        <f t="shared" si="220"/>
        <v>290611000</v>
      </c>
      <c r="AS356" s="62">
        <f t="shared" si="220"/>
        <v>6974210</v>
      </c>
      <c r="AT356" s="62">
        <f t="shared" si="220"/>
        <v>251469380</v>
      </c>
      <c r="AU356" s="62">
        <f t="shared" si="220"/>
        <v>0</v>
      </c>
      <c r="AV356" s="62">
        <f t="shared" si="220"/>
        <v>431571159</v>
      </c>
      <c r="AW356" s="62">
        <f t="shared" si="220"/>
        <v>62109000</v>
      </c>
      <c r="AX356" s="62">
        <f t="shared" si="220"/>
        <v>129703030</v>
      </c>
      <c r="AY356" s="62">
        <f t="shared" si="220"/>
        <v>208190100</v>
      </c>
      <c r="AZ356" s="63">
        <f t="shared" si="220"/>
        <v>1064000</v>
      </c>
      <c r="BA356" s="59">
        <f t="shared" si="221"/>
        <v>5671519773</v>
      </c>
      <c r="BB356" s="28">
        <f t="shared" si="222"/>
        <v>93105227</v>
      </c>
      <c r="BC356" s="64"/>
      <c r="BD356" s="59">
        <f t="shared" si="223"/>
        <v>73329215</v>
      </c>
      <c r="BE356" s="59">
        <f t="shared" si="224"/>
        <v>513079355</v>
      </c>
      <c r="BF356" s="59">
        <f t="shared" si="225"/>
        <v>717121314</v>
      </c>
      <c r="BG356" s="59">
        <f t="shared" si="226"/>
        <v>502284905</v>
      </c>
      <c r="BH356" s="59">
        <f t="shared" si="227"/>
        <v>353674045</v>
      </c>
      <c r="BI356" s="59">
        <f t="shared" si="228"/>
        <v>390310545</v>
      </c>
      <c r="BJ356" s="59">
        <f t="shared" si="229"/>
        <v>577948045</v>
      </c>
      <c r="BK356" s="59">
        <f t="shared" si="230"/>
        <v>519015045</v>
      </c>
      <c r="BL356" s="59">
        <f t="shared" si="231"/>
        <v>529219545</v>
      </c>
      <c r="BM356" s="59">
        <f t="shared" si="232"/>
        <v>404456880</v>
      </c>
      <c r="BN356" s="59">
        <f t="shared" si="233"/>
        <v>690014749</v>
      </c>
      <c r="BO356" s="59">
        <f t="shared" si="234"/>
        <v>401066130</v>
      </c>
      <c r="BP356" s="28">
        <f>sum(BD356:BN356)</f>
        <v>5270453643</v>
      </c>
      <c r="BQ356" s="59">
        <f t="shared" si="235"/>
        <v>1303529884</v>
      </c>
      <c r="BR356" s="59">
        <f t="shared" si="236"/>
        <v>1246269495</v>
      </c>
      <c r="BS356" s="59">
        <f t="shared" si="237"/>
        <v>1626182635</v>
      </c>
      <c r="BT356" s="59">
        <f t="shared" si="238"/>
        <v>1495537759</v>
      </c>
    </row>
    <row r="357">
      <c r="A357" s="94"/>
      <c r="B357" s="95"/>
      <c r="C357" s="97" t="s">
        <v>15</v>
      </c>
      <c r="D357" s="98">
        <f>sum(D355:D356)</f>
        <v>23211912000</v>
      </c>
      <c r="AZ357" s="96"/>
      <c r="BA357" s="98">
        <f>sum(BA352:BA356)</f>
        <v>47225878046</v>
      </c>
      <c r="BB357" s="64"/>
      <c r="BC357" s="64"/>
      <c r="BP357" s="64"/>
    </row>
    <row r="358">
      <c r="A358" s="94"/>
      <c r="B358" s="95"/>
      <c r="C358" s="95"/>
      <c r="AZ358" s="96"/>
      <c r="BB358" s="64"/>
      <c r="BC358" s="64"/>
      <c r="BD358" s="163">
        <f t="shared" ref="BD358:BO358" si="239">BD356-BD352</f>
        <v>73329215</v>
      </c>
      <c r="BE358" s="163">
        <f t="shared" si="239"/>
        <v>483079355</v>
      </c>
      <c r="BF358" s="163">
        <f t="shared" si="239"/>
        <v>597271314</v>
      </c>
      <c r="BG358" s="163">
        <f t="shared" si="239"/>
        <v>365462905</v>
      </c>
      <c r="BH358" s="163">
        <f t="shared" si="239"/>
        <v>324468045</v>
      </c>
      <c r="BI358" s="163">
        <f t="shared" si="239"/>
        <v>357179545</v>
      </c>
      <c r="BJ358" s="163">
        <f t="shared" si="239"/>
        <v>442100045</v>
      </c>
      <c r="BK358" s="163">
        <f t="shared" si="239"/>
        <v>339468045</v>
      </c>
      <c r="BL358" s="163">
        <f t="shared" si="239"/>
        <v>428897545</v>
      </c>
      <c r="BM358" s="163">
        <f t="shared" si="239"/>
        <v>381113880</v>
      </c>
      <c r="BN358" s="163">
        <f t="shared" si="239"/>
        <v>545399749</v>
      </c>
      <c r="BO358" s="163">
        <f t="shared" si="239"/>
        <v>339295130</v>
      </c>
      <c r="BP358" s="28">
        <f>sum(BD358:BN358)</f>
        <v>4337769643</v>
      </c>
    </row>
    <row r="359">
      <c r="A359" s="94"/>
      <c r="B359" s="95"/>
      <c r="C359" s="95"/>
      <c r="AZ359" s="96"/>
      <c r="BB359" s="64"/>
      <c r="BC359" s="64"/>
      <c r="BP359" s="64"/>
    </row>
    <row r="360">
      <c r="A360" s="94"/>
      <c r="B360" s="95"/>
      <c r="C360" s="52" t="s">
        <v>322</v>
      </c>
      <c r="D360" s="62">
        <f t="shared" ref="D360:AZ360" si="240">sum(D117,D92)</f>
        <v>22334784000</v>
      </c>
      <c r="E360" s="62">
        <f t="shared" si="240"/>
        <v>516039587</v>
      </c>
      <c r="F360" s="62">
        <f t="shared" si="240"/>
        <v>73162715</v>
      </c>
      <c r="G360" s="62">
        <f t="shared" si="240"/>
        <v>0</v>
      </c>
      <c r="H360" s="62">
        <f t="shared" si="240"/>
        <v>0</v>
      </c>
      <c r="I360" s="62">
        <f t="shared" si="240"/>
        <v>521898381</v>
      </c>
      <c r="J360" s="62">
        <f t="shared" si="240"/>
        <v>814198084</v>
      </c>
      <c r="K360" s="62">
        <f t="shared" si="240"/>
        <v>277853355</v>
      </c>
      <c r="L360" s="62">
        <f t="shared" si="240"/>
        <v>19630107</v>
      </c>
      <c r="M360" s="62">
        <f t="shared" si="240"/>
        <v>1112555098</v>
      </c>
      <c r="N360" s="62">
        <f t="shared" si="240"/>
        <v>1570737045</v>
      </c>
      <c r="O360" s="62">
        <f t="shared" si="240"/>
        <v>60434058</v>
      </c>
      <c r="P360" s="62">
        <f t="shared" si="240"/>
        <v>176003000</v>
      </c>
      <c r="Q360" s="62">
        <f t="shared" si="240"/>
        <v>526650427</v>
      </c>
      <c r="R360" s="62">
        <f t="shared" si="240"/>
        <v>168048005</v>
      </c>
      <c r="S360" s="62">
        <f t="shared" si="240"/>
        <v>600965000</v>
      </c>
      <c r="T360" s="62">
        <f t="shared" si="240"/>
        <v>234126900</v>
      </c>
      <c r="U360" s="62">
        <f t="shared" si="240"/>
        <v>548845351</v>
      </c>
      <c r="V360" s="62">
        <f t="shared" si="240"/>
        <v>181853295</v>
      </c>
      <c r="W360" s="62">
        <f t="shared" si="240"/>
        <v>560861000</v>
      </c>
      <c r="X360" s="62">
        <f t="shared" si="240"/>
        <v>216518000</v>
      </c>
      <c r="Y360" s="62">
        <f t="shared" si="240"/>
        <v>550873111</v>
      </c>
      <c r="Z360" s="62">
        <f t="shared" si="240"/>
        <v>214564795</v>
      </c>
      <c r="AA360" s="62">
        <f t="shared" si="240"/>
        <v>1068804466</v>
      </c>
      <c r="AB360" s="62">
        <f t="shared" si="240"/>
        <v>817589466</v>
      </c>
      <c r="AC360" s="62">
        <f t="shared" si="240"/>
        <v>548845351</v>
      </c>
      <c r="AD360" s="62">
        <f t="shared" si="240"/>
        <v>197011295</v>
      </c>
      <c r="AE360" s="62">
        <f t="shared" si="240"/>
        <v>660861000</v>
      </c>
      <c r="AF360" s="62">
        <f t="shared" si="240"/>
        <v>222618000</v>
      </c>
      <c r="AG360" s="62">
        <f t="shared" si="240"/>
        <v>547170051</v>
      </c>
      <c r="AH360" s="62">
        <f t="shared" si="240"/>
        <v>181853295</v>
      </c>
      <c r="AI360" s="62">
        <f t="shared" si="240"/>
        <v>578601000</v>
      </c>
      <c r="AJ360" s="62">
        <f t="shared" si="240"/>
        <v>230553000</v>
      </c>
      <c r="AK360" s="62">
        <f t="shared" si="240"/>
        <v>548845351</v>
      </c>
      <c r="AL360" s="62">
        <f t="shared" si="240"/>
        <v>236440795</v>
      </c>
      <c r="AM360" s="62">
        <f t="shared" si="240"/>
        <v>610423837</v>
      </c>
      <c r="AN360" s="62">
        <f t="shared" si="240"/>
        <v>222549000</v>
      </c>
      <c r="AO360" s="62">
        <f t="shared" si="240"/>
        <v>548845351</v>
      </c>
      <c r="AP360" s="62">
        <f t="shared" si="240"/>
        <v>177095130</v>
      </c>
      <c r="AQ360" s="62">
        <f t="shared" si="240"/>
        <v>547811466</v>
      </c>
      <c r="AR360" s="62">
        <f t="shared" si="240"/>
        <v>284111000</v>
      </c>
      <c r="AS360" s="62">
        <f t="shared" si="240"/>
        <v>550422561</v>
      </c>
      <c r="AT360" s="62">
        <f t="shared" si="240"/>
        <v>225033630</v>
      </c>
      <c r="AU360" s="62">
        <f t="shared" si="240"/>
        <v>547811466</v>
      </c>
      <c r="AV360" s="62">
        <f t="shared" si="240"/>
        <v>401621159</v>
      </c>
      <c r="AW360" s="62">
        <f t="shared" si="240"/>
        <v>693315606</v>
      </c>
      <c r="AX360" s="62">
        <f t="shared" si="240"/>
        <v>914617681</v>
      </c>
      <c r="AY360" s="62">
        <f t="shared" si="240"/>
        <v>1729686652</v>
      </c>
      <c r="AZ360" s="63">
        <f t="shared" si="240"/>
        <v>228600</v>
      </c>
      <c r="BA360" s="59">
        <f t="shared" ref="BA360:BA364" si="242">sum(E360:AZ360)</f>
        <v>22238583523</v>
      </c>
      <c r="BB360" s="28">
        <f t="shared" ref="BB360:BB364" si="243">D360-BA360</f>
        <v>96200477</v>
      </c>
      <c r="BC360" s="64"/>
      <c r="BD360" s="59">
        <f t="shared" ref="BD360:BD364" si="244">sum(E360:H360)</f>
        <v>589202302</v>
      </c>
      <c r="BE360" s="59">
        <f t="shared" ref="BE360:BE364" si="245">sum(I360:L360)</f>
        <v>1633579927</v>
      </c>
      <c r="BF360" s="59">
        <f t="shared" ref="BF360:BF364" si="246">sum(M360:P360)</f>
        <v>2919729201</v>
      </c>
      <c r="BG360" s="59">
        <f t="shared" ref="BG360:BG364" si="247">sum(Q360:T360)</f>
        <v>1529790332</v>
      </c>
      <c r="BH360" s="59">
        <f t="shared" ref="BH360:BH364" si="248">sum(U360:X360)</f>
        <v>1508077646</v>
      </c>
      <c r="BI360" s="59">
        <f t="shared" ref="BI360:BI364" si="249">sum(Y360:AB360)</f>
        <v>2651831838</v>
      </c>
      <c r="BJ360" s="59">
        <f t="shared" ref="BJ360:BJ364" si="250">sum(AC360:AF360)</f>
        <v>1629335646</v>
      </c>
      <c r="BK360" s="59">
        <f t="shared" ref="BK360:BK364" si="251">sum(AG360:AJ360)</f>
        <v>1538177346</v>
      </c>
      <c r="BL360" s="59">
        <f t="shared" ref="BL360:BL364" si="252">sum(AK360:AN360)</f>
        <v>1618258983</v>
      </c>
      <c r="BM360" s="59">
        <f t="shared" ref="BM360:BM364" si="253">sum(AO360:AR360)</f>
        <v>1557862947</v>
      </c>
      <c r="BN360" s="59">
        <f t="shared" ref="BN360:BN364" si="254">sum(AS360:AV360)</f>
        <v>1724888816</v>
      </c>
      <c r="BO360" s="59">
        <f t="shared" ref="BO360:BO364" si="255">sum(AW360:AZ360)</f>
        <v>3337848539</v>
      </c>
      <c r="BP360" s="64"/>
      <c r="BQ360" s="59">
        <f t="shared" ref="BQ360:BQ364" si="256">sum(BD360:BF360)</f>
        <v>5142511430</v>
      </c>
      <c r="BR360" s="59">
        <f t="shared" ref="BR360:BR364" si="257">sum(BG360:BI360)</f>
        <v>5689699816</v>
      </c>
      <c r="BS360" s="59">
        <f t="shared" ref="BS360:BS364" si="258">sum(BJ360:BL360)</f>
        <v>4785771975</v>
      </c>
      <c r="BT360" s="59">
        <f t="shared" ref="BT360:BT364" si="259">sum(BM360:BO360)</f>
        <v>6620600302</v>
      </c>
    </row>
    <row r="361">
      <c r="A361" s="94"/>
      <c r="B361" s="95"/>
      <c r="C361" s="52" t="s">
        <v>323</v>
      </c>
      <c r="D361" s="62">
        <f t="shared" ref="D361:AZ361" si="241">sum(D6)</f>
        <v>103934000</v>
      </c>
      <c r="E361" s="62">
        <f t="shared" si="241"/>
        <v>0</v>
      </c>
      <c r="F361" s="62">
        <f t="shared" si="241"/>
        <v>0</v>
      </c>
      <c r="G361" s="62">
        <f t="shared" si="241"/>
        <v>0</v>
      </c>
      <c r="H361" s="62">
        <f t="shared" si="241"/>
        <v>0</v>
      </c>
      <c r="I361" s="62">
        <f t="shared" si="241"/>
        <v>0</v>
      </c>
      <c r="J361" s="62">
        <f t="shared" si="241"/>
        <v>0</v>
      </c>
      <c r="K361" s="62">
        <f t="shared" si="241"/>
        <v>0</v>
      </c>
      <c r="L361" s="62">
        <f t="shared" si="241"/>
        <v>0</v>
      </c>
      <c r="M361" s="62">
        <f t="shared" si="241"/>
        <v>0</v>
      </c>
      <c r="N361" s="62">
        <f t="shared" si="241"/>
        <v>9850000</v>
      </c>
      <c r="O361" s="62">
        <f t="shared" si="241"/>
        <v>0</v>
      </c>
      <c r="P361" s="62">
        <f t="shared" si="241"/>
        <v>0</v>
      </c>
      <c r="Q361" s="62">
        <f t="shared" si="241"/>
        <v>0</v>
      </c>
      <c r="R361" s="62">
        <f t="shared" si="241"/>
        <v>0</v>
      </c>
      <c r="S361" s="62">
        <f t="shared" si="241"/>
        <v>0</v>
      </c>
      <c r="T361" s="62">
        <f t="shared" si="241"/>
        <v>0</v>
      </c>
      <c r="U361" s="62">
        <f t="shared" si="241"/>
        <v>0</v>
      </c>
      <c r="V361" s="62">
        <f t="shared" si="241"/>
        <v>2200000</v>
      </c>
      <c r="W361" s="62">
        <f t="shared" si="241"/>
        <v>0</v>
      </c>
      <c r="X361" s="62">
        <f t="shared" si="241"/>
        <v>0</v>
      </c>
      <c r="Y361" s="62">
        <f t="shared" si="241"/>
        <v>0</v>
      </c>
      <c r="Z361" s="62">
        <f t="shared" si="241"/>
        <v>0</v>
      </c>
      <c r="AA361" s="62">
        <f t="shared" si="241"/>
        <v>0</v>
      </c>
      <c r="AB361" s="62">
        <f t="shared" si="241"/>
        <v>0</v>
      </c>
      <c r="AC361" s="62">
        <f t="shared" si="241"/>
        <v>0</v>
      </c>
      <c r="AD361" s="62">
        <f t="shared" si="241"/>
        <v>0</v>
      </c>
      <c r="AE361" s="62">
        <f t="shared" si="241"/>
        <v>0</v>
      </c>
      <c r="AF361" s="62">
        <f t="shared" si="241"/>
        <v>15124000</v>
      </c>
      <c r="AG361" s="62">
        <f t="shared" si="241"/>
        <v>10800000</v>
      </c>
      <c r="AH361" s="62">
        <f t="shared" si="241"/>
        <v>0</v>
      </c>
      <c r="AI361" s="62">
        <f t="shared" si="241"/>
        <v>0</v>
      </c>
      <c r="AJ361" s="62">
        <f t="shared" si="241"/>
        <v>33580000</v>
      </c>
      <c r="AK361" s="62">
        <f t="shared" si="241"/>
        <v>0</v>
      </c>
      <c r="AL361" s="62">
        <f t="shared" si="241"/>
        <v>0</v>
      </c>
      <c r="AM361" s="62">
        <f t="shared" si="241"/>
        <v>1800000</v>
      </c>
      <c r="AN361" s="62">
        <f t="shared" si="241"/>
        <v>0</v>
      </c>
      <c r="AO361" s="62">
        <f t="shared" si="241"/>
        <v>0</v>
      </c>
      <c r="AP361" s="62">
        <f t="shared" si="241"/>
        <v>0</v>
      </c>
      <c r="AQ361" s="62">
        <f t="shared" si="241"/>
        <v>0</v>
      </c>
      <c r="AR361" s="62">
        <f t="shared" si="241"/>
        <v>0</v>
      </c>
      <c r="AS361" s="62">
        <f t="shared" si="241"/>
        <v>0</v>
      </c>
      <c r="AT361" s="62">
        <f t="shared" si="241"/>
        <v>0</v>
      </c>
      <c r="AU361" s="62">
        <f t="shared" si="241"/>
        <v>0</v>
      </c>
      <c r="AV361" s="62">
        <f t="shared" si="241"/>
        <v>24496000</v>
      </c>
      <c r="AW361" s="62">
        <f t="shared" si="241"/>
        <v>0</v>
      </c>
      <c r="AX361" s="62">
        <f t="shared" si="241"/>
        <v>5020000</v>
      </c>
      <c r="AY361" s="62">
        <f t="shared" si="241"/>
        <v>0</v>
      </c>
      <c r="AZ361" s="63">
        <f t="shared" si="241"/>
        <v>1064000</v>
      </c>
      <c r="BA361" s="59">
        <f t="shared" si="242"/>
        <v>103934000</v>
      </c>
      <c r="BB361" s="28">
        <f t="shared" si="243"/>
        <v>0</v>
      </c>
      <c r="BC361" s="64"/>
      <c r="BD361" s="59">
        <f t="shared" si="244"/>
        <v>0</v>
      </c>
      <c r="BE361" s="59">
        <f t="shared" si="245"/>
        <v>0</v>
      </c>
      <c r="BF361" s="59">
        <f t="shared" si="246"/>
        <v>9850000</v>
      </c>
      <c r="BG361" s="59">
        <f t="shared" si="247"/>
        <v>0</v>
      </c>
      <c r="BH361" s="59">
        <f t="shared" si="248"/>
        <v>2200000</v>
      </c>
      <c r="BI361" s="59">
        <f t="shared" si="249"/>
        <v>0</v>
      </c>
      <c r="BJ361" s="59">
        <f t="shared" si="250"/>
        <v>15124000</v>
      </c>
      <c r="BK361" s="59">
        <f t="shared" si="251"/>
        <v>44380000</v>
      </c>
      <c r="BL361" s="59">
        <f t="shared" si="252"/>
        <v>1800000</v>
      </c>
      <c r="BM361" s="59">
        <f t="shared" si="253"/>
        <v>0</v>
      </c>
      <c r="BN361" s="59">
        <f t="shared" si="254"/>
        <v>24496000</v>
      </c>
      <c r="BO361" s="59">
        <f t="shared" si="255"/>
        <v>6084000</v>
      </c>
      <c r="BP361" s="64"/>
      <c r="BQ361" s="59">
        <f t="shared" si="256"/>
        <v>9850000</v>
      </c>
      <c r="BR361" s="59">
        <f t="shared" si="257"/>
        <v>2200000</v>
      </c>
      <c r="BS361" s="59">
        <f t="shared" si="258"/>
        <v>61304000</v>
      </c>
      <c r="BT361" s="59">
        <f t="shared" si="259"/>
        <v>30580000</v>
      </c>
    </row>
    <row r="362">
      <c r="A362" s="94"/>
      <c r="B362" s="95"/>
      <c r="C362" s="52" t="s">
        <v>324</v>
      </c>
      <c r="D362" s="62">
        <f t="shared" ref="D362:AZ362" si="260">D103</f>
        <v>8194000</v>
      </c>
      <c r="E362" s="62">
        <f t="shared" si="260"/>
        <v>0</v>
      </c>
      <c r="F362" s="62">
        <f t="shared" si="260"/>
        <v>0</v>
      </c>
      <c r="G362" s="62">
        <f t="shared" si="260"/>
        <v>0</v>
      </c>
      <c r="H362" s="62">
        <f t="shared" si="260"/>
        <v>0</v>
      </c>
      <c r="I362" s="62">
        <f t="shared" si="260"/>
        <v>0</v>
      </c>
      <c r="J362" s="62">
        <f t="shared" si="260"/>
        <v>0</v>
      </c>
      <c r="K362" s="62">
        <f t="shared" si="260"/>
        <v>0</v>
      </c>
      <c r="L362" s="62">
        <f t="shared" si="260"/>
        <v>0</v>
      </c>
      <c r="M362" s="62">
        <f t="shared" si="260"/>
        <v>0</v>
      </c>
      <c r="N362" s="62">
        <f t="shared" si="260"/>
        <v>0</v>
      </c>
      <c r="O362" s="62">
        <f t="shared" si="260"/>
        <v>0</v>
      </c>
      <c r="P362" s="62">
        <f t="shared" si="260"/>
        <v>0</v>
      </c>
      <c r="Q362" s="62">
        <f t="shared" si="260"/>
        <v>0</v>
      </c>
      <c r="R362" s="62">
        <f t="shared" si="260"/>
        <v>0</v>
      </c>
      <c r="S362" s="62">
        <f t="shared" si="260"/>
        <v>0</v>
      </c>
      <c r="T362" s="62">
        <f t="shared" si="260"/>
        <v>0</v>
      </c>
      <c r="U362" s="62">
        <f t="shared" si="260"/>
        <v>0</v>
      </c>
      <c r="V362" s="62">
        <f t="shared" si="260"/>
        <v>0</v>
      </c>
      <c r="W362" s="62">
        <f t="shared" si="260"/>
        <v>0</v>
      </c>
      <c r="X362" s="62">
        <f t="shared" si="260"/>
        <v>0</v>
      </c>
      <c r="Y362" s="62">
        <f t="shared" si="260"/>
        <v>0</v>
      </c>
      <c r="Z362" s="62">
        <f t="shared" si="260"/>
        <v>0</v>
      </c>
      <c r="AA362" s="62">
        <f t="shared" si="260"/>
        <v>0</v>
      </c>
      <c r="AB362" s="62">
        <f t="shared" si="260"/>
        <v>4097000</v>
      </c>
      <c r="AC362" s="62">
        <f t="shared" si="260"/>
        <v>0</v>
      </c>
      <c r="AD362" s="62">
        <f t="shared" si="260"/>
        <v>0</v>
      </c>
      <c r="AE362" s="62">
        <f t="shared" si="260"/>
        <v>0</v>
      </c>
      <c r="AF362" s="62">
        <f t="shared" si="260"/>
        <v>0</v>
      </c>
      <c r="AG362" s="62">
        <f t="shared" si="260"/>
        <v>0</v>
      </c>
      <c r="AH362" s="62">
        <f t="shared" si="260"/>
        <v>0</v>
      </c>
      <c r="AI362" s="62">
        <f t="shared" si="260"/>
        <v>0</v>
      </c>
      <c r="AJ362" s="62">
        <f t="shared" si="260"/>
        <v>0</v>
      </c>
      <c r="AK362" s="62">
        <f t="shared" si="260"/>
        <v>0</v>
      </c>
      <c r="AL362" s="62">
        <f t="shared" si="260"/>
        <v>0</v>
      </c>
      <c r="AM362" s="62">
        <f t="shared" si="260"/>
        <v>4097000</v>
      </c>
      <c r="AN362" s="62">
        <f t="shared" si="260"/>
        <v>0</v>
      </c>
      <c r="AO362" s="62">
        <f t="shared" si="260"/>
        <v>0</v>
      </c>
      <c r="AP362" s="62">
        <f t="shared" si="260"/>
        <v>0</v>
      </c>
      <c r="AQ362" s="62">
        <f t="shared" si="260"/>
        <v>0</v>
      </c>
      <c r="AR362" s="62">
        <f t="shared" si="260"/>
        <v>0</v>
      </c>
      <c r="AS362" s="62">
        <f t="shared" si="260"/>
        <v>0</v>
      </c>
      <c r="AT362" s="62">
        <f t="shared" si="260"/>
        <v>0</v>
      </c>
      <c r="AU362" s="62">
        <f t="shared" si="260"/>
        <v>0</v>
      </c>
      <c r="AV362" s="62">
        <f t="shared" si="260"/>
        <v>0</v>
      </c>
      <c r="AW362" s="62">
        <f t="shared" si="260"/>
        <v>0</v>
      </c>
      <c r="AX362" s="62">
        <f t="shared" si="260"/>
        <v>0</v>
      </c>
      <c r="AY362" s="62">
        <f t="shared" si="260"/>
        <v>0</v>
      </c>
      <c r="AZ362" s="63">
        <f t="shared" si="260"/>
        <v>0</v>
      </c>
      <c r="BA362" s="59">
        <f t="shared" si="242"/>
        <v>8194000</v>
      </c>
      <c r="BB362" s="28">
        <f t="shared" si="243"/>
        <v>0</v>
      </c>
      <c r="BC362" s="64"/>
      <c r="BD362" s="59">
        <f t="shared" si="244"/>
        <v>0</v>
      </c>
      <c r="BE362" s="59">
        <f t="shared" si="245"/>
        <v>0</v>
      </c>
      <c r="BF362" s="59">
        <f t="shared" si="246"/>
        <v>0</v>
      </c>
      <c r="BG362" s="59">
        <f t="shared" si="247"/>
        <v>0</v>
      </c>
      <c r="BH362" s="59">
        <f t="shared" si="248"/>
        <v>0</v>
      </c>
      <c r="BI362" s="59">
        <f t="shared" si="249"/>
        <v>4097000</v>
      </c>
      <c r="BJ362" s="59">
        <f t="shared" si="250"/>
        <v>0</v>
      </c>
      <c r="BK362" s="59">
        <f t="shared" si="251"/>
        <v>0</v>
      </c>
      <c r="BL362" s="59">
        <f t="shared" si="252"/>
        <v>4097000</v>
      </c>
      <c r="BM362" s="59">
        <f t="shared" si="253"/>
        <v>0</v>
      </c>
      <c r="BN362" s="59">
        <f t="shared" si="254"/>
        <v>0</v>
      </c>
      <c r="BO362" s="59">
        <f t="shared" si="255"/>
        <v>0</v>
      </c>
      <c r="BP362" s="64"/>
      <c r="BQ362" s="59">
        <f t="shared" si="256"/>
        <v>0</v>
      </c>
      <c r="BR362" s="59">
        <f t="shared" si="257"/>
        <v>4097000</v>
      </c>
      <c r="BS362" s="59">
        <f t="shared" si="258"/>
        <v>4097000</v>
      </c>
      <c r="BT362" s="59">
        <f t="shared" si="259"/>
        <v>0</v>
      </c>
    </row>
    <row r="363">
      <c r="A363" s="94"/>
      <c r="B363" s="95"/>
      <c r="C363" s="52" t="s">
        <v>325</v>
      </c>
      <c r="D363" s="62">
        <f t="shared" ref="D363:AZ363" si="261">sum(D78)</f>
        <v>255000000</v>
      </c>
      <c r="E363" s="62">
        <f t="shared" si="261"/>
        <v>0</v>
      </c>
      <c r="F363" s="62">
        <f t="shared" si="261"/>
        <v>0</v>
      </c>
      <c r="G363" s="62">
        <f t="shared" si="261"/>
        <v>0</v>
      </c>
      <c r="H363" s="62">
        <f t="shared" si="261"/>
        <v>0</v>
      </c>
      <c r="I363" s="62">
        <f t="shared" si="261"/>
        <v>0</v>
      </c>
      <c r="J363" s="62">
        <f t="shared" si="261"/>
        <v>0</v>
      </c>
      <c r="K363" s="62">
        <f t="shared" si="261"/>
        <v>0</v>
      </c>
      <c r="L363" s="62">
        <f t="shared" si="261"/>
        <v>0</v>
      </c>
      <c r="M363" s="62">
        <f t="shared" si="261"/>
        <v>0</v>
      </c>
      <c r="N363" s="62">
        <f t="shared" si="261"/>
        <v>0</v>
      </c>
      <c r="O363" s="62">
        <f t="shared" si="261"/>
        <v>0</v>
      </c>
      <c r="P363" s="62">
        <f t="shared" si="261"/>
        <v>0</v>
      </c>
      <c r="Q363" s="62">
        <f t="shared" si="261"/>
        <v>0</v>
      </c>
      <c r="R363" s="62">
        <f t="shared" si="261"/>
        <v>12987000</v>
      </c>
      <c r="S363" s="62">
        <f t="shared" si="261"/>
        <v>0</v>
      </c>
      <c r="T363" s="62">
        <f t="shared" si="261"/>
        <v>23835000</v>
      </c>
      <c r="U363" s="62">
        <f t="shared" si="261"/>
        <v>0</v>
      </c>
      <c r="V363" s="62">
        <f t="shared" si="261"/>
        <v>9670000</v>
      </c>
      <c r="W363" s="62">
        <f t="shared" si="261"/>
        <v>0</v>
      </c>
      <c r="X363" s="62">
        <f t="shared" si="261"/>
        <v>11600000</v>
      </c>
      <c r="Y363" s="62">
        <f t="shared" si="261"/>
        <v>4284000</v>
      </c>
      <c r="Z363" s="62">
        <f t="shared" si="261"/>
        <v>0</v>
      </c>
      <c r="AA363" s="62">
        <f t="shared" si="261"/>
        <v>0</v>
      </c>
      <c r="AB363" s="62">
        <f t="shared" si="261"/>
        <v>24750000</v>
      </c>
      <c r="AC363" s="62">
        <f t="shared" si="261"/>
        <v>0</v>
      </c>
      <c r="AD363" s="62">
        <f t="shared" si="261"/>
        <v>0</v>
      </c>
      <c r="AE363" s="62">
        <f t="shared" si="261"/>
        <v>18250000</v>
      </c>
      <c r="AF363" s="62">
        <f t="shared" si="261"/>
        <v>93112000</v>
      </c>
      <c r="AG363" s="62">
        <f t="shared" si="261"/>
        <v>0</v>
      </c>
      <c r="AH363" s="62">
        <f t="shared" si="261"/>
        <v>17900000</v>
      </c>
      <c r="AI363" s="62">
        <f t="shared" si="261"/>
        <v>0</v>
      </c>
      <c r="AJ363" s="62">
        <f t="shared" si="261"/>
        <v>6500000</v>
      </c>
      <c r="AK363" s="62">
        <f t="shared" si="261"/>
        <v>0</v>
      </c>
      <c r="AL363" s="62">
        <f t="shared" si="261"/>
        <v>6000000</v>
      </c>
      <c r="AM363" s="62">
        <f t="shared" si="261"/>
        <v>0</v>
      </c>
      <c r="AN363" s="62">
        <f t="shared" si="261"/>
        <v>6500000</v>
      </c>
      <c r="AO363" s="62">
        <f t="shared" si="261"/>
        <v>0</v>
      </c>
      <c r="AP363" s="62">
        <f t="shared" si="261"/>
        <v>4918000</v>
      </c>
      <c r="AQ363" s="62">
        <f t="shared" si="261"/>
        <v>0</v>
      </c>
      <c r="AR363" s="62">
        <f t="shared" si="261"/>
        <v>6500000</v>
      </c>
      <c r="AS363" s="62">
        <f t="shared" si="261"/>
        <v>0</v>
      </c>
      <c r="AT363" s="62">
        <f t="shared" si="261"/>
        <v>0</v>
      </c>
      <c r="AU363" s="62">
        <f t="shared" si="261"/>
        <v>0</v>
      </c>
      <c r="AV363" s="62">
        <f t="shared" si="261"/>
        <v>8194000</v>
      </c>
      <c r="AW363" s="62">
        <f t="shared" si="261"/>
        <v>0</v>
      </c>
      <c r="AX363" s="62">
        <f t="shared" si="261"/>
        <v>0</v>
      </c>
      <c r="AY363" s="62">
        <f t="shared" si="261"/>
        <v>0</v>
      </c>
      <c r="AZ363" s="63">
        <f t="shared" si="261"/>
        <v>0</v>
      </c>
      <c r="BA363" s="59">
        <f t="shared" si="242"/>
        <v>255000000</v>
      </c>
      <c r="BB363" s="28">
        <f t="shared" si="243"/>
        <v>0</v>
      </c>
      <c r="BC363" s="64"/>
      <c r="BD363" s="59">
        <f t="shared" si="244"/>
        <v>0</v>
      </c>
      <c r="BE363" s="59">
        <f t="shared" si="245"/>
        <v>0</v>
      </c>
      <c r="BF363" s="59">
        <f t="shared" si="246"/>
        <v>0</v>
      </c>
      <c r="BG363" s="59">
        <f t="shared" si="247"/>
        <v>36822000</v>
      </c>
      <c r="BH363" s="59">
        <f t="shared" si="248"/>
        <v>21270000</v>
      </c>
      <c r="BI363" s="59">
        <f t="shared" si="249"/>
        <v>29034000</v>
      </c>
      <c r="BJ363" s="59">
        <f t="shared" si="250"/>
        <v>111362000</v>
      </c>
      <c r="BK363" s="59">
        <f t="shared" si="251"/>
        <v>24400000</v>
      </c>
      <c r="BL363" s="59">
        <f t="shared" si="252"/>
        <v>12500000</v>
      </c>
      <c r="BM363" s="59">
        <f t="shared" si="253"/>
        <v>11418000</v>
      </c>
      <c r="BN363" s="59">
        <f t="shared" si="254"/>
        <v>8194000</v>
      </c>
      <c r="BO363" s="59">
        <f t="shared" si="255"/>
        <v>0</v>
      </c>
      <c r="BP363" s="64"/>
      <c r="BQ363" s="59">
        <f t="shared" si="256"/>
        <v>0</v>
      </c>
      <c r="BR363" s="59">
        <f t="shared" si="257"/>
        <v>87126000</v>
      </c>
      <c r="BS363" s="59">
        <f t="shared" si="258"/>
        <v>148262000</v>
      </c>
      <c r="BT363" s="59">
        <f t="shared" si="259"/>
        <v>19612000</v>
      </c>
    </row>
    <row r="364">
      <c r="A364" s="94"/>
      <c r="B364" s="95"/>
      <c r="C364" s="52" t="s">
        <v>326</v>
      </c>
      <c r="D364" s="62">
        <f t="shared" ref="D364:AZ364" si="262">sum(D110)</f>
        <v>510000000</v>
      </c>
      <c r="E364" s="62">
        <f t="shared" si="262"/>
        <v>0</v>
      </c>
      <c r="F364" s="62">
        <f t="shared" si="262"/>
        <v>0</v>
      </c>
      <c r="G364" s="62">
        <f t="shared" si="262"/>
        <v>0</v>
      </c>
      <c r="H364" s="62">
        <f t="shared" si="262"/>
        <v>0</v>
      </c>
      <c r="I364" s="62">
        <f t="shared" si="262"/>
        <v>30000000</v>
      </c>
      <c r="J364" s="62">
        <f t="shared" si="262"/>
        <v>0</v>
      </c>
      <c r="K364" s="62">
        <f t="shared" si="262"/>
        <v>0</v>
      </c>
      <c r="L364" s="62">
        <f t="shared" si="262"/>
        <v>0</v>
      </c>
      <c r="M364" s="62">
        <f t="shared" si="262"/>
        <v>0</v>
      </c>
      <c r="N364" s="62">
        <f t="shared" si="262"/>
        <v>0</v>
      </c>
      <c r="O364" s="62">
        <f t="shared" si="262"/>
        <v>110000000</v>
      </c>
      <c r="P364" s="62">
        <f t="shared" si="262"/>
        <v>0</v>
      </c>
      <c r="Q364" s="62">
        <f t="shared" si="262"/>
        <v>0</v>
      </c>
      <c r="R364" s="62">
        <f t="shared" si="262"/>
        <v>0</v>
      </c>
      <c r="S364" s="62">
        <f t="shared" si="262"/>
        <v>0</v>
      </c>
      <c r="T364" s="62">
        <f t="shared" si="262"/>
        <v>100000000</v>
      </c>
      <c r="U364" s="62">
        <f t="shared" si="262"/>
        <v>0</v>
      </c>
      <c r="V364" s="62">
        <f t="shared" si="262"/>
        <v>0</v>
      </c>
      <c r="W364" s="62">
        <f t="shared" si="262"/>
        <v>0</v>
      </c>
      <c r="X364" s="62">
        <f t="shared" si="262"/>
        <v>0</v>
      </c>
      <c r="Y364" s="62">
        <f t="shared" si="262"/>
        <v>0</v>
      </c>
      <c r="Z364" s="62">
        <f t="shared" si="262"/>
        <v>0</v>
      </c>
      <c r="AA364" s="62">
        <f t="shared" si="262"/>
        <v>0</v>
      </c>
      <c r="AB364" s="62">
        <f t="shared" si="262"/>
        <v>0</v>
      </c>
      <c r="AC364" s="62">
        <f t="shared" si="262"/>
        <v>0</v>
      </c>
      <c r="AD364" s="62">
        <f t="shared" si="262"/>
        <v>0</v>
      </c>
      <c r="AE364" s="62">
        <f t="shared" si="262"/>
        <v>0</v>
      </c>
      <c r="AF364" s="62">
        <f t="shared" si="262"/>
        <v>0</v>
      </c>
      <c r="AG364" s="62">
        <f t="shared" si="262"/>
        <v>0</v>
      </c>
      <c r="AH364" s="62">
        <f t="shared" si="262"/>
        <v>0</v>
      </c>
      <c r="AI364" s="62">
        <f t="shared" si="262"/>
        <v>100000000</v>
      </c>
      <c r="AJ364" s="62">
        <f t="shared" si="262"/>
        <v>0</v>
      </c>
      <c r="AK364" s="62">
        <f t="shared" si="262"/>
        <v>0</v>
      </c>
      <c r="AL364" s="62">
        <f t="shared" si="262"/>
        <v>0</v>
      </c>
      <c r="AM364" s="62">
        <f t="shared" si="262"/>
        <v>0</v>
      </c>
      <c r="AN364" s="62">
        <f t="shared" si="262"/>
        <v>70000000</v>
      </c>
      <c r="AO364" s="62">
        <f t="shared" si="262"/>
        <v>0</v>
      </c>
      <c r="AP364" s="62">
        <f t="shared" si="262"/>
        <v>0</v>
      </c>
      <c r="AQ364" s="62">
        <f t="shared" si="262"/>
        <v>0</v>
      </c>
      <c r="AR364" s="62">
        <f t="shared" si="262"/>
        <v>0</v>
      </c>
      <c r="AS364" s="62">
        <f t="shared" si="262"/>
        <v>0</v>
      </c>
      <c r="AT364" s="62">
        <f t="shared" si="262"/>
        <v>100000000</v>
      </c>
      <c r="AU364" s="62">
        <f t="shared" si="262"/>
        <v>0</v>
      </c>
      <c r="AV364" s="62">
        <f t="shared" si="262"/>
        <v>0</v>
      </c>
      <c r="AW364" s="62">
        <f t="shared" si="262"/>
        <v>0</v>
      </c>
      <c r="AX364" s="62">
        <f t="shared" si="262"/>
        <v>0</v>
      </c>
      <c r="AY364" s="62">
        <f t="shared" si="262"/>
        <v>0</v>
      </c>
      <c r="AZ364" s="63">
        <f t="shared" si="262"/>
        <v>0</v>
      </c>
      <c r="BA364" s="59">
        <f t="shared" si="242"/>
        <v>510000000</v>
      </c>
      <c r="BB364" s="28">
        <f t="shared" si="243"/>
        <v>0</v>
      </c>
      <c r="BC364" s="64"/>
      <c r="BD364" s="59">
        <f t="shared" si="244"/>
        <v>0</v>
      </c>
      <c r="BE364" s="59">
        <f t="shared" si="245"/>
        <v>30000000</v>
      </c>
      <c r="BF364" s="59">
        <f t="shared" si="246"/>
        <v>110000000</v>
      </c>
      <c r="BG364" s="59">
        <f t="shared" si="247"/>
        <v>100000000</v>
      </c>
      <c r="BH364" s="59">
        <f t="shared" si="248"/>
        <v>0</v>
      </c>
      <c r="BI364" s="59">
        <f t="shared" si="249"/>
        <v>0</v>
      </c>
      <c r="BJ364" s="59">
        <f t="shared" si="250"/>
        <v>0</v>
      </c>
      <c r="BK364" s="59">
        <f t="shared" si="251"/>
        <v>100000000</v>
      </c>
      <c r="BL364" s="59">
        <f t="shared" si="252"/>
        <v>70000000</v>
      </c>
      <c r="BM364" s="59">
        <f t="shared" si="253"/>
        <v>0</v>
      </c>
      <c r="BN364" s="59">
        <f t="shared" si="254"/>
        <v>100000000</v>
      </c>
      <c r="BO364" s="59">
        <f t="shared" si="255"/>
        <v>0</v>
      </c>
      <c r="BP364" s="64"/>
      <c r="BQ364" s="59">
        <f t="shared" si="256"/>
        <v>140000000</v>
      </c>
      <c r="BR364" s="59">
        <f t="shared" si="257"/>
        <v>100000000</v>
      </c>
      <c r="BS364" s="59">
        <f t="shared" si="258"/>
        <v>170000000</v>
      </c>
      <c r="BT364" s="59">
        <f t="shared" si="259"/>
        <v>100000000</v>
      </c>
    </row>
    <row r="365">
      <c r="A365" s="94"/>
      <c r="B365" s="95"/>
      <c r="C365" s="97" t="s">
        <v>15</v>
      </c>
      <c r="D365" s="98">
        <f>sum(D360:D364)</f>
        <v>23211912000</v>
      </c>
      <c r="AZ365" s="96"/>
      <c r="BA365" s="98">
        <f>sum(BA360:BA364)</f>
        <v>23115711523</v>
      </c>
      <c r="BB365" s="64"/>
      <c r="BC365" s="64"/>
      <c r="BP365" s="64"/>
    </row>
    <row r="366">
      <c r="A366" s="94"/>
      <c r="B366" s="95"/>
      <c r="C366" s="95"/>
      <c r="AZ366" s="96"/>
      <c r="BB366" s="64"/>
      <c r="BC366" s="64"/>
      <c r="BP366" s="64"/>
    </row>
  </sheetData>
  <mergeCells count="204"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46:C46"/>
    <mergeCell ref="B47:C47"/>
    <mergeCell ref="B10:C10"/>
    <mergeCell ref="B13:C13"/>
    <mergeCell ref="B14:C14"/>
    <mergeCell ref="B20:C20"/>
    <mergeCell ref="B21:C21"/>
    <mergeCell ref="B23:C23"/>
    <mergeCell ref="B24:C24"/>
    <mergeCell ref="B25:C25"/>
    <mergeCell ref="B28:C28"/>
    <mergeCell ref="B29:C29"/>
    <mergeCell ref="B31:C31"/>
    <mergeCell ref="B32:C32"/>
    <mergeCell ref="B35:C35"/>
    <mergeCell ref="B36:C36"/>
    <mergeCell ref="B49:C49"/>
    <mergeCell ref="B50:C50"/>
    <mergeCell ref="B51:C51"/>
    <mergeCell ref="B53:C53"/>
    <mergeCell ref="B54:C54"/>
    <mergeCell ref="B56:C56"/>
    <mergeCell ref="B57:C57"/>
    <mergeCell ref="B60:C60"/>
    <mergeCell ref="B61:C61"/>
    <mergeCell ref="B62:C62"/>
    <mergeCell ref="B64:C64"/>
    <mergeCell ref="B65:C65"/>
    <mergeCell ref="B67:C67"/>
    <mergeCell ref="B68:C68"/>
    <mergeCell ref="B70:C70"/>
    <mergeCell ref="B71:C71"/>
    <mergeCell ref="B72:C72"/>
    <mergeCell ref="B73:C73"/>
    <mergeCell ref="B78:C78"/>
    <mergeCell ref="B79:C79"/>
    <mergeCell ref="B80:C80"/>
    <mergeCell ref="B81:C81"/>
    <mergeCell ref="B82:C82"/>
    <mergeCell ref="B83:C83"/>
    <mergeCell ref="B85:C85"/>
    <mergeCell ref="B86:C86"/>
    <mergeCell ref="B87:C87"/>
    <mergeCell ref="B89:C89"/>
    <mergeCell ref="B90:C90"/>
    <mergeCell ref="B91:C91"/>
    <mergeCell ref="B92:C92"/>
    <mergeCell ref="B93:C93"/>
    <mergeCell ref="B94:C94"/>
    <mergeCell ref="B100:C100"/>
    <mergeCell ref="B101:C101"/>
    <mergeCell ref="B177:C177"/>
    <mergeCell ref="B178:C178"/>
    <mergeCell ref="B182:C182"/>
    <mergeCell ref="B183:C183"/>
    <mergeCell ref="B187:C187"/>
    <mergeCell ref="B188:C188"/>
    <mergeCell ref="B192:C192"/>
    <mergeCell ref="B193:C193"/>
    <mergeCell ref="B197:C197"/>
    <mergeCell ref="B198:C198"/>
    <mergeCell ref="B202:C202"/>
    <mergeCell ref="B203:C203"/>
    <mergeCell ref="B205:C205"/>
    <mergeCell ref="B206:C206"/>
    <mergeCell ref="B208:C208"/>
    <mergeCell ref="B209:C209"/>
    <mergeCell ref="B211:C211"/>
    <mergeCell ref="B212:C212"/>
    <mergeCell ref="B221:C221"/>
    <mergeCell ref="B222:C222"/>
    <mergeCell ref="B227:C227"/>
    <mergeCell ref="B228:C228"/>
    <mergeCell ref="B239:C239"/>
    <mergeCell ref="B240:C240"/>
    <mergeCell ref="B245:C245"/>
    <mergeCell ref="B246:C246"/>
    <mergeCell ref="B247:C247"/>
    <mergeCell ref="B248:C248"/>
    <mergeCell ref="B262:C262"/>
    <mergeCell ref="B263:C263"/>
    <mergeCell ref="B265:C265"/>
    <mergeCell ref="B266:C266"/>
    <mergeCell ref="B271:C271"/>
    <mergeCell ref="B272:C272"/>
    <mergeCell ref="B274:C274"/>
    <mergeCell ref="B275:C275"/>
    <mergeCell ref="B276:C276"/>
    <mergeCell ref="B280:C280"/>
    <mergeCell ref="B281:C281"/>
    <mergeCell ref="B282:C282"/>
    <mergeCell ref="B288:C288"/>
    <mergeCell ref="B289:C289"/>
    <mergeCell ref="B290:C290"/>
    <mergeCell ref="B309:C309"/>
    <mergeCell ref="B310:C310"/>
    <mergeCell ref="B311:C311"/>
    <mergeCell ref="B317:C317"/>
    <mergeCell ref="B318:C318"/>
    <mergeCell ref="B319:C319"/>
    <mergeCell ref="B330:C330"/>
    <mergeCell ref="B331:C331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5:C325"/>
    <mergeCell ref="B326:C326"/>
    <mergeCell ref="B327:C327"/>
    <mergeCell ref="B329:C329"/>
    <mergeCell ref="B103:C103"/>
    <mergeCell ref="B104:C104"/>
    <mergeCell ref="B105:C105"/>
    <mergeCell ref="B107:C107"/>
    <mergeCell ref="B108:C108"/>
    <mergeCell ref="B110:C110"/>
    <mergeCell ref="B111:C111"/>
    <mergeCell ref="B112:C112"/>
    <mergeCell ref="B113:C113"/>
    <mergeCell ref="B114:C114"/>
    <mergeCell ref="B115:C115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8:C128"/>
    <mergeCell ref="B129:C129"/>
    <mergeCell ref="B130:C130"/>
    <mergeCell ref="B131:C131"/>
    <mergeCell ref="B132:C132"/>
    <mergeCell ref="B136:C136"/>
    <mergeCell ref="B137:C137"/>
    <mergeCell ref="B141:C141"/>
    <mergeCell ref="B142:C142"/>
    <mergeCell ref="B146:C146"/>
    <mergeCell ref="B147:C147"/>
    <mergeCell ref="B151:C151"/>
    <mergeCell ref="B152:C152"/>
    <mergeCell ref="B156:C156"/>
    <mergeCell ref="B157:C157"/>
    <mergeCell ref="B161:C161"/>
    <mergeCell ref="B162:C162"/>
    <mergeCell ref="B166:C166"/>
    <mergeCell ref="B167:C167"/>
    <mergeCell ref="B169:C169"/>
    <mergeCell ref="B170:C170"/>
    <mergeCell ref="B172:C172"/>
    <mergeCell ref="B173:C173"/>
    <mergeCell ref="B252:C252"/>
    <mergeCell ref="B253:C253"/>
    <mergeCell ref="B255:C255"/>
    <mergeCell ref="B256:C256"/>
    <mergeCell ref="B258:C258"/>
    <mergeCell ref="B259:C259"/>
    <mergeCell ref="B260:C260"/>
  </mergeCells>
  <conditionalFormatting sqref="BB1:BB366">
    <cfRule type="cellIs" dxfId="0" priority="1" operator="lessThan">
      <formula>0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2" max="2" width="5.0"/>
    <col customWidth="1" min="3" max="3" width="29.13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4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1254986000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0</v>
      </c>
      <c r="J3" s="19">
        <f t="shared" si="1"/>
        <v>0</v>
      </c>
      <c r="K3" s="19">
        <f t="shared" si="1"/>
        <v>0</v>
      </c>
      <c r="L3" s="19">
        <f t="shared" si="1"/>
        <v>0</v>
      </c>
      <c r="M3" s="19">
        <f t="shared" si="1"/>
        <v>0</v>
      </c>
      <c r="N3" s="19">
        <f t="shared" si="1"/>
        <v>9850000</v>
      </c>
      <c r="O3" s="19">
        <f t="shared" si="1"/>
        <v>0</v>
      </c>
      <c r="P3" s="19">
        <f t="shared" si="1"/>
        <v>0</v>
      </c>
      <c r="Q3" s="19">
        <f t="shared" si="1"/>
        <v>0</v>
      </c>
      <c r="R3" s="19">
        <f t="shared" si="1"/>
        <v>0</v>
      </c>
      <c r="S3" s="19">
        <f t="shared" si="1"/>
        <v>12987000</v>
      </c>
      <c r="T3" s="19">
        <f t="shared" si="1"/>
        <v>47224272</v>
      </c>
      <c r="U3" s="19">
        <f t="shared" si="1"/>
        <v>0</v>
      </c>
      <c r="V3" s="19">
        <f t="shared" si="1"/>
        <v>0</v>
      </c>
      <c r="W3" s="19">
        <f t="shared" si="1"/>
        <v>14976600</v>
      </c>
      <c r="X3" s="19">
        <f t="shared" si="1"/>
        <v>59211530</v>
      </c>
      <c r="Y3" s="19">
        <f t="shared" si="1"/>
        <v>87650928</v>
      </c>
      <c r="Z3" s="19">
        <f t="shared" si="1"/>
        <v>0</v>
      </c>
      <c r="AA3" s="19">
        <f t="shared" si="1"/>
        <v>13783077</v>
      </c>
      <c r="AB3" s="19">
        <f t="shared" si="1"/>
        <v>139450143</v>
      </c>
      <c r="AC3" s="19">
        <f t="shared" si="1"/>
        <v>21395310</v>
      </c>
      <c r="AD3" s="19">
        <f t="shared" si="1"/>
        <v>4828500</v>
      </c>
      <c r="AE3" s="19">
        <f t="shared" si="1"/>
        <v>18250000</v>
      </c>
      <c r="AF3" s="19">
        <f t="shared" si="1"/>
        <v>5974500</v>
      </c>
      <c r="AG3" s="19">
        <f t="shared" si="1"/>
        <v>0</v>
      </c>
      <c r="AH3" s="19">
        <f t="shared" si="1"/>
        <v>28103000</v>
      </c>
      <c r="AI3" s="19">
        <f t="shared" si="1"/>
        <v>99853000</v>
      </c>
      <c r="AJ3" s="19">
        <f t="shared" si="1"/>
        <v>25689000</v>
      </c>
      <c r="AK3" s="19">
        <f t="shared" si="1"/>
        <v>1098000</v>
      </c>
      <c r="AL3" s="19">
        <f t="shared" si="1"/>
        <v>6340000</v>
      </c>
      <c r="AM3" s="19">
        <f t="shared" si="1"/>
        <v>2890000</v>
      </c>
      <c r="AN3" s="19">
        <f t="shared" si="1"/>
        <v>26401000</v>
      </c>
      <c r="AO3" s="19">
        <f t="shared" si="1"/>
        <v>26749000</v>
      </c>
      <c r="AP3" s="19">
        <f t="shared" si="1"/>
        <v>9162000</v>
      </c>
      <c r="AQ3" s="19">
        <f t="shared" si="1"/>
        <v>27356500</v>
      </c>
      <c r="AR3" s="19">
        <f t="shared" si="1"/>
        <v>31685050</v>
      </c>
      <c r="AS3" s="19">
        <f t="shared" si="1"/>
        <v>53728550</v>
      </c>
      <c r="AT3" s="19">
        <f t="shared" si="1"/>
        <v>75260000</v>
      </c>
      <c r="AU3" s="19">
        <f t="shared" si="1"/>
        <v>25282050</v>
      </c>
      <c r="AV3" s="19">
        <f t="shared" si="1"/>
        <v>59775550</v>
      </c>
      <c r="AW3" s="19">
        <f t="shared" si="1"/>
        <v>30806500</v>
      </c>
      <c r="AX3" s="19">
        <f t="shared" si="1"/>
        <v>6265000</v>
      </c>
      <c r="AY3" s="19">
        <f t="shared" si="1"/>
        <v>1060000</v>
      </c>
      <c r="AZ3" s="19">
        <f t="shared" si="1"/>
        <v>751950</v>
      </c>
      <c r="BA3" s="26">
        <f t="shared" ref="BA3:BA14" si="3">sum(E3:AZ3)</f>
        <v>973838010</v>
      </c>
      <c r="BB3" s="28">
        <f t="shared" ref="BB3:BB14" si="4">D3-BA3</f>
        <v>281147990</v>
      </c>
      <c r="BC3" s="29"/>
      <c r="BD3" s="26">
        <f t="shared" ref="BD3:BD14" si="5">sum(E3:H3)</f>
        <v>0</v>
      </c>
      <c r="BE3" s="26">
        <f t="shared" ref="BE3:BE14" si="6">sum(I3:L3)</f>
        <v>0</v>
      </c>
      <c r="BF3" s="26">
        <f t="shared" ref="BF3:BF14" si="7">sum(M3:P3)</f>
        <v>9850000</v>
      </c>
      <c r="BG3" s="26">
        <f t="shared" ref="BG3:BG14" si="8">sum(Q3:T3)</f>
        <v>60211272</v>
      </c>
      <c r="BH3" s="26">
        <f t="shared" ref="BH3:BH14" si="9">sum(U3:X3)</f>
        <v>74188130</v>
      </c>
      <c r="BI3" s="26">
        <f t="shared" ref="BI3:BI14" si="10">sum(Y3:AB3)</f>
        <v>240884148</v>
      </c>
      <c r="BJ3" s="26">
        <f t="shared" ref="BJ3:BJ14" si="11">sum(AC3:AF3)</f>
        <v>50448310</v>
      </c>
      <c r="BK3" s="26">
        <f t="shared" ref="BK3:BK14" si="12">sum(AG3:AJ3)</f>
        <v>153645000</v>
      </c>
      <c r="BL3" s="26">
        <f t="shared" ref="BL3:BL14" si="13">sum(AK3:AN3)</f>
        <v>36729000</v>
      </c>
      <c r="BM3" s="26">
        <f t="shared" ref="BM3:BM14" si="14">sum(AO3:AR3)</f>
        <v>94952550</v>
      </c>
      <c r="BN3" s="26">
        <f t="shared" ref="BN3:BN14" si="15">sum(AS3:AV3)</f>
        <v>214046150</v>
      </c>
      <c r="BO3" s="26">
        <f t="shared" ref="BO3:BO14" si="16">sum(AW3:AZ3)</f>
        <v>38883450</v>
      </c>
      <c r="BP3" s="29"/>
      <c r="BQ3" s="26">
        <f t="shared" ref="BQ3:BQ14" si="17">sum(BD3:BF3)</f>
        <v>9850000</v>
      </c>
      <c r="BR3" s="26">
        <f t="shared" ref="BR3:BR14" si="18">sum(BG3:BI3)</f>
        <v>375283550</v>
      </c>
      <c r="BS3" s="26">
        <f t="shared" ref="BS3:BS14" si="19">sum(BJ3:BL3)</f>
        <v>240822310</v>
      </c>
      <c r="BT3" s="26">
        <f t="shared" ref="BT3:BT14" si="20">sum(BM3:BO3)</f>
        <v>347882150</v>
      </c>
    </row>
    <row r="4">
      <c r="A4" s="22">
        <v>7954.0</v>
      </c>
      <c r="B4" s="23" t="s">
        <v>27</v>
      </c>
      <c r="C4" s="6"/>
      <c r="D4" s="24">
        <f t="shared" ref="D4:AZ4" si="2">sum(D5,D98,D111,D137)</f>
        <v>1254986000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0</v>
      </c>
      <c r="J4" s="24">
        <f t="shared" si="2"/>
        <v>0</v>
      </c>
      <c r="K4" s="24">
        <f t="shared" si="2"/>
        <v>0</v>
      </c>
      <c r="L4" s="24">
        <f t="shared" si="2"/>
        <v>0</v>
      </c>
      <c r="M4" s="24">
        <f t="shared" si="2"/>
        <v>0</v>
      </c>
      <c r="N4" s="24">
        <f t="shared" si="2"/>
        <v>9850000</v>
      </c>
      <c r="O4" s="24">
        <f t="shared" si="2"/>
        <v>0</v>
      </c>
      <c r="P4" s="24">
        <f t="shared" si="2"/>
        <v>0</v>
      </c>
      <c r="Q4" s="24">
        <f t="shared" si="2"/>
        <v>0</v>
      </c>
      <c r="R4" s="24">
        <f t="shared" si="2"/>
        <v>0</v>
      </c>
      <c r="S4" s="24">
        <f t="shared" si="2"/>
        <v>12987000</v>
      </c>
      <c r="T4" s="24">
        <f t="shared" si="2"/>
        <v>47224272</v>
      </c>
      <c r="U4" s="24">
        <f t="shared" si="2"/>
        <v>0</v>
      </c>
      <c r="V4" s="24">
        <f t="shared" si="2"/>
        <v>0</v>
      </c>
      <c r="W4" s="24">
        <f t="shared" si="2"/>
        <v>14976600</v>
      </c>
      <c r="X4" s="24">
        <f t="shared" si="2"/>
        <v>59211530</v>
      </c>
      <c r="Y4" s="24">
        <f t="shared" si="2"/>
        <v>87650928</v>
      </c>
      <c r="Z4" s="24">
        <f t="shared" si="2"/>
        <v>0</v>
      </c>
      <c r="AA4" s="24">
        <f t="shared" si="2"/>
        <v>13783077</v>
      </c>
      <c r="AB4" s="24">
        <f t="shared" si="2"/>
        <v>139450143</v>
      </c>
      <c r="AC4" s="24">
        <f t="shared" si="2"/>
        <v>21395310</v>
      </c>
      <c r="AD4" s="24">
        <f t="shared" si="2"/>
        <v>4828500</v>
      </c>
      <c r="AE4" s="24">
        <f t="shared" si="2"/>
        <v>18250000</v>
      </c>
      <c r="AF4" s="24">
        <f t="shared" si="2"/>
        <v>5974500</v>
      </c>
      <c r="AG4" s="24">
        <f t="shared" si="2"/>
        <v>0</v>
      </c>
      <c r="AH4" s="24">
        <f t="shared" si="2"/>
        <v>28103000</v>
      </c>
      <c r="AI4" s="24">
        <f t="shared" si="2"/>
        <v>99853000</v>
      </c>
      <c r="AJ4" s="24">
        <f t="shared" si="2"/>
        <v>25689000</v>
      </c>
      <c r="AK4" s="24">
        <f t="shared" si="2"/>
        <v>1098000</v>
      </c>
      <c r="AL4" s="24">
        <f t="shared" si="2"/>
        <v>6340000</v>
      </c>
      <c r="AM4" s="24">
        <f t="shared" si="2"/>
        <v>2890000</v>
      </c>
      <c r="AN4" s="24">
        <f t="shared" si="2"/>
        <v>26401000</v>
      </c>
      <c r="AO4" s="24">
        <f t="shared" si="2"/>
        <v>26749000</v>
      </c>
      <c r="AP4" s="24">
        <f t="shared" si="2"/>
        <v>9162000</v>
      </c>
      <c r="AQ4" s="24">
        <f t="shared" si="2"/>
        <v>27356500</v>
      </c>
      <c r="AR4" s="24">
        <f t="shared" si="2"/>
        <v>31685050</v>
      </c>
      <c r="AS4" s="24">
        <f t="shared" si="2"/>
        <v>53728550</v>
      </c>
      <c r="AT4" s="24">
        <f t="shared" si="2"/>
        <v>75260000</v>
      </c>
      <c r="AU4" s="24">
        <f t="shared" si="2"/>
        <v>25282050</v>
      </c>
      <c r="AV4" s="24">
        <f t="shared" si="2"/>
        <v>59775550</v>
      </c>
      <c r="AW4" s="24">
        <f t="shared" si="2"/>
        <v>30806500</v>
      </c>
      <c r="AX4" s="24">
        <f t="shared" si="2"/>
        <v>6265000</v>
      </c>
      <c r="AY4" s="24">
        <f t="shared" si="2"/>
        <v>1060000</v>
      </c>
      <c r="AZ4" s="24">
        <f t="shared" si="2"/>
        <v>751950</v>
      </c>
      <c r="BA4" s="48">
        <f t="shared" si="3"/>
        <v>973838010</v>
      </c>
      <c r="BB4" s="28">
        <f t="shared" si="4"/>
        <v>281147990</v>
      </c>
      <c r="BC4" s="29"/>
      <c r="BD4" s="48">
        <f t="shared" si="5"/>
        <v>0</v>
      </c>
      <c r="BE4" s="48">
        <f t="shared" si="6"/>
        <v>0</v>
      </c>
      <c r="BF4" s="48">
        <f t="shared" si="7"/>
        <v>9850000</v>
      </c>
      <c r="BG4" s="48">
        <f t="shared" si="8"/>
        <v>60211272</v>
      </c>
      <c r="BH4" s="48">
        <f t="shared" si="9"/>
        <v>74188130</v>
      </c>
      <c r="BI4" s="48">
        <f t="shared" si="10"/>
        <v>240884148</v>
      </c>
      <c r="BJ4" s="48">
        <f t="shared" si="11"/>
        <v>50448310</v>
      </c>
      <c r="BK4" s="48">
        <f t="shared" si="12"/>
        <v>153645000</v>
      </c>
      <c r="BL4" s="48">
        <f t="shared" si="13"/>
        <v>36729000</v>
      </c>
      <c r="BM4" s="48">
        <f t="shared" si="14"/>
        <v>94952550</v>
      </c>
      <c r="BN4" s="48">
        <f t="shared" si="15"/>
        <v>214046150</v>
      </c>
      <c r="BO4" s="48">
        <f t="shared" si="16"/>
        <v>38883450</v>
      </c>
      <c r="BP4" s="29"/>
      <c r="BQ4" s="48">
        <f t="shared" si="17"/>
        <v>9850000</v>
      </c>
      <c r="BR4" s="48">
        <f t="shared" si="18"/>
        <v>375283550</v>
      </c>
      <c r="BS4" s="48">
        <f t="shared" si="19"/>
        <v>240822310</v>
      </c>
      <c r="BT4" s="48">
        <f t="shared" si="20"/>
        <v>347882150</v>
      </c>
    </row>
    <row r="5">
      <c r="A5" s="27" t="s">
        <v>28</v>
      </c>
      <c r="B5" s="30" t="s">
        <v>29</v>
      </c>
      <c r="C5" s="6"/>
      <c r="D5" s="31">
        <f t="shared" ref="D5:AZ5" si="21">sum(D6)</f>
        <v>114688000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0</v>
      </c>
      <c r="J5" s="31">
        <f t="shared" si="21"/>
        <v>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9850000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1047000</v>
      </c>
      <c r="U5" s="31">
        <f t="shared" si="21"/>
        <v>0</v>
      </c>
      <c r="V5" s="31">
        <f t="shared" si="21"/>
        <v>0</v>
      </c>
      <c r="W5" s="31">
        <f t="shared" si="21"/>
        <v>4130000</v>
      </c>
      <c r="X5" s="31">
        <f t="shared" si="21"/>
        <v>0</v>
      </c>
      <c r="Y5" s="31">
        <f t="shared" si="21"/>
        <v>0</v>
      </c>
      <c r="Z5" s="31">
        <f t="shared" si="21"/>
        <v>0</v>
      </c>
      <c r="AA5" s="31">
        <f t="shared" si="21"/>
        <v>2118050</v>
      </c>
      <c r="AB5" s="31">
        <f t="shared" si="21"/>
        <v>3500000</v>
      </c>
      <c r="AC5" s="31">
        <f t="shared" si="21"/>
        <v>0</v>
      </c>
      <c r="AD5" s="31">
        <f t="shared" si="21"/>
        <v>0</v>
      </c>
      <c r="AE5" s="31">
        <f t="shared" si="21"/>
        <v>0</v>
      </c>
      <c r="AF5" s="31">
        <f t="shared" si="21"/>
        <v>1316000</v>
      </c>
      <c r="AG5" s="31">
        <f t="shared" si="21"/>
        <v>0</v>
      </c>
      <c r="AH5" s="31">
        <f t="shared" si="21"/>
        <v>0</v>
      </c>
      <c r="AI5" s="31">
        <f t="shared" si="21"/>
        <v>10000000</v>
      </c>
      <c r="AJ5" s="31">
        <f t="shared" si="21"/>
        <v>3726000</v>
      </c>
      <c r="AK5" s="31">
        <f t="shared" si="21"/>
        <v>1098000</v>
      </c>
      <c r="AL5" s="31">
        <f t="shared" si="21"/>
        <v>340000</v>
      </c>
      <c r="AM5" s="31">
        <f t="shared" si="21"/>
        <v>2890000</v>
      </c>
      <c r="AN5" s="31">
        <f t="shared" si="21"/>
        <v>5679000</v>
      </c>
      <c r="AO5" s="31">
        <f t="shared" si="21"/>
        <v>22355000</v>
      </c>
      <c r="AP5" s="31">
        <f t="shared" si="21"/>
        <v>0</v>
      </c>
      <c r="AQ5" s="31">
        <f t="shared" si="21"/>
        <v>0</v>
      </c>
      <c r="AR5" s="31">
        <f t="shared" si="21"/>
        <v>6152000</v>
      </c>
      <c r="AS5" s="31">
        <f t="shared" si="21"/>
        <v>0</v>
      </c>
      <c r="AT5" s="31">
        <f t="shared" si="21"/>
        <v>27980000</v>
      </c>
      <c r="AU5" s="31">
        <f t="shared" si="21"/>
        <v>0</v>
      </c>
      <c r="AV5" s="31">
        <f t="shared" si="21"/>
        <v>5775000</v>
      </c>
      <c r="AW5" s="31">
        <f t="shared" si="21"/>
        <v>0</v>
      </c>
      <c r="AX5" s="31">
        <f t="shared" si="21"/>
        <v>4920000</v>
      </c>
      <c r="AY5" s="31">
        <f t="shared" si="21"/>
        <v>1058000</v>
      </c>
      <c r="AZ5" s="31">
        <f t="shared" si="21"/>
        <v>751950</v>
      </c>
      <c r="BA5" s="55">
        <f t="shared" si="3"/>
        <v>114686000</v>
      </c>
      <c r="BB5" s="28">
        <f t="shared" si="4"/>
        <v>2000</v>
      </c>
      <c r="BC5" s="29"/>
      <c r="BD5" s="55">
        <f t="shared" si="5"/>
        <v>0</v>
      </c>
      <c r="BE5" s="55">
        <f t="shared" si="6"/>
        <v>0</v>
      </c>
      <c r="BF5" s="55">
        <f t="shared" si="7"/>
        <v>9850000</v>
      </c>
      <c r="BG5" s="55">
        <f t="shared" si="8"/>
        <v>1047000</v>
      </c>
      <c r="BH5" s="55">
        <f t="shared" si="9"/>
        <v>4130000</v>
      </c>
      <c r="BI5" s="55">
        <f t="shared" si="10"/>
        <v>5618050</v>
      </c>
      <c r="BJ5" s="55">
        <f t="shared" si="11"/>
        <v>1316000</v>
      </c>
      <c r="BK5" s="55">
        <f t="shared" si="12"/>
        <v>13726000</v>
      </c>
      <c r="BL5" s="55">
        <f t="shared" si="13"/>
        <v>10007000</v>
      </c>
      <c r="BM5" s="55">
        <f t="shared" si="14"/>
        <v>28507000</v>
      </c>
      <c r="BN5" s="55">
        <f t="shared" si="15"/>
        <v>33755000</v>
      </c>
      <c r="BO5" s="55">
        <f t="shared" si="16"/>
        <v>6729950</v>
      </c>
      <c r="BP5" s="29"/>
      <c r="BQ5" s="55">
        <f t="shared" si="17"/>
        <v>9850000</v>
      </c>
      <c r="BR5" s="55">
        <f t="shared" si="18"/>
        <v>10795050</v>
      </c>
      <c r="BS5" s="55">
        <f t="shared" si="19"/>
        <v>25049000</v>
      </c>
      <c r="BT5" s="55">
        <f t="shared" si="20"/>
        <v>68991950</v>
      </c>
    </row>
    <row r="6">
      <c r="A6" s="33" t="s">
        <v>30</v>
      </c>
      <c r="B6" s="34" t="s">
        <v>31</v>
      </c>
      <c r="C6" s="6"/>
      <c r="D6" s="35">
        <f t="shared" ref="D6:AZ6" si="22">sum(D7,D88)</f>
        <v>114688000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0</v>
      </c>
      <c r="J6" s="35">
        <f t="shared" si="22"/>
        <v>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9850000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1047000</v>
      </c>
      <c r="U6" s="35">
        <f t="shared" si="22"/>
        <v>0</v>
      </c>
      <c r="V6" s="35">
        <f t="shared" si="22"/>
        <v>0</v>
      </c>
      <c r="W6" s="35">
        <f t="shared" si="22"/>
        <v>4130000</v>
      </c>
      <c r="X6" s="35">
        <f t="shared" si="22"/>
        <v>0</v>
      </c>
      <c r="Y6" s="35">
        <f t="shared" si="22"/>
        <v>0</v>
      </c>
      <c r="Z6" s="35">
        <f t="shared" si="22"/>
        <v>0</v>
      </c>
      <c r="AA6" s="35">
        <f t="shared" si="22"/>
        <v>2118050</v>
      </c>
      <c r="AB6" s="35">
        <f t="shared" si="22"/>
        <v>3500000</v>
      </c>
      <c r="AC6" s="35">
        <f t="shared" si="22"/>
        <v>0</v>
      </c>
      <c r="AD6" s="35">
        <f t="shared" si="22"/>
        <v>0</v>
      </c>
      <c r="AE6" s="35">
        <f t="shared" si="22"/>
        <v>0</v>
      </c>
      <c r="AF6" s="35">
        <f t="shared" si="22"/>
        <v>1316000</v>
      </c>
      <c r="AG6" s="35">
        <f t="shared" si="22"/>
        <v>0</v>
      </c>
      <c r="AH6" s="35">
        <f t="shared" si="22"/>
        <v>0</v>
      </c>
      <c r="AI6" s="35">
        <f t="shared" si="22"/>
        <v>10000000</v>
      </c>
      <c r="AJ6" s="35">
        <f t="shared" si="22"/>
        <v>3726000</v>
      </c>
      <c r="AK6" s="35">
        <f t="shared" si="22"/>
        <v>1098000</v>
      </c>
      <c r="AL6" s="35">
        <f t="shared" si="22"/>
        <v>340000</v>
      </c>
      <c r="AM6" s="35">
        <f t="shared" si="22"/>
        <v>2890000</v>
      </c>
      <c r="AN6" s="35">
        <f t="shared" si="22"/>
        <v>5679000</v>
      </c>
      <c r="AO6" s="35">
        <f t="shared" si="22"/>
        <v>22355000</v>
      </c>
      <c r="AP6" s="35">
        <f t="shared" si="22"/>
        <v>0</v>
      </c>
      <c r="AQ6" s="35">
        <f t="shared" si="22"/>
        <v>0</v>
      </c>
      <c r="AR6" s="35">
        <f t="shared" si="22"/>
        <v>6152000</v>
      </c>
      <c r="AS6" s="35">
        <f t="shared" si="22"/>
        <v>0</v>
      </c>
      <c r="AT6" s="35">
        <f t="shared" si="22"/>
        <v>27980000</v>
      </c>
      <c r="AU6" s="35">
        <f t="shared" si="22"/>
        <v>0</v>
      </c>
      <c r="AV6" s="35">
        <f t="shared" si="22"/>
        <v>5775000</v>
      </c>
      <c r="AW6" s="35">
        <f t="shared" si="22"/>
        <v>0</v>
      </c>
      <c r="AX6" s="35">
        <f t="shared" si="22"/>
        <v>4920000</v>
      </c>
      <c r="AY6" s="35">
        <f t="shared" si="22"/>
        <v>1058000</v>
      </c>
      <c r="AZ6" s="35">
        <f t="shared" si="22"/>
        <v>751950</v>
      </c>
      <c r="BA6" s="56">
        <f t="shared" si="3"/>
        <v>114686000</v>
      </c>
      <c r="BB6" s="28">
        <f t="shared" si="4"/>
        <v>2000</v>
      </c>
      <c r="BC6" s="29"/>
      <c r="BD6" s="56">
        <f t="shared" si="5"/>
        <v>0</v>
      </c>
      <c r="BE6" s="56">
        <f t="shared" si="6"/>
        <v>0</v>
      </c>
      <c r="BF6" s="56">
        <f t="shared" si="7"/>
        <v>9850000</v>
      </c>
      <c r="BG6" s="56">
        <f t="shared" si="8"/>
        <v>1047000</v>
      </c>
      <c r="BH6" s="56">
        <f t="shared" si="9"/>
        <v>4130000</v>
      </c>
      <c r="BI6" s="56">
        <f t="shared" si="10"/>
        <v>5618050</v>
      </c>
      <c r="BJ6" s="56">
        <f t="shared" si="11"/>
        <v>1316000</v>
      </c>
      <c r="BK6" s="56">
        <f t="shared" si="12"/>
        <v>13726000</v>
      </c>
      <c r="BL6" s="56">
        <f t="shared" si="13"/>
        <v>10007000</v>
      </c>
      <c r="BM6" s="56">
        <f t="shared" si="14"/>
        <v>28507000</v>
      </c>
      <c r="BN6" s="56">
        <f t="shared" si="15"/>
        <v>33755000</v>
      </c>
      <c r="BO6" s="56">
        <f t="shared" si="16"/>
        <v>6729950</v>
      </c>
      <c r="BP6" s="29"/>
      <c r="BQ6" s="56">
        <f t="shared" si="17"/>
        <v>9850000</v>
      </c>
      <c r="BR6" s="56">
        <f t="shared" si="18"/>
        <v>10795050</v>
      </c>
      <c r="BS6" s="56">
        <f t="shared" si="19"/>
        <v>25049000</v>
      </c>
      <c r="BT6" s="56">
        <f t="shared" si="20"/>
        <v>68991950</v>
      </c>
    </row>
    <row r="7">
      <c r="A7" s="37" t="s">
        <v>32</v>
      </c>
      <c r="B7" s="38" t="s">
        <v>33</v>
      </c>
      <c r="C7" s="6"/>
      <c r="D7" s="39">
        <f t="shared" ref="D7:AZ7" si="23">sum(D8,D27,D55,D70)</f>
        <v>80889000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3000000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1047000</v>
      </c>
      <c r="U7" s="39">
        <f t="shared" si="23"/>
        <v>0</v>
      </c>
      <c r="V7" s="39">
        <f t="shared" si="23"/>
        <v>0</v>
      </c>
      <c r="W7" s="39">
        <f t="shared" si="23"/>
        <v>2200000</v>
      </c>
      <c r="X7" s="39">
        <f t="shared" si="23"/>
        <v>0</v>
      </c>
      <c r="Y7" s="39">
        <f t="shared" si="23"/>
        <v>0</v>
      </c>
      <c r="Z7" s="39">
        <f t="shared" si="23"/>
        <v>0</v>
      </c>
      <c r="AA7" s="39">
        <f t="shared" si="23"/>
        <v>1318050</v>
      </c>
      <c r="AB7" s="39">
        <f t="shared" si="23"/>
        <v>3500000</v>
      </c>
      <c r="AC7" s="39">
        <f t="shared" si="23"/>
        <v>0</v>
      </c>
      <c r="AD7" s="39">
        <f t="shared" si="23"/>
        <v>0</v>
      </c>
      <c r="AE7" s="39">
        <f t="shared" si="23"/>
        <v>0</v>
      </c>
      <c r="AF7" s="39">
        <f t="shared" si="23"/>
        <v>510000</v>
      </c>
      <c r="AG7" s="39">
        <f t="shared" si="23"/>
        <v>0</v>
      </c>
      <c r="AH7" s="39">
        <f t="shared" si="23"/>
        <v>0</v>
      </c>
      <c r="AI7" s="39">
        <f t="shared" si="23"/>
        <v>10000000</v>
      </c>
      <c r="AJ7" s="39">
        <f t="shared" si="23"/>
        <v>3726000</v>
      </c>
      <c r="AK7" s="39">
        <f t="shared" si="23"/>
        <v>1098000</v>
      </c>
      <c r="AL7" s="39">
        <f t="shared" si="23"/>
        <v>340000</v>
      </c>
      <c r="AM7" s="39">
        <f t="shared" si="23"/>
        <v>2890000</v>
      </c>
      <c r="AN7" s="39">
        <f t="shared" si="23"/>
        <v>5679000</v>
      </c>
      <c r="AO7" s="39">
        <f t="shared" si="23"/>
        <v>0</v>
      </c>
      <c r="AP7" s="39">
        <f t="shared" si="23"/>
        <v>0</v>
      </c>
      <c r="AQ7" s="39">
        <f t="shared" si="23"/>
        <v>0</v>
      </c>
      <c r="AR7" s="39">
        <f t="shared" si="23"/>
        <v>6152000</v>
      </c>
      <c r="AS7" s="39">
        <f t="shared" si="23"/>
        <v>0</v>
      </c>
      <c r="AT7" s="39">
        <f t="shared" si="23"/>
        <v>27980000</v>
      </c>
      <c r="AU7" s="39">
        <f t="shared" si="23"/>
        <v>0</v>
      </c>
      <c r="AV7" s="39">
        <f t="shared" si="23"/>
        <v>5775000</v>
      </c>
      <c r="AW7" s="39">
        <f t="shared" si="23"/>
        <v>0</v>
      </c>
      <c r="AX7" s="39">
        <f t="shared" si="23"/>
        <v>4920000</v>
      </c>
      <c r="AY7" s="39">
        <f t="shared" si="23"/>
        <v>0</v>
      </c>
      <c r="AZ7" s="39">
        <f t="shared" si="23"/>
        <v>751950</v>
      </c>
      <c r="BA7" s="57">
        <f t="shared" si="3"/>
        <v>80887000</v>
      </c>
      <c r="BB7" s="28">
        <f t="shared" si="4"/>
        <v>2000</v>
      </c>
      <c r="BC7" s="29"/>
      <c r="BD7" s="57">
        <f t="shared" si="5"/>
        <v>0</v>
      </c>
      <c r="BE7" s="57">
        <f t="shared" si="6"/>
        <v>0</v>
      </c>
      <c r="BF7" s="57">
        <f t="shared" si="7"/>
        <v>3000000</v>
      </c>
      <c r="BG7" s="57">
        <f t="shared" si="8"/>
        <v>1047000</v>
      </c>
      <c r="BH7" s="57">
        <f t="shared" si="9"/>
        <v>2200000</v>
      </c>
      <c r="BI7" s="57">
        <f t="shared" si="10"/>
        <v>4818050</v>
      </c>
      <c r="BJ7" s="57">
        <f t="shared" si="11"/>
        <v>510000</v>
      </c>
      <c r="BK7" s="57">
        <f t="shared" si="12"/>
        <v>13726000</v>
      </c>
      <c r="BL7" s="57">
        <f t="shared" si="13"/>
        <v>10007000</v>
      </c>
      <c r="BM7" s="57">
        <f t="shared" si="14"/>
        <v>6152000</v>
      </c>
      <c r="BN7" s="57">
        <f t="shared" si="15"/>
        <v>33755000</v>
      </c>
      <c r="BO7" s="57">
        <f t="shared" si="16"/>
        <v>5671950</v>
      </c>
      <c r="BP7" s="29"/>
      <c r="BQ7" s="57">
        <f t="shared" si="17"/>
        <v>3000000</v>
      </c>
      <c r="BR7" s="57">
        <f t="shared" si="18"/>
        <v>8065050</v>
      </c>
      <c r="BS7" s="57">
        <f t="shared" si="19"/>
        <v>24243000</v>
      </c>
      <c r="BT7" s="57">
        <f t="shared" si="20"/>
        <v>45578950</v>
      </c>
    </row>
    <row r="8">
      <c r="A8" s="41" t="s">
        <v>34</v>
      </c>
      <c r="B8" s="42" t="s">
        <v>35</v>
      </c>
      <c r="C8" s="6"/>
      <c r="D8" s="43">
        <f t="shared" ref="D8:AZ8" si="24">sum(D9,D13,D24)</f>
        <v>17773000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3000000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1047000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0</v>
      </c>
      <c r="Y8" s="43">
        <f t="shared" si="24"/>
        <v>0</v>
      </c>
      <c r="Z8" s="43">
        <f t="shared" si="24"/>
        <v>0</v>
      </c>
      <c r="AA8" s="43">
        <f t="shared" si="24"/>
        <v>1318050</v>
      </c>
      <c r="AB8" s="43">
        <f t="shared" si="24"/>
        <v>0</v>
      </c>
      <c r="AC8" s="43">
        <f t="shared" si="24"/>
        <v>0</v>
      </c>
      <c r="AD8" s="43">
        <f t="shared" si="24"/>
        <v>0</v>
      </c>
      <c r="AE8" s="43">
        <f t="shared" si="24"/>
        <v>0</v>
      </c>
      <c r="AF8" s="43">
        <f t="shared" si="24"/>
        <v>0</v>
      </c>
      <c r="AG8" s="43">
        <f t="shared" si="24"/>
        <v>0</v>
      </c>
      <c r="AH8" s="43">
        <f t="shared" si="24"/>
        <v>0</v>
      </c>
      <c r="AI8" s="43">
        <f t="shared" si="24"/>
        <v>10000000</v>
      </c>
      <c r="AJ8" s="43">
        <f t="shared" si="24"/>
        <v>1926000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0</v>
      </c>
      <c r="AQ8" s="43">
        <f t="shared" si="24"/>
        <v>0</v>
      </c>
      <c r="AR8" s="43">
        <f t="shared" si="24"/>
        <v>0</v>
      </c>
      <c r="AS8" s="43">
        <f t="shared" si="24"/>
        <v>0</v>
      </c>
      <c r="AT8" s="43">
        <f t="shared" si="24"/>
        <v>0</v>
      </c>
      <c r="AU8" s="43">
        <f t="shared" si="24"/>
        <v>0</v>
      </c>
      <c r="AV8" s="43">
        <f t="shared" si="24"/>
        <v>0</v>
      </c>
      <c r="AW8" s="43">
        <f t="shared" si="24"/>
        <v>0</v>
      </c>
      <c r="AX8" s="43">
        <f t="shared" si="24"/>
        <v>0</v>
      </c>
      <c r="AY8" s="43">
        <f t="shared" si="24"/>
        <v>0</v>
      </c>
      <c r="AZ8" s="43">
        <f t="shared" si="24"/>
        <v>481950</v>
      </c>
      <c r="BA8" s="59">
        <f t="shared" si="3"/>
        <v>17773000</v>
      </c>
      <c r="BB8" s="28">
        <f t="shared" si="4"/>
        <v>0</v>
      </c>
      <c r="BC8" s="29"/>
      <c r="BD8" s="59">
        <f t="shared" si="5"/>
        <v>0</v>
      </c>
      <c r="BE8" s="59">
        <f t="shared" si="6"/>
        <v>0</v>
      </c>
      <c r="BF8" s="59">
        <f t="shared" si="7"/>
        <v>3000000</v>
      </c>
      <c r="BG8" s="59">
        <f t="shared" si="8"/>
        <v>1047000</v>
      </c>
      <c r="BH8" s="59">
        <f t="shared" si="9"/>
        <v>0</v>
      </c>
      <c r="BI8" s="59">
        <f t="shared" si="10"/>
        <v>1318050</v>
      </c>
      <c r="BJ8" s="59">
        <f t="shared" si="11"/>
        <v>0</v>
      </c>
      <c r="BK8" s="59">
        <f t="shared" si="12"/>
        <v>11926000</v>
      </c>
      <c r="BL8" s="59">
        <f t="shared" si="13"/>
        <v>0</v>
      </c>
      <c r="BM8" s="59">
        <f t="shared" si="14"/>
        <v>0</v>
      </c>
      <c r="BN8" s="59">
        <f t="shared" si="15"/>
        <v>0</v>
      </c>
      <c r="BO8" s="59">
        <f t="shared" si="16"/>
        <v>481950</v>
      </c>
      <c r="BP8" s="29"/>
      <c r="BQ8" s="59">
        <f t="shared" si="17"/>
        <v>3000000</v>
      </c>
      <c r="BR8" s="59">
        <f t="shared" si="18"/>
        <v>2365050</v>
      </c>
      <c r="BS8" s="59">
        <f t="shared" si="19"/>
        <v>11926000</v>
      </c>
      <c r="BT8" s="59">
        <f t="shared" si="20"/>
        <v>481950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13000000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3000000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0</v>
      </c>
      <c r="AH9" s="47">
        <f t="shared" si="25"/>
        <v>0</v>
      </c>
      <c r="AI9" s="47">
        <f t="shared" si="25"/>
        <v>10000000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60">
        <f t="shared" si="25"/>
        <v>0</v>
      </c>
      <c r="BA9" s="59">
        <f t="shared" si="3"/>
        <v>13000000</v>
      </c>
      <c r="BB9" s="28">
        <f t="shared" si="4"/>
        <v>0</v>
      </c>
      <c r="BC9" s="61"/>
      <c r="BD9" s="59">
        <f t="shared" si="5"/>
        <v>0</v>
      </c>
      <c r="BE9" s="59">
        <f t="shared" si="6"/>
        <v>0</v>
      </c>
      <c r="BF9" s="59">
        <f t="shared" si="7"/>
        <v>3000000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0</v>
      </c>
      <c r="BK9" s="59">
        <f t="shared" si="12"/>
        <v>10000000</v>
      </c>
      <c r="BL9" s="59">
        <f t="shared" si="13"/>
        <v>0</v>
      </c>
      <c r="BM9" s="59">
        <f t="shared" si="14"/>
        <v>0</v>
      </c>
      <c r="BN9" s="59">
        <f t="shared" si="15"/>
        <v>0</v>
      </c>
      <c r="BO9" s="59">
        <f t="shared" si="16"/>
        <v>0</v>
      </c>
      <c r="BP9" s="61"/>
      <c r="BQ9" s="59">
        <f t="shared" si="17"/>
        <v>3000000</v>
      </c>
      <c r="BR9" s="59">
        <f t="shared" si="18"/>
        <v>0</v>
      </c>
      <c r="BS9" s="59">
        <f t="shared" si="19"/>
        <v>10000000</v>
      </c>
      <c r="BT9" s="59">
        <f t="shared" si="20"/>
        <v>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1.0E7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>
        <f>D11</f>
        <v>10000000</v>
      </c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3"/>
      <c r="BA11" s="59">
        <f t="shared" si="3"/>
        <v>10000000</v>
      </c>
      <c r="BB11" s="28">
        <f t="shared" si="4"/>
        <v>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0</v>
      </c>
      <c r="BK11" s="59">
        <f t="shared" si="12"/>
        <v>10000000</v>
      </c>
      <c r="BL11" s="59">
        <f t="shared" si="13"/>
        <v>0</v>
      </c>
      <c r="BM11" s="59">
        <f t="shared" si="14"/>
        <v>0</v>
      </c>
      <c r="BN11" s="59">
        <f t="shared" si="15"/>
        <v>0</v>
      </c>
      <c r="BO11" s="59">
        <f t="shared" si="16"/>
        <v>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10000000</v>
      </c>
      <c r="BT11" s="59">
        <f t="shared" si="20"/>
        <v>0</v>
      </c>
    </row>
    <row r="12">
      <c r="A12" s="49"/>
      <c r="B12" s="52" t="s">
        <v>38</v>
      </c>
      <c r="C12" s="52" t="s">
        <v>40</v>
      </c>
      <c r="D12" s="53">
        <v>3000000.0</v>
      </c>
      <c r="E12" s="102"/>
      <c r="F12" s="102"/>
      <c r="G12" s="102"/>
      <c r="H12" s="102"/>
      <c r="I12" s="102"/>
      <c r="J12" s="102"/>
      <c r="K12" s="102"/>
      <c r="L12" s="102"/>
      <c r="M12" s="102"/>
      <c r="N12" s="104">
        <v>3000000.0</v>
      </c>
      <c r="O12" s="103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3"/>
      <c r="BA12" s="59">
        <f t="shared" si="3"/>
        <v>3000000</v>
      </c>
      <c r="BB12" s="28">
        <f t="shared" si="4"/>
        <v>0</v>
      </c>
      <c r="BC12" s="64"/>
      <c r="BD12" s="59">
        <f t="shared" si="5"/>
        <v>0</v>
      </c>
      <c r="BE12" s="59">
        <f t="shared" si="6"/>
        <v>0</v>
      </c>
      <c r="BF12" s="59">
        <f t="shared" si="7"/>
        <v>3000000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0</v>
      </c>
      <c r="BP12" s="64"/>
      <c r="BQ12" s="59">
        <f t="shared" si="17"/>
        <v>3000000</v>
      </c>
      <c r="BR12" s="59">
        <f t="shared" si="18"/>
        <v>0</v>
      </c>
      <c r="BS12" s="59">
        <f t="shared" si="19"/>
        <v>0</v>
      </c>
      <c r="BT12" s="59">
        <f t="shared" si="20"/>
        <v>0</v>
      </c>
    </row>
    <row r="13">
      <c r="A13" s="45">
        <v>524111.0</v>
      </c>
      <c r="B13" s="46" t="s">
        <v>41</v>
      </c>
      <c r="C13" s="6"/>
      <c r="D13" s="47">
        <f t="shared" ref="D13:AZ13" si="26">sum(D16:D23)</f>
        <v>4263000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1047000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0</v>
      </c>
      <c r="Y13" s="47">
        <f t="shared" si="26"/>
        <v>0</v>
      </c>
      <c r="Z13" s="47">
        <f t="shared" si="26"/>
        <v>0</v>
      </c>
      <c r="AA13" s="47">
        <f t="shared" si="26"/>
        <v>1318050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0</v>
      </c>
      <c r="AG13" s="47">
        <f t="shared" si="26"/>
        <v>0</v>
      </c>
      <c r="AH13" s="47">
        <f t="shared" si="26"/>
        <v>0</v>
      </c>
      <c r="AI13" s="47">
        <f t="shared" si="26"/>
        <v>0</v>
      </c>
      <c r="AJ13" s="47">
        <f t="shared" si="26"/>
        <v>1416000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0</v>
      </c>
      <c r="AZ13" s="47">
        <f t="shared" si="26"/>
        <v>481950</v>
      </c>
      <c r="BA13" s="59">
        <f t="shared" si="3"/>
        <v>4263000</v>
      </c>
      <c r="BB13" s="28">
        <f t="shared" si="4"/>
        <v>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1047000</v>
      </c>
      <c r="BH13" s="59">
        <f t="shared" si="9"/>
        <v>0</v>
      </c>
      <c r="BI13" s="59">
        <f t="shared" si="10"/>
        <v>1318050</v>
      </c>
      <c r="BJ13" s="59">
        <f t="shared" si="11"/>
        <v>0</v>
      </c>
      <c r="BK13" s="59">
        <f t="shared" si="12"/>
        <v>1416000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481950</v>
      </c>
      <c r="BP13" s="61"/>
      <c r="BQ13" s="59">
        <f t="shared" si="17"/>
        <v>0</v>
      </c>
      <c r="BR13" s="59">
        <f t="shared" si="18"/>
        <v>2365050</v>
      </c>
      <c r="BS13" s="59">
        <f t="shared" si="19"/>
        <v>1416000</v>
      </c>
      <c r="BT13" s="59">
        <f t="shared" si="20"/>
        <v>481950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3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/>
      <c r="C15" s="105" t="s">
        <v>327</v>
      </c>
      <c r="D15" s="53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5"/>
      <c r="BA15" s="44"/>
      <c r="BB15" s="64"/>
      <c r="BC15" s="6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64"/>
      <c r="BQ15" s="44"/>
      <c r="BR15" s="44"/>
      <c r="BS15" s="44"/>
      <c r="BT15" s="44"/>
    </row>
    <row r="16">
      <c r="A16" s="49"/>
      <c r="B16" s="52" t="s">
        <v>38</v>
      </c>
      <c r="C16" s="52" t="s">
        <v>42</v>
      </c>
      <c r="D16" s="53">
        <v>600000.0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6">
        <v>600000.0</v>
      </c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3"/>
      <c r="BA16" s="59">
        <f t="shared" ref="BA16:BA17" si="27">sum(E16:AZ16)</f>
        <v>600000</v>
      </c>
      <c r="BB16" s="28">
        <f t="shared" ref="BB16:BB17" si="28">D16-BA16</f>
        <v>0</v>
      </c>
      <c r="BC16" s="64"/>
      <c r="BD16" s="59">
        <f t="shared" ref="BD16:BD17" si="29">sum(E16:H16)</f>
        <v>0</v>
      </c>
      <c r="BE16" s="59">
        <f t="shared" ref="BE16:BE17" si="30">sum(I16:L16)</f>
        <v>0</v>
      </c>
      <c r="BF16" s="59">
        <f t="shared" ref="BF16:BF17" si="31">sum(M16:P16)</f>
        <v>0</v>
      </c>
      <c r="BG16" s="59">
        <f t="shared" ref="BG16:BG17" si="32">sum(Q16:T16)</f>
        <v>600000</v>
      </c>
      <c r="BH16" s="59">
        <f t="shared" ref="BH16:BH17" si="33">sum(U16:X16)</f>
        <v>0</v>
      </c>
      <c r="BI16" s="59">
        <f t="shared" ref="BI16:BI17" si="34">sum(Y16:AB16)</f>
        <v>0</v>
      </c>
      <c r="BJ16" s="59">
        <f t="shared" ref="BJ16:BJ17" si="35">sum(AC16:AF16)</f>
        <v>0</v>
      </c>
      <c r="BK16" s="59">
        <f t="shared" ref="BK16:BK17" si="36">sum(AG16:AJ16)</f>
        <v>0</v>
      </c>
      <c r="BL16" s="59">
        <f t="shared" ref="BL16:BL17" si="37">sum(AK16:AN16)</f>
        <v>0</v>
      </c>
      <c r="BM16" s="59">
        <f t="shared" ref="BM16:BM17" si="38">sum(AO16:AR16)</f>
        <v>0</v>
      </c>
      <c r="BN16" s="59">
        <f t="shared" ref="BN16:BN17" si="39">sum(AS16:AV16)</f>
        <v>0</v>
      </c>
      <c r="BO16" s="59">
        <f t="shared" ref="BO16:BO17" si="40">sum(AW16:AZ16)</f>
        <v>0</v>
      </c>
      <c r="BP16" s="64"/>
      <c r="BQ16" s="59">
        <f t="shared" ref="BQ16:BQ17" si="41">sum(BD16:BF16)</f>
        <v>0</v>
      </c>
      <c r="BR16" s="59">
        <f t="shared" ref="BR16:BR17" si="42">sum(BG16:BI16)</f>
        <v>600000</v>
      </c>
      <c r="BS16" s="59">
        <f t="shared" ref="BS16:BS17" si="43">sum(BJ16:BL16)</f>
        <v>0</v>
      </c>
      <c r="BT16" s="59">
        <f t="shared" ref="BT16:BT17" si="44">sum(BM16:BO16)</f>
        <v>0</v>
      </c>
    </row>
    <row r="17">
      <c r="A17" s="49"/>
      <c r="B17" s="52" t="s">
        <v>38</v>
      </c>
      <c r="C17" s="52" t="s">
        <v>43</v>
      </c>
      <c r="D17" s="53">
        <v>447000.0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6">
        <v>447000.0</v>
      </c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3"/>
      <c r="BA17" s="59">
        <f t="shared" si="27"/>
        <v>447000</v>
      </c>
      <c r="BB17" s="28">
        <f t="shared" si="28"/>
        <v>0</v>
      </c>
      <c r="BC17" s="64"/>
      <c r="BD17" s="59">
        <f t="shared" si="29"/>
        <v>0</v>
      </c>
      <c r="BE17" s="59">
        <f t="shared" si="30"/>
        <v>0</v>
      </c>
      <c r="BF17" s="59">
        <f t="shared" si="31"/>
        <v>0</v>
      </c>
      <c r="BG17" s="59">
        <f t="shared" si="32"/>
        <v>447000</v>
      </c>
      <c r="BH17" s="59">
        <f t="shared" si="33"/>
        <v>0</v>
      </c>
      <c r="BI17" s="59">
        <f t="shared" si="34"/>
        <v>0</v>
      </c>
      <c r="BJ17" s="59">
        <f t="shared" si="35"/>
        <v>0</v>
      </c>
      <c r="BK17" s="59">
        <f t="shared" si="36"/>
        <v>0</v>
      </c>
      <c r="BL17" s="59">
        <f t="shared" si="37"/>
        <v>0</v>
      </c>
      <c r="BM17" s="59">
        <f t="shared" si="38"/>
        <v>0</v>
      </c>
      <c r="BN17" s="59">
        <f t="shared" si="39"/>
        <v>0</v>
      </c>
      <c r="BO17" s="59">
        <f t="shared" si="40"/>
        <v>0</v>
      </c>
      <c r="BP17" s="64"/>
      <c r="BQ17" s="59">
        <f t="shared" si="41"/>
        <v>0</v>
      </c>
      <c r="BR17" s="59">
        <f t="shared" si="42"/>
        <v>447000</v>
      </c>
      <c r="BS17" s="59">
        <f t="shared" si="43"/>
        <v>0</v>
      </c>
      <c r="BT17" s="59">
        <f t="shared" si="44"/>
        <v>0</v>
      </c>
    </row>
    <row r="18">
      <c r="A18" s="49"/>
      <c r="B18" s="52"/>
      <c r="C18" s="107" t="s">
        <v>328</v>
      </c>
      <c r="D18" s="53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5"/>
      <c r="BA18" s="44"/>
      <c r="BB18" s="64"/>
      <c r="BC18" s="6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64"/>
      <c r="BQ18" s="44"/>
      <c r="BR18" s="44"/>
      <c r="BS18" s="44"/>
      <c r="BT18" s="44"/>
    </row>
    <row r="19">
      <c r="A19" s="49"/>
      <c r="B19" s="52" t="s">
        <v>38</v>
      </c>
      <c r="C19" s="52" t="s">
        <v>43</v>
      </c>
      <c r="D19" s="108">
        <v>1800000.0</v>
      </c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6">
        <v>1318050.0</v>
      </c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9">
        <v>481950.0</v>
      </c>
      <c r="BA19" s="59">
        <f>sum(E19:AZ19)</f>
        <v>1800000</v>
      </c>
      <c r="BB19" s="28">
        <f>D19-BA19</f>
        <v>0</v>
      </c>
      <c r="BC19" s="64"/>
      <c r="BD19" s="59">
        <f>sum(E19:H19)</f>
        <v>0</v>
      </c>
      <c r="BE19" s="59">
        <f>sum(I19:L19)</f>
        <v>0</v>
      </c>
      <c r="BF19" s="59">
        <f>sum(M19:P19)</f>
        <v>0</v>
      </c>
      <c r="BG19" s="59">
        <f>sum(Q19:T19)</f>
        <v>0</v>
      </c>
      <c r="BH19" s="59">
        <f>sum(U19:X19)</f>
        <v>0</v>
      </c>
      <c r="BI19" s="59">
        <f>sum(Y19:AB19)</f>
        <v>1318050</v>
      </c>
      <c r="BJ19" s="59">
        <f>sum(AC19:AF19)</f>
        <v>0</v>
      </c>
      <c r="BK19" s="59">
        <f>sum(AG19:AJ19)</f>
        <v>0</v>
      </c>
      <c r="BL19" s="59">
        <f>sum(AK19:AN19)</f>
        <v>0</v>
      </c>
      <c r="BM19" s="59">
        <f>sum(AO19:AR19)</f>
        <v>0</v>
      </c>
      <c r="BN19" s="59">
        <f>sum(AS19:AV19)</f>
        <v>0</v>
      </c>
      <c r="BO19" s="59">
        <f>sum(AW19:AZ19)</f>
        <v>481950</v>
      </c>
      <c r="BP19" s="64"/>
      <c r="BQ19" s="59">
        <f>sum(BD19:BF19)</f>
        <v>0</v>
      </c>
      <c r="BR19" s="59">
        <f>sum(BG19:BI19)</f>
        <v>1318050</v>
      </c>
      <c r="BS19" s="59">
        <f>sum(BJ19:BL19)</f>
        <v>0</v>
      </c>
      <c r="BT19" s="59">
        <f>sum(BM19:BO19)</f>
        <v>481950</v>
      </c>
    </row>
    <row r="20">
      <c r="A20" s="45"/>
      <c r="B20" s="110"/>
      <c r="C20" s="111" t="s">
        <v>329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112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60"/>
      <c r="BA20" s="44"/>
      <c r="BB20" s="64"/>
      <c r="BC20" s="61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61"/>
      <c r="BQ20" s="44"/>
      <c r="BR20" s="44"/>
      <c r="BS20" s="44"/>
      <c r="BT20" s="44"/>
    </row>
    <row r="21">
      <c r="A21" s="49"/>
      <c r="B21" s="52"/>
      <c r="C21" s="105" t="s">
        <v>327</v>
      </c>
      <c r="D21" s="53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5"/>
      <c r="BA21" s="44"/>
      <c r="BB21" s="64"/>
      <c r="BC21" s="6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64"/>
      <c r="BQ21" s="44"/>
      <c r="BR21" s="44"/>
      <c r="BS21" s="44"/>
      <c r="BT21" s="44"/>
    </row>
    <row r="22">
      <c r="A22" s="49"/>
      <c r="B22" s="52" t="s">
        <v>38</v>
      </c>
      <c r="C22" s="52" t="s">
        <v>42</v>
      </c>
      <c r="D22" s="53">
        <v>688000.0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53"/>
      <c r="AG22" s="62"/>
      <c r="AH22" s="62"/>
      <c r="AI22" s="62"/>
      <c r="AJ22" s="62">
        <f t="shared" ref="AJ22:AJ23" si="45">D22</f>
        <v>688000</v>
      </c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5"/>
      <c r="BA22" s="59">
        <f t="shared" ref="BA22:BA31" si="46">sum(E22:AZ22)</f>
        <v>688000</v>
      </c>
      <c r="BB22" s="28">
        <f t="shared" ref="BB22:BB23" si="47">D22-BA22</f>
        <v>0</v>
      </c>
      <c r="BC22" s="64"/>
      <c r="BD22" s="59">
        <f t="shared" ref="BD22:BD23" si="48">sum(E22:H22)</f>
        <v>0</v>
      </c>
      <c r="BE22" s="59">
        <f t="shared" ref="BE22:BE23" si="49">sum(I22:L22)</f>
        <v>0</v>
      </c>
      <c r="BF22" s="59">
        <f t="shared" ref="BF22:BF23" si="50">sum(M22:P22)</f>
        <v>0</v>
      </c>
      <c r="BG22" s="59">
        <f t="shared" ref="BG22:BG23" si="51">sum(Q22:T22)</f>
        <v>0</v>
      </c>
      <c r="BH22" s="59">
        <f t="shared" ref="BH22:BH23" si="52">sum(U22:X22)</f>
        <v>0</v>
      </c>
      <c r="BI22" s="59">
        <f t="shared" ref="BI22:BI23" si="53">sum(Y22:AB22)</f>
        <v>0</v>
      </c>
      <c r="BJ22" s="59">
        <f t="shared" ref="BJ22:BJ23" si="54">sum(AC22:AF22)</f>
        <v>0</v>
      </c>
      <c r="BK22" s="59">
        <f t="shared" ref="BK22:BK23" si="55">sum(AG22:AJ22)</f>
        <v>688000</v>
      </c>
      <c r="BL22" s="59">
        <f t="shared" ref="BL22:BL23" si="56">sum(AK22:AN22)</f>
        <v>0</v>
      </c>
      <c r="BM22" s="59">
        <f t="shared" ref="BM22:BM23" si="57">sum(AO22:AR22)</f>
        <v>0</v>
      </c>
      <c r="BN22" s="59">
        <f t="shared" ref="BN22:BN23" si="58">sum(AS22:AV22)</f>
        <v>0</v>
      </c>
      <c r="BO22" s="59">
        <f t="shared" ref="BO22:BO23" si="59">sum(AW22:AZ22)</f>
        <v>0</v>
      </c>
      <c r="BP22" s="64"/>
      <c r="BQ22" s="59">
        <f t="shared" ref="BQ22:BQ23" si="60">sum(BD22:BF22)</f>
        <v>0</v>
      </c>
      <c r="BR22" s="59">
        <f t="shared" ref="BR22:BR23" si="61">sum(BG22:BI22)</f>
        <v>0</v>
      </c>
      <c r="BS22" s="59">
        <f t="shared" ref="BS22:BS23" si="62">sum(BJ22:BL22)</f>
        <v>688000</v>
      </c>
      <c r="BT22" s="59">
        <f t="shared" ref="BT22:BT23" si="63">sum(BM22:BO22)</f>
        <v>0</v>
      </c>
    </row>
    <row r="23">
      <c r="A23" s="49"/>
      <c r="B23" s="52" t="s">
        <v>38</v>
      </c>
      <c r="C23" s="52" t="s">
        <v>43</v>
      </c>
      <c r="D23" s="53">
        <v>728000.0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53"/>
      <c r="AG23" s="62"/>
      <c r="AH23" s="62"/>
      <c r="AI23" s="62"/>
      <c r="AJ23" s="62">
        <f t="shared" si="45"/>
        <v>728000</v>
      </c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5"/>
      <c r="BA23" s="59">
        <f t="shared" si="46"/>
        <v>728000</v>
      </c>
      <c r="BB23" s="28">
        <f t="shared" si="47"/>
        <v>0</v>
      </c>
      <c r="BC23" s="64"/>
      <c r="BD23" s="59">
        <f t="shared" si="48"/>
        <v>0</v>
      </c>
      <c r="BE23" s="59">
        <f t="shared" si="49"/>
        <v>0</v>
      </c>
      <c r="BF23" s="59">
        <f t="shared" si="50"/>
        <v>0</v>
      </c>
      <c r="BG23" s="59">
        <f t="shared" si="51"/>
        <v>0</v>
      </c>
      <c r="BH23" s="59">
        <f t="shared" si="52"/>
        <v>0</v>
      </c>
      <c r="BI23" s="59">
        <f t="shared" si="53"/>
        <v>0</v>
      </c>
      <c r="BJ23" s="59">
        <f t="shared" si="54"/>
        <v>0</v>
      </c>
      <c r="BK23" s="59">
        <f t="shared" si="55"/>
        <v>728000</v>
      </c>
      <c r="BL23" s="59">
        <f t="shared" si="56"/>
        <v>0</v>
      </c>
      <c r="BM23" s="59">
        <f t="shared" si="57"/>
        <v>0</v>
      </c>
      <c r="BN23" s="59">
        <f t="shared" si="58"/>
        <v>0</v>
      </c>
      <c r="BO23" s="59">
        <f t="shared" si="59"/>
        <v>0</v>
      </c>
      <c r="BP23" s="64"/>
      <c r="BQ23" s="59">
        <f t="shared" si="60"/>
        <v>0</v>
      </c>
      <c r="BR23" s="59">
        <f t="shared" si="61"/>
        <v>0</v>
      </c>
      <c r="BS23" s="59">
        <f t="shared" si="62"/>
        <v>728000</v>
      </c>
      <c r="BT23" s="59">
        <f t="shared" si="63"/>
        <v>0</v>
      </c>
    </row>
    <row r="24">
      <c r="A24" s="45">
        <v>524113.0</v>
      </c>
      <c r="B24" s="46" t="s">
        <v>44</v>
      </c>
      <c r="C24" s="6"/>
      <c r="D24" s="43">
        <f t="shared" ref="D24:AZ24" si="64">sum(D26)</f>
        <v>510000</v>
      </c>
      <c r="E24" s="43">
        <f t="shared" si="64"/>
        <v>0</v>
      </c>
      <c r="F24" s="43">
        <f t="shared" si="64"/>
        <v>0</v>
      </c>
      <c r="G24" s="43">
        <f t="shared" si="64"/>
        <v>0</v>
      </c>
      <c r="H24" s="43">
        <f t="shared" si="64"/>
        <v>0</v>
      </c>
      <c r="I24" s="43">
        <f t="shared" si="64"/>
        <v>0</v>
      </c>
      <c r="J24" s="43">
        <f t="shared" si="64"/>
        <v>0</v>
      </c>
      <c r="K24" s="43">
        <f t="shared" si="64"/>
        <v>0</v>
      </c>
      <c r="L24" s="43">
        <f t="shared" si="64"/>
        <v>0</v>
      </c>
      <c r="M24" s="43">
        <f t="shared" si="64"/>
        <v>0</v>
      </c>
      <c r="N24" s="43">
        <f t="shared" si="64"/>
        <v>0</v>
      </c>
      <c r="O24" s="43">
        <f t="shared" si="64"/>
        <v>0</v>
      </c>
      <c r="P24" s="43">
        <f t="shared" si="64"/>
        <v>0</v>
      </c>
      <c r="Q24" s="43">
        <f t="shared" si="64"/>
        <v>0</v>
      </c>
      <c r="R24" s="43">
        <f t="shared" si="64"/>
        <v>0</v>
      </c>
      <c r="S24" s="43">
        <f t="shared" si="64"/>
        <v>0</v>
      </c>
      <c r="T24" s="43">
        <f t="shared" si="64"/>
        <v>0</v>
      </c>
      <c r="U24" s="43">
        <f t="shared" si="64"/>
        <v>0</v>
      </c>
      <c r="V24" s="43">
        <f t="shared" si="64"/>
        <v>0</v>
      </c>
      <c r="W24" s="43">
        <f t="shared" si="64"/>
        <v>0</v>
      </c>
      <c r="X24" s="43">
        <f t="shared" si="64"/>
        <v>0</v>
      </c>
      <c r="Y24" s="43">
        <f t="shared" si="64"/>
        <v>0</v>
      </c>
      <c r="Z24" s="43">
        <f t="shared" si="64"/>
        <v>0</v>
      </c>
      <c r="AA24" s="43">
        <f t="shared" si="64"/>
        <v>0</v>
      </c>
      <c r="AB24" s="43">
        <f t="shared" si="64"/>
        <v>0</v>
      </c>
      <c r="AC24" s="43">
        <f t="shared" si="64"/>
        <v>0</v>
      </c>
      <c r="AD24" s="43">
        <f t="shared" si="64"/>
        <v>0</v>
      </c>
      <c r="AE24" s="43">
        <f t="shared" si="64"/>
        <v>0</v>
      </c>
      <c r="AF24" s="43">
        <f t="shared" si="64"/>
        <v>0</v>
      </c>
      <c r="AG24" s="43">
        <f t="shared" si="64"/>
        <v>0</v>
      </c>
      <c r="AH24" s="43">
        <f t="shared" si="64"/>
        <v>0</v>
      </c>
      <c r="AI24" s="43">
        <f t="shared" si="64"/>
        <v>0</v>
      </c>
      <c r="AJ24" s="43">
        <f t="shared" si="64"/>
        <v>510000</v>
      </c>
      <c r="AK24" s="43">
        <f t="shared" si="64"/>
        <v>0</v>
      </c>
      <c r="AL24" s="43">
        <f t="shared" si="64"/>
        <v>0</v>
      </c>
      <c r="AM24" s="43">
        <f t="shared" si="64"/>
        <v>0</v>
      </c>
      <c r="AN24" s="43">
        <f t="shared" si="64"/>
        <v>0</v>
      </c>
      <c r="AO24" s="43">
        <f t="shared" si="64"/>
        <v>0</v>
      </c>
      <c r="AP24" s="43">
        <f t="shared" si="64"/>
        <v>0</v>
      </c>
      <c r="AQ24" s="43">
        <f t="shared" si="64"/>
        <v>0</v>
      </c>
      <c r="AR24" s="43">
        <f t="shared" si="64"/>
        <v>0</v>
      </c>
      <c r="AS24" s="43">
        <f t="shared" si="64"/>
        <v>0</v>
      </c>
      <c r="AT24" s="43">
        <f t="shared" si="64"/>
        <v>0</v>
      </c>
      <c r="AU24" s="43">
        <f t="shared" si="64"/>
        <v>0</v>
      </c>
      <c r="AV24" s="43">
        <f t="shared" si="64"/>
        <v>0</v>
      </c>
      <c r="AW24" s="43">
        <f t="shared" si="64"/>
        <v>0</v>
      </c>
      <c r="AX24" s="43">
        <f t="shared" si="64"/>
        <v>0</v>
      </c>
      <c r="AY24" s="43">
        <f t="shared" si="64"/>
        <v>0</v>
      </c>
      <c r="AZ24" s="43">
        <f t="shared" si="64"/>
        <v>0</v>
      </c>
      <c r="BA24" s="59">
        <f t="shared" si="46"/>
        <v>510000</v>
      </c>
      <c r="BB24" s="64"/>
      <c r="BC24" s="29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29"/>
      <c r="BQ24" s="44"/>
      <c r="BR24" s="44"/>
      <c r="BS24" s="44"/>
      <c r="BT24" s="44"/>
    </row>
    <row r="25">
      <c r="A25" s="41"/>
      <c r="B25" s="113"/>
      <c r="C25" s="111" t="s">
        <v>329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58"/>
      <c r="BA25" s="59">
        <f t="shared" si="46"/>
        <v>0</v>
      </c>
      <c r="BB25" s="64"/>
      <c r="BC25" s="2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29"/>
      <c r="BQ25" s="44"/>
      <c r="BR25" s="44"/>
      <c r="BS25" s="44"/>
      <c r="BT25" s="44"/>
    </row>
    <row r="26">
      <c r="A26" s="41"/>
      <c r="B26" s="52" t="s">
        <v>38</v>
      </c>
      <c r="C26" s="52" t="s">
        <v>330</v>
      </c>
      <c r="D26" s="53">
        <v>510000.0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>
        <f>D26</f>
        <v>510000</v>
      </c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58"/>
      <c r="BA26" s="59">
        <f t="shared" si="46"/>
        <v>510000</v>
      </c>
      <c r="BB26" s="64"/>
      <c r="BC26" s="29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29"/>
      <c r="BQ26" s="44"/>
      <c r="BR26" s="44"/>
      <c r="BS26" s="44"/>
      <c r="BT26" s="44"/>
    </row>
    <row r="27">
      <c r="A27" s="41" t="s">
        <v>46</v>
      </c>
      <c r="B27" s="42" t="s">
        <v>47</v>
      </c>
      <c r="C27" s="6"/>
      <c r="D27" s="43">
        <f t="shared" ref="D27:AZ27" si="65">sum(D28,D33,D36,D40,D50)</f>
        <v>18324000</v>
      </c>
      <c r="E27" s="43">
        <f t="shared" si="65"/>
        <v>0</v>
      </c>
      <c r="F27" s="43">
        <f t="shared" si="65"/>
        <v>0</v>
      </c>
      <c r="G27" s="43">
        <f t="shared" si="65"/>
        <v>0</v>
      </c>
      <c r="H27" s="43">
        <f t="shared" si="65"/>
        <v>0</v>
      </c>
      <c r="I27" s="43">
        <f t="shared" si="65"/>
        <v>0</v>
      </c>
      <c r="J27" s="43">
        <f t="shared" si="65"/>
        <v>0</v>
      </c>
      <c r="K27" s="43">
        <f t="shared" si="65"/>
        <v>0</v>
      </c>
      <c r="L27" s="43">
        <f t="shared" si="65"/>
        <v>0</v>
      </c>
      <c r="M27" s="43">
        <f t="shared" si="65"/>
        <v>0</v>
      </c>
      <c r="N27" s="43">
        <f t="shared" si="65"/>
        <v>0</v>
      </c>
      <c r="O27" s="43">
        <f t="shared" si="65"/>
        <v>0</v>
      </c>
      <c r="P27" s="43">
        <f t="shared" si="65"/>
        <v>0</v>
      </c>
      <c r="Q27" s="43">
        <f t="shared" si="65"/>
        <v>0</v>
      </c>
      <c r="R27" s="43">
        <f t="shared" si="65"/>
        <v>0</v>
      </c>
      <c r="S27" s="43">
        <f t="shared" si="65"/>
        <v>0</v>
      </c>
      <c r="T27" s="43">
        <f t="shared" si="65"/>
        <v>0</v>
      </c>
      <c r="U27" s="43">
        <f t="shared" si="65"/>
        <v>0</v>
      </c>
      <c r="V27" s="43">
        <f t="shared" si="65"/>
        <v>0</v>
      </c>
      <c r="W27" s="43">
        <f t="shared" si="65"/>
        <v>0</v>
      </c>
      <c r="X27" s="43">
        <f t="shared" si="65"/>
        <v>0</v>
      </c>
      <c r="Y27" s="43">
        <f t="shared" si="65"/>
        <v>0</v>
      </c>
      <c r="Z27" s="43">
        <f t="shared" si="65"/>
        <v>0</v>
      </c>
      <c r="AA27" s="43">
        <f t="shared" si="65"/>
        <v>0</v>
      </c>
      <c r="AB27" s="43">
        <f t="shared" si="65"/>
        <v>0</v>
      </c>
      <c r="AC27" s="43">
        <f t="shared" si="65"/>
        <v>0</v>
      </c>
      <c r="AD27" s="43">
        <f t="shared" si="65"/>
        <v>0</v>
      </c>
      <c r="AE27" s="43">
        <f t="shared" si="65"/>
        <v>0</v>
      </c>
      <c r="AF27" s="43">
        <f t="shared" si="65"/>
        <v>510000</v>
      </c>
      <c r="AG27" s="43">
        <f t="shared" si="65"/>
        <v>0</v>
      </c>
      <c r="AH27" s="43">
        <f t="shared" si="65"/>
        <v>0</v>
      </c>
      <c r="AI27" s="43">
        <f t="shared" si="65"/>
        <v>0</v>
      </c>
      <c r="AJ27" s="43">
        <f t="shared" si="65"/>
        <v>0</v>
      </c>
      <c r="AK27" s="43">
        <f t="shared" si="65"/>
        <v>1098000</v>
      </c>
      <c r="AL27" s="43">
        <f t="shared" si="65"/>
        <v>340000</v>
      </c>
      <c r="AM27" s="43">
        <f t="shared" si="65"/>
        <v>0</v>
      </c>
      <c r="AN27" s="43">
        <f t="shared" si="65"/>
        <v>5679000</v>
      </c>
      <c r="AO27" s="43">
        <f t="shared" si="65"/>
        <v>0</v>
      </c>
      <c r="AP27" s="43">
        <f t="shared" si="65"/>
        <v>0</v>
      </c>
      <c r="AQ27" s="43">
        <f t="shared" si="65"/>
        <v>0</v>
      </c>
      <c r="AR27" s="43">
        <f t="shared" si="65"/>
        <v>0</v>
      </c>
      <c r="AS27" s="43">
        <f t="shared" si="65"/>
        <v>0</v>
      </c>
      <c r="AT27" s="43">
        <f t="shared" si="65"/>
        <v>0</v>
      </c>
      <c r="AU27" s="43">
        <f t="shared" si="65"/>
        <v>0</v>
      </c>
      <c r="AV27" s="43">
        <f t="shared" si="65"/>
        <v>5775000</v>
      </c>
      <c r="AW27" s="43">
        <f t="shared" si="65"/>
        <v>0</v>
      </c>
      <c r="AX27" s="43">
        <f t="shared" si="65"/>
        <v>4920000</v>
      </c>
      <c r="AY27" s="43">
        <f t="shared" si="65"/>
        <v>0</v>
      </c>
      <c r="AZ27" s="58">
        <f t="shared" si="65"/>
        <v>0</v>
      </c>
      <c r="BA27" s="59">
        <f t="shared" si="46"/>
        <v>18322000</v>
      </c>
      <c r="BB27" s="28">
        <f t="shared" ref="BB27:BB31" si="67">D27-BA27</f>
        <v>2000</v>
      </c>
      <c r="BC27" s="29"/>
      <c r="BD27" s="59">
        <f t="shared" ref="BD27:BD31" si="68">sum(E27:H27)</f>
        <v>0</v>
      </c>
      <c r="BE27" s="59">
        <f t="shared" ref="BE27:BE31" si="69">sum(I27:L27)</f>
        <v>0</v>
      </c>
      <c r="BF27" s="59">
        <f t="shared" ref="BF27:BF31" si="70">sum(M27:P27)</f>
        <v>0</v>
      </c>
      <c r="BG27" s="59">
        <f t="shared" ref="BG27:BG31" si="71">sum(Q27:T27)</f>
        <v>0</v>
      </c>
      <c r="BH27" s="59">
        <f t="shared" ref="BH27:BH31" si="72">sum(U27:X27)</f>
        <v>0</v>
      </c>
      <c r="BI27" s="59">
        <f t="shared" ref="BI27:BI31" si="73">sum(Y27:AB27)</f>
        <v>0</v>
      </c>
      <c r="BJ27" s="59">
        <f t="shared" ref="BJ27:BJ31" si="74">sum(AC27:AF27)</f>
        <v>510000</v>
      </c>
      <c r="BK27" s="59">
        <f t="shared" ref="BK27:BK31" si="75">sum(AG27:AJ27)</f>
        <v>0</v>
      </c>
      <c r="BL27" s="59">
        <f t="shared" ref="BL27:BL31" si="76">sum(AK27:AN27)</f>
        <v>7117000</v>
      </c>
      <c r="BM27" s="59">
        <f t="shared" ref="BM27:BM31" si="77">sum(AO27:AR27)</f>
        <v>0</v>
      </c>
      <c r="BN27" s="59">
        <f t="shared" ref="BN27:BN31" si="78">sum(AS27:AV27)</f>
        <v>5775000</v>
      </c>
      <c r="BO27" s="59">
        <f t="shared" ref="BO27:BO31" si="79">sum(AW27:AZ27)</f>
        <v>4920000</v>
      </c>
      <c r="BP27" s="29"/>
      <c r="BQ27" s="59">
        <f t="shared" ref="BQ27:BQ31" si="80">sum(BD27:BF27)</f>
        <v>0</v>
      </c>
      <c r="BR27" s="59">
        <f t="shared" ref="BR27:BR31" si="81">sum(BG27:BI27)</f>
        <v>0</v>
      </c>
      <c r="BS27" s="59">
        <f t="shared" ref="BS27:BS31" si="82">sum(BJ27:BL27)</f>
        <v>7627000</v>
      </c>
      <c r="BT27" s="59">
        <f t="shared" ref="BT27:BT31" si="83">sum(BM27:BO27)</f>
        <v>10695000</v>
      </c>
    </row>
    <row r="28">
      <c r="A28" s="45">
        <v>521211.0</v>
      </c>
      <c r="B28" s="46" t="s">
        <v>48</v>
      </c>
      <c r="C28" s="6"/>
      <c r="D28" s="47">
        <f>sum(D30:D32)</f>
        <v>5387000</v>
      </c>
      <c r="E28" s="47">
        <f t="shared" ref="E28:AZ28" si="66">sum(E30:E31)</f>
        <v>0</v>
      </c>
      <c r="F28" s="47">
        <f t="shared" si="66"/>
        <v>0</v>
      </c>
      <c r="G28" s="47">
        <f t="shared" si="66"/>
        <v>0</v>
      </c>
      <c r="H28" s="47">
        <f t="shared" si="66"/>
        <v>0</v>
      </c>
      <c r="I28" s="47">
        <f t="shared" si="66"/>
        <v>0</v>
      </c>
      <c r="J28" s="47">
        <f t="shared" si="66"/>
        <v>0</v>
      </c>
      <c r="K28" s="47">
        <f t="shared" si="66"/>
        <v>0</v>
      </c>
      <c r="L28" s="47">
        <f t="shared" si="66"/>
        <v>0</v>
      </c>
      <c r="M28" s="47">
        <f t="shared" si="66"/>
        <v>0</v>
      </c>
      <c r="N28" s="47">
        <f t="shared" si="66"/>
        <v>0</v>
      </c>
      <c r="O28" s="47">
        <f t="shared" si="66"/>
        <v>0</v>
      </c>
      <c r="P28" s="47">
        <f t="shared" si="66"/>
        <v>0</v>
      </c>
      <c r="Q28" s="47">
        <f t="shared" si="66"/>
        <v>0</v>
      </c>
      <c r="R28" s="47">
        <f t="shared" si="66"/>
        <v>0</v>
      </c>
      <c r="S28" s="47">
        <f t="shared" si="66"/>
        <v>0</v>
      </c>
      <c r="T28" s="47">
        <f t="shared" si="66"/>
        <v>0</v>
      </c>
      <c r="U28" s="47">
        <f t="shared" si="66"/>
        <v>0</v>
      </c>
      <c r="V28" s="47">
        <f t="shared" si="66"/>
        <v>0</v>
      </c>
      <c r="W28" s="47">
        <f t="shared" si="66"/>
        <v>0</v>
      </c>
      <c r="X28" s="47">
        <f t="shared" si="66"/>
        <v>0</v>
      </c>
      <c r="Y28" s="47">
        <f t="shared" si="66"/>
        <v>0</v>
      </c>
      <c r="Z28" s="47">
        <f t="shared" si="66"/>
        <v>0</v>
      </c>
      <c r="AA28" s="47">
        <f t="shared" si="66"/>
        <v>0</v>
      </c>
      <c r="AB28" s="47">
        <f t="shared" si="66"/>
        <v>0</v>
      </c>
      <c r="AC28" s="47">
        <f t="shared" si="66"/>
        <v>0</v>
      </c>
      <c r="AD28" s="47">
        <f t="shared" si="66"/>
        <v>0</v>
      </c>
      <c r="AE28" s="47">
        <f t="shared" si="66"/>
        <v>0</v>
      </c>
      <c r="AF28" s="47">
        <f t="shared" si="66"/>
        <v>0</v>
      </c>
      <c r="AG28" s="47">
        <f t="shared" si="66"/>
        <v>0</v>
      </c>
      <c r="AH28" s="47">
        <f t="shared" si="66"/>
        <v>0</v>
      </c>
      <c r="AI28" s="47">
        <f t="shared" si="66"/>
        <v>0</v>
      </c>
      <c r="AJ28" s="47">
        <f t="shared" si="66"/>
        <v>0</v>
      </c>
      <c r="AK28" s="47">
        <f t="shared" si="66"/>
        <v>0</v>
      </c>
      <c r="AL28" s="47">
        <f t="shared" si="66"/>
        <v>0</v>
      </c>
      <c r="AM28" s="47">
        <f t="shared" si="66"/>
        <v>0</v>
      </c>
      <c r="AN28" s="47">
        <f t="shared" si="66"/>
        <v>0</v>
      </c>
      <c r="AO28" s="47">
        <f t="shared" si="66"/>
        <v>0</v>
      </c>
      <c r="AP28" s="47">
        <f t="shared" si="66"/>
        <v>0</v>
      </c>
      <c r="AQ28" s="47">
        <f t="shared" si="66"/>
        <v>0</v>
      </c>
      <c r="AR28" s="47">
        <f t="shared" si="66"/>
        <v>0</v>
      </c>
      <c r="AS28" s="47">
        <f t="shared" si="66"/>
        <v>0</v>
      </c>
      <c r="AT28" s="47">
        <f t="shared" si="66"/>
        <v>0</v>
      </c>
      <c r="AU28" s="47">
        <f t="shared" si="66"/>
        <v>0</v>
      </c>
      <c r="AV28" s="47">
        <f t="shared" si="66"/>
        <v>2865000</v>
      </c>
      <c r="AW28" s="47">
        <f t="shared" si="66"/>
        <v>0</v>
      </c>
      <c r="AX28" s="47">
        <f t="shared" si="66"/>
        <v>2520000</v>
      </c>
      <c r="AY28" s="47">
        <f t="shared" si="66"/>
        <v>0</v>
      </c>
      <c r="AZ28" s="60">
        <f t="shared" si="66"/>
        <v>0</v>
      </c>
      <c r="BA28" s="59">
        <f t="shared" si="46"/>
        <v>5385000</v>
      </c>
      <c r="BB28" s="28">
        <f t="shared" si="67"/>
        <v>2000</v>
      </c>
      <c r="BC28" s="61"/>
      <c r="BD28" s="59">
        <f t="shared" si="68"/>
        <v>0</v>
      </c>
      <c r="BE28" s="59">
        <f t="shared" si="69"/>
        <v>0</v>
      </c>
      <c r="BF28" s="59">
        <f t="shared" si="70"/>
        <v>0</v>
      </c>
      <c r="BG28" s="59">
        <f t="shared" si="71"/>
        <v>0</v>
      </c>
      <c r="BH28" s="59">
        <f t="shared" si="72"/>
        <v>0</v>
      </c>
      <c r="BI28" s="59">
        <f t="shared" si="73"/>
        <v>0</v>
      </c>
      <c r="BJ28" s="59">
        <f t="shared" si="74"/>
        <v>0</v>
      </c>
      <c r="BK28" s="59">
        <f t="shared" si="75"/>
        <v>0</v>
      </c>
      <c r="BL28" s="59">
        <f t="shared" si="76"/>
        <v>0</v>
      </c>
      <c r="BM28" s="59">
        <f t="shared" si="77"/>
        <v>0</v>
      </c>
      <c r="BN28" s="59">
        <f t="shared" si="78"/>
        <v>2865000</v>
      </c>
      <c r="BO28" s="59">
        <f t="shared" si="79"/>
        <v>2520000</v>
      </c>
      <c r="BP28" s="61"/>
      <c r="BQ28" s="59">
        <f t="shared" si="80"/>
        <v>0</v>
      </c>
      <c r="BR28" s="59">
        <f t="shared" si="81"/>
        <v>0</v>
      </c>
      <c r="BS28" s="59">
        <f t="shared" si="82"/>
        <v>0</v>
      </c>
      <c r="BT28" s="59">
        <f t="shared" si="83"/>
        <v>5385000</v>
      </c>
    </row>
    <row r="29">
      <c r="A29" s="49"/>
      <c r="B29" s="50" t="s">
        <v>37</v>
      </c>
      <c r="C29" s="6"/>
      <c r="D29" s="5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3"/>
      <c r="BA29" s="59">
        <f t="shared" si="46"/>
        <v>0</v>
      </c>
      <c r="BB29" s="28">
        <f t="shared" si="67"/>
        <v>0</v>
      </c>
      <c r="BC29" s="64"/>
      <c r="BD29" s="59">
        <f t="shared" si="68"/>
        <v>0</v>
      </c>
      <c r="BE29" s="59">
        <f t="shared" si="69"/>
        <v>0</v>
      </c>
      <c r="BF29" s="59">
        <f t="shared" si="70"/>
        <v>0</v>
      </c>
      <c r="BG29" s="59">
        <f t="shared" si="71"/>
        <v>0</v>
      </c>
      <c r="BH29" s="59">
        <f t="shared" si="72"/>
        <v>0</v>
      </c>
      <c r="BI29" s="59">
        <f t="shared" si="73"/>
        <v>0</v>
      </c>
      <c r="BJ29" s="59">
        <f t="shared" si="74"/>
        <v>0</v>
      </c>
      <c r="BK29" s="59">
        <f t="shared" si="75"/>
        <v>0</v>
      </c>
      <c r="BL29" s="59">
        <f t="shared" si="76"/>
        <v>0</v>
      </c>
      <c r="BM29" s="59">
        <f t="shared" si="77"/>
        <v>0</v>
      </c>
      <c r="BN29" s="59">
        <f t="shared" si="78"/>
        <v>0</v>
      </c>
      <c r="BO29" s="59">
        <f t="shared" si="79"/>
        <v>0</v>
      </c>
      <c r="BP29" s="64"/>
      <c r="BQ29" s="59">
        <f t="shared" si="80"/>
        <v>0</v>
      </c>
      <c r="BR29" s="59">
        <f t="shared" si="81"/>
        <v>0</v>
      </c>
      <c r="BS29" s="59">
        <f t="shared" si="82"/>
        <v>0</v>
      </c>
      <c r="BT29" s="59">
        <f t="shared" si="83"/>
        <v>0</v>
      </c>
    </row>
    <row r="30">
      <c r="A30" s="49"/>
      <c r="B30" s="52" t="s">
        <v>38</v>
      </c>
      <c r="C30" s="52" t="s">
        <v>331</v>
      </c>
      <c r="D30" s="53">
        <v>5040000.0</v>
      </c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>
        <f>D30/2</f>
        <v>2520000</v>
      </c>
      <c r="AW30" s="102"/>
      <c r="AX30" s="102">
        <f>D30/2</f>
        <v>2520000</v>
      </c>
      <c r="AY30" s="102"/>
      <c r="AZ30" s="103"/>
      <c r="BA30" s="59">
        <f t="shared" si="46"/>
        <v>5040000</v>
      </c>
      <c r="BB30" s="28">
        <f t="shared" si="67"/>
        <v>0</v>
      </c>
      <c r="BC30" s="64"/>
      <c r="BD30" s="59">
        <f t="shared" si="68"/>
        <v>0</v>
      </c>
      <c r="BE30" s="59">
        <f t="shared" si="69"/>
        <v>0</v>
      </c>
      <c r="BF30" s="59">
        <f t="shared" si="70"/>
        <v>0</v>
      </c>
      <c r="BG30" s="59">
        <f t="shared" si="71"/>
        <v>0</v>
      </c>
      <c r="BH30" s="59">
        <f t="shared" si="72"/>
        <v>0</v>
      </c>
      <c r="BI30" s="59">
        <f t="shared" si="73"/>
        <v>0</v>
      </c>
      <c r="BJ30" s="59">
        <f t="shared" si="74"/>
        <v>0</v>
      </c>
      <c r="BK30" s="59">
        <f t="shared" si="75"/>
        <v>0</v>
      </c>
      <c r="BL30" s="59">
        <f t="shared" si="76"/>
        <v>0</v>
      </c>
      <c r="BM30" s="59">
        <f t="shared" si="77"/>
        <v>0</v>
      </c>
      <c r="BN30" s="59">
        <f t="shared" si="78"/>
        <v>2520000</v>
      </c>
      <c r="BO30" s="59">
        <f t="shared" si="79"/>
        <v>2520000</v>
      </c>
      <c r="BP30" s="64"/>
      <c r="BQ30" s="59">
        <f t="shared" si="80"/>
        <v>0</v>
      </c>
      <c r="BR30" s="59">
        <f t="shared" si="81"/>
        <v>0</v>
      </c>
      <c r="BS30" s="59">
        <f t="shared" si="82"/>
        <v>0</v>
      </c>
      <c r="BT30" s="59">
        <f t="shared" si="83"/>
        <v>5040000</v>
      </c>
    </row>
    <row r="31">
      <c r="A31" s="49"/>
      <c r="B31" s="52" t="s">
        <v>38</v>
      </c>
      <c r="C31" s="52" t="s">
        <v>332</v>
      </c>
      <c r="D31" s="78">
        <v>345000.0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>
        <f>D31</f>
        <v>345000</v>
      </c>
      <c r="AW31" s="62"/>
      <c r="AX31" s="62"/>
      <c r="AY31" s="62"/>
      <c r="AZ31" s="65"/>
      <c r="BA31" s="59">
        <f t="shared" si="46"/>
        <v>345000</v>
      </c>
      <c r="BB31" s="28">
        <f t="shared" si="67"/>
        <v>0</v>
      </c>
      <c r="BC31" s="64"/>
      <c r="BD31" s="59">
        <f t="shared" si="68"/>
        <v>0</v>
      </c>
      <c r="BE31" s="59">
        <f t="shared" si="69"/>
        <v>0</v>
      </c>
      <c r="BF31" s="59">
        <f t="shared" si="70"/>
        <v>0</v>
      </c>
      <c r="BG31" s="59">
        <f t="shared" si="71"/>
        <v>0</v>
      </c>
      <c r="BH31" s="59">
        <f t="shared" si="72"/>
        <v>0</v>
      </c>
      <c r="BI31" s="59">
        <f t="shared" si="73"/>
        <v>0</v>
      </c>
      <c r="BJ31" s="59">
        <f t="shared" si="74"/>
        <v>0</v>
      </c>
      <c r="BK31" s="59">
        <f t="shared" si="75"/>
        <v>0</v>
      </c>
      <c r="BL31" s="59">
        <f t="shared" si="76"/>
        <v>0</v>
      </c>
      <c r="BM31" s="59">
        <f t="shared" si="77"/>
        <v>0</v>
      </c>
      <c r="BN31" s="59">
        <f t="shared" si="78"/>
        <v>345000</v>
      </c>
      <c r="BO31" s="59">
        <f t="shared" si="79"/>
        <v>0</v>
      </c>
      <c r="BP31" s="64"/>
      <c r="BQ31" s="59">
        <f t="shared" si="80"/>
        <v>0</v>
      </c>
      <c r="BR31" s="59">
        <f t="shared" si="81"/>
        <v>0</v>
      </c>
      <c r="BS31" s="59">
        <f t="shared" si="82"/>
        <v>0</v>
      </c>
      <c r="BT31" s="59">
        <f t="shared" si="83"/>
        <v>345000</v>
      </c>
    </row>
    <row r="32">
      <c r="A32" s="45"/>
      <c r="B32" s="52" t="s">
        <v>38</v>
      </c>
      <c r="C32" s="52" t="s">
        <v>333</v>
      </c>
      <c r="D32" s="47">
        <v>2000.0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>
        <v>2000.0</v>
      </c>
      <c r="AW32" s="47"/>
      <c r="AX32" s="47"/>
      <c r="AY32" s="47"/>
      <c r="AZ32" s="60"/>
      <c r="BA32" s="44"/>
      <c r="BB32" s="64"/>
      <c r="BC32" s="61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61"/>
      <c r="BQ32" s="44"/>
      <c r="BR32" s="44"/>
      <c r="BS32" s="44"/>
      <c r="BT32" s="44"/>
    </row>
    <row r="33">
      <c r="A33" s="45">
        <v>522151.0</v>
      </c>
      <c r="B33" s="46" t="s">
        <v>51</v>
      </c>
      <c r="C33" s="6"/>
      <c r="D33" s="47">
        <f t="shared" ref="D33:AZ33" si="84">sum(D35)</f>
        <v>3600000</v>
      </c>
      <c r="E33" s="47">
        <f t="shared" si="84"/>
        <v>0</v>
      </c>
      <c r="F33" s="47">
        <f t="shared" si="84"/>
        <v>0</v>
      </c>
      <c r="G33" s="47">
        <f t="shared" si="84"/>
        <v>0</v>
      </c>
      <c r="H33" s="47">
        <f t="shared" si="84"/>
        <v>0</v>
      </c>
      <c r="I33" s="47">
        <f t="shared" si="84"/>
        <v>0</v>
      </c>
      <c r="J33" s="47">
        <f t="shared" si="84"/>
        <v>0</v>
      </c>
      <c r="K33" s="47">
        <f t="shared" si="84"/>
        <v>0</v>
      </c>
      <c r="L33" s="47">
        <f t="shared" si="84"/>
        <v>0</v>
      </c>
      <c r="M33" s="47">
        <f t="shared" si="84"/>
        <v>0</v>
      </c>
      <c r="N33" s="47">
        <f t="shared" si="84"/>
        <v>0</v>
      </c>
      <c r="O33" s="47">
        <f t="shared" si="84"/>
        <v>0</v>
      </c>
      <c r="P33" s="47">
        <f t="shared" si="84"/>
        <v>0</v>
      </c>
      <c r="Q33" s="47">
        <f t="shared" si="84"/>
        <v>0</v>
      </c>
      <c r="R33" s="47">
        <f t="shared" si="84"/>
        <v>0</v>
      </c>
      <c r="S33" s="47">
        <f t="shared" si="84"/>
        <v>0</v>
      </c>
      <c r="T33" s="47">
        <f t="shared" si="84"/>
        <v>0</v>
      </c>
      <c r="U33" s="47">
        <f t="shared" si="84"/>
        <v>0</v>
      </c>
      <c r="V33" s="47">
        <f t="shared" si="84"/>
        <v>0</v>
      </c>
      <c r="W33" s="47">
        <f t="shared" si="84"/>
        <v>0</v>
      </c>
      <c r="X33" s="47">
        <f t="shared" si="84"/>
        <v>0</v>
      </c>
      <c r="Y33" s="47">
        <f t="shared" si="84"/>
        <v>0</v>
      </c>
      <c r="Z33" s="47">
        <f t="shared" si="84"/>
        <v>0</v>
      </c>
      <c r="AA33" s="47">
        <f t="shared" si="84"/>
        <v>0</v>
      </c>
      <c r="AB33" s="47">
        <f t="shared" si="84"/>
        <v>0</v>
      </c>
      <c r="AC33" s="47">
        <f t="shared" si="84"/>
        <v>0</v>
      </c>
      <c r="AD33" s="47">
        <f t="shared" si="84"/>
        <v>0</v>
      </c>
      <c r="AE33" s="47">
        <f t="shared" si="84"/>
        <v>0</v>
      </c>
      <c r="AF33" s="47">
        <f t="shared" si="84"/>
        <v>0</v>
      </c>
      <c r="AG33" s="47">
        <f t="shared" si="84"/>
        <v>0</v>
      </c>
      <c r="AH33" s="47">
        <f t="shared" si="84"/>
        <v>0</v>
      </c>
      <c r="AI33" s="47">
        <f t="shared" si="84"/>
        <v>0</v>
      </c>
      <c r="AJ33" s="47">
        <f t="shared" si="84"/>
        <v>0</v>
      </c>
      <c r="AK33" s="47">
        <f t="shared" si="84"/>
        <v>0</v>
      </c>
      <c r="AL33" s="47">
        <f t="shared" si="84"/>
        <v>0</v>
      </c>
      <c r="AM33" s="47">
        <f t="shared" si="84"/>
        <v>0</v>
      </c>
      <c r="AN33" s="47">
        <f t="shared" si="84"/>
        <v>0</v>
      </c>
      <c r="AO33" s="47">
        <f t="shared" si="84"/>
        <v>0</v>
      </c>
      <c r="AP33" s="47">
        <f t="shared" si="84"/>
        <v>0</v>
      </c>
      <c r="AQ33" s="47">
        <f t="shared" si="84"/>
        <v>0</v>
      </c>
      <c r="AR33" s="47">
        <f t="shared" si="84"/>
        <v>0</v>
      </c>
      <c r="AS33" s="47">
        <f t="shared" si="84"/>
        <v>0</v>
      </c>
      <c r="AT33" s="47">
        <f t="shared" si="84"/>
        <v>0</v>
      </c>
      <c r="AU33" s="47">
        <f t="shared" si="84"/>
        <v>0</v>
      </c>
      <c r="AV33" s="47">
        <f t="shared" si="84"/>
        <v>1800000</v>
      </c>
      <c r="AW33" s="47">
        <f t="shared" si="84"/>
        <v>0</v>
      </c>
      <c r="AX33" s="47">
        <f t="shared" si="84"/>
        <v>1800000</v>
      </c>
      <c r="AY33" s="47">
        <f t="shared" si="84"/>
        <v>0</v>
      </c>
      <c r="AZ33" s="60">
        <f t="shared" si="84"/>
        <v>0</v>
      </c>
      <c r="BA33" s="59">
        <f t="shared" ref="BA33:BA44" si="85">sum(E33:AZ33)</f>
        <v>3600000</v>
      </c>
      <c r="BB33" s="28">
        <f t="shared" ref="BB33:BB73" si="86">D33-BA33</f>
        <v>0</v>
      </c>
      <c r="BC33" s="61"/>
      <c r="BD33" s="59">
        <f t="shared" ref="BD33:BD52" si="87">sum(E33:H33)</f>
        <v>0</v>
      </c>
      <c r="BE33" s="59">
        <f t="shared" ref="BE33:BE52" si="88">sum(I33:L33)</f>
        <v>0</v>
      </c>
      <c r="BF33" s="59">
        <f t="shared" ref="BF33:BF52" si="89">sum(M33:P33)</f>
        <v>0</v>
      </c>
      <c r="BG33" s="59">
        <f t="shared" ref="BG33:BG52" si="90">sum(Q33:T33)</f>
        <v>0</v>
      </c>
      <c r="BH33" s="59">
        <f t="shared" ref="BH33:BH52" si="91">sum(U33:X33)</f>
        <v>0</v>
      </c>
      <c r="BI33" s="59">
        <f t="shared" ref="BI33:BI52" si="92">sum(Y33:AB33)</f>
        <v>0</v>
      </c>
      <c r="BJ33" s="59">
        <f t="shared" ref="BJ33:BJ52" si="93">sum(AC33:AF33)</f>
        <v>0</v>
      </c>
      <c r="BK33" s="59">
        <f t="shared" ref="BK33:BK52" si="94">sum(AG33:AJ33)</f>
        <v>0</v>
      </c>
      <c r="BL33" s="59">
        <f t="shared" ref="BL33:BL52" si="95">sum(AK33:AN33)</f>
        <v>0</v>
      </c>
      <c r="BM33" s="59">
        <f t="shared" ref="BM33:BM52" si="96">sum(AO33:AR33)</f>
        <v>0</v>
      </c>
      <c r="BN33" s="59">
        <f t="shared" ref="BN33:BN52" si="97">sum(AS33:AV33)</f>
        <v>1800000</v>
      </c>
      <c r="BO33" s="59">
        <f t="shared" ref="BO33:BO52" si="98">sum(AW33:AZ33)</f>
        <v>1800000</v>
      </c>
      <c r="BP33" s="61"/>
      <c r="BQ33" s="59">
        <f t="shared" ref="BQ33:BQ52" si="99">sum(BD33:BF33)</f>
        <v>0</v>
      </c>
      <c r="BR33" s="59">
        <f t="shared" ref="BR33:BR52" si="100">sum(BG33:BI33)</f>
        <v>0</v>
      </c>
      <c r="BS33" s="59">
        <f t="shared" ref="BS33:BS52" si="101">sum(BJ33:BL33)</f>
        <v>0</v>
      </c>
      <c r="BT33" s="59">
        <f t="shared" ref="BT33:BT52" si="102">sum(BM33:BO33)</f>
        <v>3600000</v>
      </c>
    </row>
    <row r="34">
      <c r="A34" s="49"/>
      <c r="B34" s="50" t="s">
        <v>37</v>
      </c>
      <c r="C34" s="6"/>
      <c r="D34" s="51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3"/>
      <c r="BA34" s="59">
        <f t="shared" si="85"/>
        <v>0</v>
      </c>
      <c r="BB34" s="28">
        <f t="shared" si="86"/>
        <v>0</v>
      </c>
      <c r="BC34" s="64"/>
      <c r="BD34" s="59">
        <f t="shared" si="87"/>
        <v>0</v>
      </c>
      <c r="BE34" s="59">
        <f t="shared" si="88"/>
        <v>0</v>
      </c>
      <c r="BF34" s="59">
        <f t="shared" si="89"/>
        <v>0</v>
      </c>
      <c r="BG34" s="59">
        <f t="shared" si="90"/>
        <v>0</v>
      </c>
      <c r="BH34" s="59">
        <f t="shared" si="91"/>
        <v>0</v>
      </c>
      <c r="BI34" s="59">
        <f t="shared" si="92"/>
        <v>0</v>
      </c>
      <c r="BJ34" s="59">
        <f t="shared" si="93"/>
        <v>0</v>
      </c>
      <c r="BK34" s="59">
        <f t="shared" si="94"/>
        <v>0</v>
      </c>
      <c r="BL34" s="59">
        <f t="shared" si="95"/>
        <v>0</v>
      </c>
      <c r="BM34" s="59">
        <f t="shared" si="96"/>
        <v>0</v>
      </c>
      <c r="BN34" s="59">
        <f t="shared" si="97"/>
        <v>0</v>
      </c>
      <c r="BO34" s="59">
        <f t="shared" si="98"/>
        <v>0</v>
      </c>
      <c r="BP34" s="64"/>
      <c r="BQ34" s="59">
        <f t="shared" si="99"/>
        <v>0</v>
      </c>
      <c r="BR34" s="59">
        <f t="shared" si="100"/>
        <v>0</v>
      </c>
      <c r="BS34" s="59">
        <f t="shared" si="101"/>
        <v>0</v>
      </c>
      <c r="BT34" s="59">
        <f t="shared" si="102"/>
        <v>0</v>
      </c>
    </row>
    <row r="35">
      <c r="A35" s="49"/>
      <c r="B35" s="52" t="s">
        <v>38</v>
      </c>
      <c r="C35" s="52" t="s">
        <v>334</v>
      </c>
      <c r="D35" s="53">
        <v>3600000.0</v>
      </c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>
        <f>D35/2</f>
        <v>1800000</v>
      </c>
      <c r="AW35" s="102"/>
      <c r="AX35" s="102">
        <f>D35/2</f>
        <v>1800000</v>
      </c>
      <c r="AY35" s="102"/>
      <c r="AZ35" s="103"/>
      <c r="BA35" s="59">
        <f t="shared" si="85"/>
        <v>3600000</v>
      </c>
      <c r="BB35" s="28">
        <f t="shared" si="86"/>
        <v>0</v>
      </c>
      <c r="BC35" s="64"/>
      <c r="BD35" s="59">
        <f t="shared" si="87"/>
        <v>0</v>
      </c>
      <c r="BE35" s="59">
        <f t="shared" si="88"/>
        <v>0</v>
      </c>
      <c r="BF35" s="59">
        <f t="shared" si="89"/>
        <v>0</v>
      </c>
      <c r="BG35" s="59">
        <f t="shared" si="90"/>
        <v>0</v>
      </c>
      <c r="BH35" s="59">
        <f t="shared" si="91"/>
        <v>0</v>
      </c>
      <c r="BI35" s="59">
        <f t="shared" si="92"/>
        <v>0</v>
      </c>
      <c r="BJ35" s="59">
        <f t="shared" si="93"/>
        <v>0</v>
      </c>
      <c r="BK35" s="59">
        <f t="shared" si="94"/>
        <v>0</v>
      </c>
      <c r="BL35" s="59">
        <f t="shared" si="95"/>
        <v>0</v>
      </c>
      <c r="BM35" s="59">
        <f t="shared" si="96"/>
        <v>0</v>
      </c>
      <c r="BN35" s="59">
        <f t="shared" si="97"/>
        <v>1800000</v>
      </c>
      <c r="BO35" s="59">
        <f t="shared" si="98"/>
        <v>1800000</v>
      </c>
      <c r="BP35" s="64"/>
      <c r="BQ35" s="59">
        <f t="shared" si="99"/>
        <v>0</v>
      </c>
      <c r="BR35" s="59">
        <f t="shared" si="100"/>
        <v>0</v>
      </c>
      <c r="BS35" s="59">
        <f t="shared" si="101"/>
        <v>0</v>
      </c>
      <c r="BT35" s="59">
        <f t="shared" si="102"/>
        <v>3600000</v>
      </c>
    </row>
    <row r="36">
      <c r="A36" s="45">
        <v>522191.0</v>
      </c>
      <c r="B36" s="46" t="s">
        <v>36</v>
      </c>
      <c r="C36" s="6"/>
      <c r="D36" s="47">
        <f t="shared" ref="D36:AZ36" si="103">sum(D39)</f>
        <v>3751000</v>
      </c>
      <c r="E36" s="47">
        <f t="shared" si="103"/>
        <v>0</v>
      </c>
      <c r="F36" s="47">
        <f t="shared" si="103"/>
        <v>0</v>
      </c>
      <c r="G36" s="47">
        <f t="shared" si="103"/>
        <v>0</v>
      </c>
      <c r="H36" s="47">
        <f t="shared" si="103"/>
        <v>0</v>
      </c>
      <c r="I36" s="47">
        <f t="shared" si="103"/>
        <v>0</v>
      </c>
      <c r="J36" s="47">
        <f t="shared" si="103"/>
        <v>0</v>
      </c>
      <c r="K36" s="47">
        <f t="shared" si="103"/>
        <v>0</v>
      </c>
      <c r="L36" s="47">
        <f t="shared" si="103"/>
        <v>0</v>
      </c>
      <c r="M36" s="47">
        <f t="shared" si="103"/>
        <v>0</v>
      </c>
      <c r="N36" s="47">
        <f t="shared" si="103"/>
        <v>0</v>
      </c>
      <c r="O36" s="47">
        <f t="shared" si="103"/>
        <v>0</v>
      </c>
      <c r="P36" s="47">
        <f t="shared" si="103"/>
        <v>0</v>
      </c>
      <c r="Q36" s="47">
        <f t="shared" si="103"/>
        <v>0</v>
      </c>
      <c r="R36" s="47">
        <f t="shared" si="103"/>
        <v>0</v>
      </c>
      <c r="S36" s="47">
        <f t="shared" si="103"/>
        <v>0</v>
      </c>
      <c r="T36" s="47">
        <f t="shared" si="103"/>
        <v>0</v>
      </c>
      <c r="U36" s="47">
        <f t="shared" si="103"/>
        <v>0</v>
      </c>
      <c r="V36" s="47">
        <f t="shared" si="103"/>
        <v>0</v>
      </c>
      <c r="W36" s="47">
        <f t="shared" si="103"/>
        <v>0</v>
      </c>
      <c r="X36" s="47">
        <f t="shared" si="103"/>
        <v>0</v>
      </c>
      <c r="Y36" s="47">
        <f t="shared" si="103"/>
        <v>0</v>
      </c>
      <c r="Z36" s="47">
        <f t="shared" si="103"/>
        <v>0</v>
      </c>
      <c r="AA36" s="47">
        <f t="shared" si="103"/>
        <v>0</v>
      </c>
      <c r="AB36" s="47">
        <f t="shared" si="103"/>
        <v>0</v>
      </c>
      <c r="AC36" s="47">
        <f t="shared" si="103"/>
        <v>0</v>
      </c>
      <c r="AD36" s="47">
        <f t="shared" si="103"/>
        <v>0</v>
      </c>
      <c r="AE36" s="47">
        <f t="shared" si="103"/>
        <v>0</v>
      </c>
      <c r="AF36" s="47">
        <f t="shared" si="103"/>
        <v>0</v>
      </c>
      <c r="AG36" s="47">
        <f t="shared" si="103"/>
        <v>0</v>
      </c>
      <c r="AH36" s="47">
        <f t="shared" si="103"/>
        <v>0</v>
      </c>
      <c r="AI36" s="47">
        <f t="shared" si="103"/>
        <v>0</v>
      </c>
      <c r="AJ36" s="47">
        <f t="shared" si="103"/>
        <v>0</v>
      </c>
      <c r="AK36" s="47">
        <f t="shared" si="103"/>
        <v>0</v>
      </c>
      <c r="AL36" s="47">
        <f t="shared" si="103"/>
        <v>0</v>
      </c>
      <c r="AM36" s="47">
        <f t="shared" si="103"/>
        <v>0</v>
      </c>
      <c r="AN36" s="47">
        <f t="shared" si="103"/>
        <v>3751000</v>
      </c>
      <c r="AO36" s="47">
        <f t="shared" si="103"/>
        <v>0</v>
      </c>
      <c r="AP36" s="47">
        <f t="shared" si="103"/>
        <v>0</v>
      </c>
      <c r="AQ36" s="47">
        <f t="shared" si="103"/>
        <v>0</v>
      </c>
      <c r="AR36" s="47">
        <f t="shared" si="103"/>
        <v>0</v>
      </c>
      <c r="AS36" s="47">
        <f t="shared" si="103"/>
        <v>0</v>
      </c>
      <c r="AT36" s="47">
        <f t="shared" si="103"/>
        <v>0</v>
      </c>
      <c r="AU36" s="47">
        <f t="shared" si="103"/>
        <v>0</v>
      </c>
      <c r="AV36" s="47">
        <f t="shared" si="103"/>
        <v>0</v>
      </c>
      <c r="AW36" s="47">
        <f t="shared" si="103"/>
        <v>0</v>
      </c>
      <c r="AX36" s="47">
        <f t="shared" si="103"/>
        <v>0</v>
      </c>
      <c r="AY36" s="47">
        <f t="shared" si="103"/>
        <v>0</v>
      </c>
      <c r="AZ36" s="47">
        <f t="shared" si="103"/>
        <v>0</v>
      </c>
      <c r="BA36" s="59">
        <f t="shared" si="85"/>
        <v>3751000</v>
      </c>
      <c r="BB36" s="28">
        <f t="shared" si="86"/>
        <v>0</v>
      </c>
      <c r="BC36" s="61"/>
      <c r="BD36" s="59">
        <f t="shared" si="87"/>
        <v>0</v>
      </c>
      <c r="BE36" s="59">
        <f t="shared" si="88"/>
        <v>0</v>
      </c>
      <c r="BF36" s="59">
        <f t="shared" si="89"/>
        <v>0</v>
      </c>
      <c r="BG36" s="59">
        <f t="shared" si="90"/>
        <v>0</v>
      </c>
      <c r="BH36" s="59">
        <f t="shared" si="91"/>
        <v>0</v>
      </c>
      <c r="BI36" s="59">
        <f t="shared" si="92"/>
        <v>0</v>
      </c>
      <c r="BJ36" s="59">
        <f t="shared" si="93"/>
        <v>0</v>
      </c>
      <c r="BK36" s="59">
        <f t="shared" si="94"/>
        <v>0</v>
      </c>
      <c r="BL36" s="59">
        <f t="shared" si="95"/>
        <v>3751000</v>
      </c>
      <c r="BM36" s="59">
        <f t="shared" si="96"/>
        <v>0</v>
      </c>
      <c r="BN36" s="59">
        <f t="shared" si="97"/>
        <v>0</v>
      </c>
      <c r="BO36" s="59">
        <f t="shared" si="98"/>
        <v>0</v>
      </c>
      <c r="BP36" s="61"/>
      <c r="BQ36" s="59">
        <f t="shared" si="99"/>
        <v>0</v>
      </c>
      <c r="BR36" s="59">
        <f t="shared" si="100"/>
        <v>0</v>
      </c>
      <c r="BS36" s="59">
        <f t="shared" si="101"/>
        <v>3751000</v>
      </c>
      <c r="BT36" s="59">
        <f t="shared" si="102"/>
        <v>0</v>
      </c>
    </row>
    <row r="37">
      <c r="A37" s="49"/>
      <c r="B37" s="50" t="s">
        <v>37</v>
      </c>
      <c r="C37" s="6"/>
      <c r="D37" s="51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3"/>
      <c r="BA37" s="59">
        <f t="shared" si="85"/>
        <v>0</v>
      </c>
      <c r="BB37" s="28">
        <f t="shared" si="86"/>
        <v>0</v>
      </c>
      <c r="BC37" s="64"/>
      <c r="BD37" s="59">
        <f t="shared" si="87"/>
        <v>0</v>
      </c>
      <c r="BE37" s="59">
        <f t="shared" si="88"/>
        <v>0</v>
      </c>
      <c r="BF37" s="59">
        <f t="shared" si="89"/>
        <v>0</v>
      </c>
      <c r="BG37" s="59">
        <f t="shared" si="90"/>
        <v>0</v>
      </c>
      <c r="BH37" s="59">
        <f t="shared" si="91"/>
        <v>0</v>
      </c>
      <c r="BI37" s="59">
        <f t="shared" si="92"/>
        <v>0</v>
      </c>
      <c r="BJ37" s="59">
        <f t="shared" si="93"/>
        <v>0</v>
      </c>
      <c r="BK37" s="59">
        <f t="shared" si="94"/>
        <v>0</v>
      </c>
      <c r="BL37" s="59">
        <f t="shared" si="95"/>
        <v>0</v>
      </c>
      <c r="BM37" s="59">
        <f t="shared" si="96"/>
        <v>0</v>
      </c>
      <c r="BN37" s="59">
        <f t="shared" si="97"/>
        <v>0</v>
      </c>
      <c r="BO37" s="59">
        <f t="shared" si="98"/>
        <v>0</v>
      </c>
      <c r="BP37" s="64"/>
      <c r="BQ37" s="59">
        <f t="shared" si="99"/>
        <v>0</v>
      </c>
      <c r="BR37" s="59">
        <f t="shared" si="100"/>
        <v>0</v>
      </c>
      <c r="BS37" s="59">
        <f t="shared" si="101"/>
        <v>0</v>
      </c>
      <c r="BT37" s="59">
        <f t="shared" si="102"/>
        <v>0</v>
      </c>
    </row>
    <row r="38">
      <c r="A38" s="49"/>
      <c r="B38" s="52"/>
      <c r="C38" s="52" t="s">
        <v>329</v>
      </c>
      <c r="D38" s="53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 t="str">
        <f>D38</f>
        <v/>
      </c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5"/>
      <c r="BA38" s="59">
        <f t="shared" si="85"/>
        <v>0</v>
      </c>
      <c r="BB38" s="28">
        <f t="shared" si="86"/>
        <v>0</v>
      </c>
      <c r="BC38" s="64"/>
      <c r="BD38" s="59">
        <f t="shared" si="87"/>
        <v>0</v>
      </c>
      <c r="BE38" s="59">
        <f t="shared" si="88"/>
        <v>0</v>
      </c>
      <c r="BF38" s="59">
        <f t="shared" si="89"/>
        <v>0</v>
      </c>
      <c r="BG38" s="59">
        <f t="shared" si="90"/>
        <v>0</v>
      </c>
      <c r="BH38" s="59">
        <f t="shared" si="91"/>
        <v>0</v>
      </c>
      <c r="BI38" s="59">
        <f t="shared" si="92"/>
        <v>0</v>
      </c>
      <c r="BJ38" s="59">
        <f t="shared" si="93"/>
        <v>0</v>
      </c>
      <c r="BK38" s="59">
        <f t="shared" si="94"/>
        <v>0</v>
      </c>
      <c r="BL38" s="59">
        <f t="shared" si="95"/>
        <v>0</v>
      </c>
      <c r="BM38" s="59">
        <f t="shared" si="96"/>
        <v>0</v>
      </c>
      <c r="BN38" s="59">
        <f t="shared" si="97"/>
        <v>0</v>
      </c>
      <c r="BO38" s="59">
        <f t="shared" si="98"/>
        <v>0</v>
      </c>
      <c r="BP38" s="64"/>
      <c r="BQ38" s="59">
        <f t="shared" si="99"/>
        <v>0</v>
      </c>
      <c r="BR38" s="59">
        <f t="shared" si="100"/>
        <v>0</v>
      </c>
      <c r="BS38" s="59">
        <f t="shared" si="101"/>
        <v>0</v>
      </c>
      <c r="BT38" s="59">
        <f t="shared" si="102"/>
        <v>0</v>
      </c>
    </row>
    <row r="39">
      <c r="A39" s="49"/>
      <c r="B39" s="52" t="s">
        <v>38</v>
      </c>
      <c r="C39" s="52" t="s">
        <v>335</v>
      </c>
      <c r="D39" s="53">
        <v>3751000.0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>
        <f>D39</f>
        <v>3751000</v>
      </c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5"/>
      <c r="BA39" s="59">
        <f t="shared" si="85"/>
        <v>3751000</v>
      </c>
      <c r="BB39" s="28">
        <f t="shared" si="86"/>
        <v>0</v>
      </c>
      <c r="BC39" s="64"/>
      <c r="BD39" s="59">
        <f t="shared" si="87"/>
        <v>0</v>
      </c>
      <c r="BE39" s="59">
        <f t="shared" si="88"/>
        <v>0</v>
      </c>
      <c r="BF39" s="59">
        <f t="shared" si="89"/>
        <v>0</v>
      </c>
      <c r="BG39" s="59">
        <f t="shared" si="90"/>
        <v>0</v>
      </c>
      <c r="BH39" s="59">
        <f t="shared" si="91"/>
        <v>0</v>
      </c>
      <c r="BI39" s="59">
        <f t="shared" si="92"/>
        <v>0</v>
      </c>
      <c r="BJ39" s="59">
        <f t="shared" si="93"/>
        <v>0</v>
      </c>
      <c r="BK39" s="59">
        <f t="shared" si="94"/>
        <v>0</v>
      </c>
      <c r="BL39" s="59">
        <f t="shared" si="95"/>
        <v>3751000</v>
      </c>
      <c r="BM39" s="59">
        <f t="shared" si="96"/>
        <v>0</v>
      </c>
      <c r="BN39" s="59">
        <f t="shared" si="97"/>
        <v>0</v>
      </c>
      <c r="BO39" s="59">
        <f t="shared" si="98"/>
        <v>0</v>
      </c>
      <c r="BP39" s="64"/>
      <c r="BQ39" s="59">
        <f t="shared" si="99"/>
        <v>0</v>
      </c>
      <c r="BR39" s="59">
        <f t="shared" si="100"/>
        <v>0</v>
      </c>
      <c r="BS39" s="59">
        <f t="shared" si="101"/>
        <v>3751000</v>
      </c>
      <c r="BT39" s="59">
        <f t="shared" si="102"/>
        <v>0</v>
      </c>
    </row>
    <row r="40">
      <c r="A40" s="115">
        <v>524111.0</v>
      </c>
      <c r="B40" s="116" t="s">
        <v>41</v>
      </c>
      <c r="C40" s="6"/>
      <c r="D40" s="117">
        <f t="shared" ref="D40:AZ40" si="104">sum(D42,D48)</f>
        <v>3716000</v>
      </c>
      <c r="E40" s="117">
        <f t="shared" si="104"/>
        <v>0</v>
      </c>
      <c r="F40" s="117">
        <f t="shared" si="104"/>
        <v>0</v>
      </c>
      <c r="G40" s="117">
        <f t="shared" si="104"/>
        <v>0</v>
      </c>
      <c r="H40" s="117">
        <f t="shared" si="104"/>
        <v>0</v>
      </c>
      <c r="I40" s="117">
        <f t="shared" si="104"/>
        <v>0</v>
      </c>
      <c r="J40" s="117">
        <f t="shared" si="104"/>
        <v>0</v>
      </c>
      <c r="K40" s="117">
        <f t="shared" si="104"/>
        <v>0</v>
      </c>
      <c r="L40" s="117">
        <f t="shared" si="104"/>
        <v>0</v>
      </c>
      <c r="M40" s="117">
        <f t="shared" si="104"/>
        <v>0</v>
      </c>
      <c r="N40" s="117">
        <f t="shared" si="104"/>
        <v>0</v>
      </c>
      <c r="O40" s="117">
        <f t="shared" si="104"/>
        <v>0</v>
      </c>
      <c r="P40" s="117">
        <f t="shared" si="104"/>
        <v>0</v>
      </c>
      <c r="Q40" s="117">
        <f t="shared" si="104"/>
        <v>0</v>
      </c>
      <c r="R40" s="117">
        <f t="shared" si="104"/>
        <v>0</v>
      </c>
      <c r="S40" s="117">
        <f t="shared" si="104"/>
        <v>0</v>
      </c>
      <c r="T40" s="117">
        <f t="shared" si="104"/>
        <v>0</v>
      </c>
      <c r="U40" s="117">
        <f t="shared" si="104"/>
        <v>0</v>
      </c>
      <c r="V40" s="117">
        <f t="shared" si="104"/>
        <v>0</v>
      </c>
      <c r="W40" s="117">
        <f t="shared" si="104"/>
        <v>0</v>
      </c>
      <c r="X40" s="117">
        <f t="shared" si="104"/>
        <v>0</v>
      </c>
      <c r="Y40" s="117">
        <f t="shared" si="104"/>
        <v>0</v>
      </c>
      <c r="Z40" s="117">
        <f t="shared" si="104"/>
        <v>0</v>
      </c>
      <c r="AA40" s="117">
        <f t="shared" si="104"/>
        <v>0</v>
      </c>
      <c r="AB40" s="117">
        <f t="shared" si="104"/>
        <v>0</v>
      </c>
      <c r="AC40" s="117">
        <f t="shared" si="104"/>
        <v>0</v>
      </c>
      <c r="AD40" s="117">
        <f t="shared" si="104"/>
        <v>0</v>
      </c>
      <c r="AE40" s="117">
        <f t="shared" si="104"/>
        <v>0</v>
      </c>
      <c r="AF40" s="117">
        <f t="shared" si="104"/>
        <v>0</v>
      </c>
      <c r="AG40" s="117">
        <f t="shared" si="104"/>
        <v>0</v>
      </c>
      <c r="AH40" s="117">
        <f t="shared" si="104"/>
        <v>0</v>
      </c>
      <c r="AI40" s="117">
        <f t="shared" si="104"/>
        <v>0</v>
      </c>
      <c r="AJ40" s="117">
        <f t="shared" si="104"/>
        <v>0</v>
      </c>
      <c r="AK40" s="117">
        <f t="shared" si="104"/>
        <v>1098000</v>
      </c>
      <c r="AL40" s="117">
        <f t="shared" si="104"/>
        <v>0</v>
      </c>
      <c r="AM40" s="117">
        <f t="shared" si="104"/>
        <v>0</v>
      </c>
      <c r="AN40" s="117">
        <f t="shared" si="104"/>
        <v>1418000</v>
      </c>
      <c r="AO40" s="117">
        <f t="shared" si="104"/>
        <v>0</v>
      </c>
      <c r="AP40" s="117">
        <f t="shared" si="104"/>
        <v>0</v>
      </c>
      <c r="AQ40" s="117">
        <f t="shared" si="104"/>
        <v>0</v>
      </c>
      <c r="AR40" s="117">
        <f t="shared" si="104"/>
        <v>0</v>
      </c>
      <c r="AS40" s="117">
        <f t="shared" si="104"/>
        <v>0</v>
      </c>
      <c r="AT40" s="117">
        <f t="shared" si="104"/>
        <v>0</v>
      </c>
      <c r="AU40" s="117">
        <f t="shared" si="104"/>
        <v>0</v>
      </c>
      <c r="AV40" s="117">
        <f t="shared" si="104"/>
        <v>600000</v>
      </c>
      <c r="AW40" s="117">
        <f t="shared" si="104"/>
        <v>0</v>
      </c>
      <c r="AX40" s="117">
        <f t="shared" si="104"/>
        <v>600000</v>
      </c>
      <c r="AY40" s="117">
        <f t="shared" si="104"/>
        <v>0</v>
      </c>
      <c r="AZ40" s="117">
        <f t="shared" si="104"/>
        <v>0</v>
      </c>
      <c r="BA40" s="118">
        <f t="shared" si="85"/>
        <v>3716000</v>
      </c>
      <c r="BB40" s="28">
        <f t="shared" si="86"/>
        <v>0</v>
      </c>
      <c r="BC40" s="61"/>
      <c r="BD40" s="118">
        <f t="shared" si="87"/>
        <v>0</v>
      </c>
      <c r="BE40" s="118">
        <f t="shared" si="88"/>
        <v>0</v>
      </c>
      <c r="BF40" s="118">
        <f t="shared" si="89"/>
        <v>0</v>
      </c>
      <c r="BG40" s="118">
        <f t="shared" si="90"/>
        <v>0</v>
      </c>
      <c r="BH40" s="118">
        <f t="shared" si="91"/>
        <v>0</v>
      </c>
      <c r="BI40" s="118">
        <f t="shared" si="92"/>
        <v>0</v>
      </c>
      <c r="BJ40" s="118">
        <f t="shared" si="93"/>
        <v>0</v>
      </c>
      <c r="BK40" s="118">
        <f t="shared" si="94"/>
        <v>0</v>
      </c>
      <c r="BL40" s="118">
        <f t="shared" si="95"/>
        <v>2516000</v>
      </c>
      <c r="BM40" s="118">
        <f t="shared" si="96"/>
        <v>0</v>
      </c>
      <c r="BN40" s="118">
        <f t="shared" si="97"/>
        <v>600000</v>
      </c>
      <c r="BO40" s="118">
        <f t="shared" si="98"/>
        <v>600000</v>
      </c>
      <c r="BP40" s="61"/>
      <c r="BQ40" s="118">
        <f t="shared" si="99"/>
        <v>0</v>
      </c>
      <c r="BR40" s="118">
        <f t="shared" si="100"/>
        <v>0</v>
      </c>
      <c r="BS40" s="118">
        <f t="shared" si="101"/>
        <v>2516000</v>
      </c>
      <c r="BT40" s="118">
        <f t="shared" si="102"/>
        <v>1200000</v>
      </c>
    </row>
    <row r="41">
      <c r="A41" s="119"/>
      <c r="B41" s="120" t="s">
        <v>37</v>
      </c>
      <c r="C41" s="6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2">
        <f t="shared" si="85"/>
        <v>0</v>
      </c>
      <c r="BB41" s="64">
        <f t="shared" si="86"/>
        <v>0</v>
      </c>
      <c r="BC41" s="64"/>
      <c r="BD41" s="122">
        <f t="shared" si="87"/>
        <v>0</v>
      </c>
      <c r="BE41" s="122">
        <f t="shared" si="88"/>
        <v>0</v>
      </c>
      <c r="BF41" s="122">
        <f t="shared" si="89"/>
        <v>0</v>
      </c>
      <c r="BG41" s="122">
        <f t="shared" si="90"/>
        <v>0</v>
      </c>
      <c r="BH41" s="122">
        <f t="shared" si="91"/>
        <v>0</v>
      </c>
      <c r="BI41" s="122">
        <f t="shared" si="92"/>
        <v>0</v>
      </c>
      <c r="BJ41" s="122">
        <f t="shared" si="93"/>
        <v>0</v>
      </c>
      <c r="BK41" s="122">
        <f t="shared" si="94"/>
        <v>0</v>
      </c>
      <c r="BL41" s="122">
        <f t="shared" si="95"/>
        <v>0</v>
      </c>
      <c r="BM41" s="122">
        <f t="shared" si="96"/>
        <v>0</v>
      </c>
      <c r="BN41" s="122">
        <f t="shared" si="97"/>
        <v>0</v>
      </c>
      <c r="BO41" s="122">
        <f t="shared" si="98"/>
        <v>0</v>
      </c>
      <c r="BP41" s="64"/>
      <c r="BQ41" s="122">
        <f t="shared" si="99"/>
        <v>0</v>
      </c>
      <c r="BR41" s="122">
        <f t="shared" si="100"/>
        <v>0</v>
      </c>
      <c r="BS41" s="122">
        <f t="shared" si="101"/>
        <v>0</v>
      </c>
      <c r="BT41" s="122">
        <f t="shared" si="102"/>
        <v>0</v>
      </c>
    </row>
    <row r="42">
      <c r="A42" s="119"/>
      <c r="B42" s="123" t="s">
        <v>54</v>
      </c>
      <c r="C42" s="123" t="s">
        <v>55</v>
      </c>
      <c r="D42" s="124">
        <f t="shared" ref="D42:AZ42" si="105">sum(D43:D47)</f>
        <v>2516000</v>
      </c>
      <c r="E42" s="124">
        <f t="shared" si="105"/>
        <v>0</v>
      </c>
      <c r="F42" s="124">
        <f t="shared" si="105"/>
        <v>0</v>
      </c>
      <c r="G42" s="124">
        <f t="shared" si="105"/>
        <v>0</v>
      </c>
      <c r="H42" s="124">
        <f t="shared" si="105"/>
        <v>0</v>
      </c>
      <c r="I42" s="124">
        <f t="shared" si="105"/>
        <v>0</v>
      </c>
      <c r="J42" s="124">
        <f t="shared" si="105"/>
        <v>0</v>
      </c>
      <c r="K42" s="124">
        <f t="shared" si="105"/>
        <v>0</v>
      </c>
      <c r="L42" s="124">
        <f t="shared" si="105"/>
        <v>0</v>
      </c>
      <c r="M42" s="124">
        <f t="shared" si="105"/>
        <v>0</v>
      </c>
      <c r="N42" s="124">
        <f t="shared" si="105"/>
        <v>0</v>
      </c>
      <c r="O42" s="124">
        <f t="shared" si="105"/>
        <v>0</v>
      </c>
      <c r="P42" s="124">
        <f t="shared" si="105"/>
        <v>0</v>
      </c>
      <c r="Q42" s="124">
        <f t="shared" si="105"/>
        <v>0</v>
      </c>
      <c r="R42" s="124">
        <f t="shared" si="105"/>
        <v>0</v>
      </c>
      <c r="S42" s="124">
        <f t="shared" si="105"/>
        <v>0</v>
      </c>
      <c r="T42" s="124">
        <f t="shared" si="105"/>
        <v>0</v>
      </c>
      <c r="U42" s="124">
        <f t="shared" si="105"/>
        <v>0</v>
      </c>
      <c r="V42" s="124">
        <f t="shared" si="105"/>
        <v>0</v>
      </c>
      <c r="W42" s="124">
        <f t="shared" si="105"/>
        <v>0</v>
      </c>
      <c r="X42" s="124">
        <f t="shared" si="105"/>
        <v>0</v>
      </c>
      <c r="Y42" s="124">
        <f t="shared" si="105"/>
        <v>0</v>
      </c>
      <c r="Z42" s="124">
        <f t="shared" si="105"/>
        <v>0</v>
      </c>
      <c r="AA42" s="124">
        <f t="shared" si="105"/>
        <v>0</v>
      </c>
      <c r="AB42" s="124">
        <f t="shared" si="105"/>
        <v>0</v>
      </c>
      <c r="AC42" s="124">
        <f t="shared" si="105"/>
        <v>0</v>
      </c>
      <c r="AD42" s="124">
        <f t="shared" si="105"/>
        <v>0</v>
      </c>
      <c r="AE42" s="124">
        <f t="shared" si="105"/>
        <v>0</v>
      </c>
      <c r="AF42" s="124">
        <f t="shared" si="105"/>
        <v>0</v>
      </c>
      <c r="AG42" s="124">
        <f t="shared" si="105"/>
        <v>0</v>
      </c>
      <c r="AH42" s="124">
        <f t="shared" si="105"/>
        <v>0</v>
      </c>
      <c r="AI42" s="124">
        <f t="shared" si="105"/>
        <v>0</v>
      </c>
      <c r="AJ42" s="124">
        <f t="shared" si="105"/>
        <v>0</v>
      </c>
      <c r="AK42" s="124">
        <f t="shared" si="105"/>
        <v>1098000</v>
      </c>
      <c r="AL42" s="124">
        <f t="shared" si="105"/>
        <v>0</v>
      </c>
      <c r="AM42" s="124">
        <f t="shared" si="105"/>
        <v>0</v>
      </c>
      <c r="AN42" s="124">
        <f t="shared" si="105"/>
        <v>1418000</v>
      </c>
      <c r="AO42" s="124">
        <f t="shared" si="105"/>
        <v>0</v>
      </c>
      <c r="AP42" s="124">
        <f t="shared" si="105"/>
        <v>0</v>
      </c>
      <c r="AQ42" s="124">
        <f t="shared" si="105"/>
        <v>0</v>
      </c>
      <c r="AR42" s="124">
        <f t="shared" si="105"/>
        <v>0</v>
      </c>
      <c r="AS42" s="124">
        <f t="shared" si="105"/>
        <v>0</v>
      </c>
      <c r="AT42" s="124">
        <f t="shared" si="105"/>
        <v>0</v>
      </c>
      <c r="AU42" s="124">
        <f t="shared" si="105"/>
        <v>0</v>
      </c>
      <c r="AV42" s="124">
        <f t="shared" si="105"/>
        <v>0</v>
      </c>
      <c r="AW42" s="124">
        <f t="shared" si="105"/>
        <v>0</v>
      </c>
      <c r="AX42" s="124">
        <f t="shared" si="105"/>
        <v>0</v>
      </c>
      <c r="AY42" s="124">
        <f t="shared" si="105"/>
        <v>0</v>
      </c>
      <c r="AZ42" s="124">
        <f t="shared" si="105"/>
        <v>0</v>
      </c>
      <c r="BA42" s="118">
        <f t="shared" si="85"/>
        <v>2516000</v>
      </c>
      <c r="BB42" s="28">
        <f t="shared" si="86"/>
        <v>0</v>
      </c>
      <c r="BC42" s="64"/>
      <c r="BD42" s="118">
        <f t="shared" si="87"/>
        <v>0</v>
      </c>
      <c r="BE42" s="118">
        <f t="shared" si="88"/>
        <v>0</v>
      </c>
      <c r="BF42" s="118">
        <f t="shared" si="89"/>
        <v>0</v>
      </c>
      <c r="BG42" s="118">
        <f t="shared" si="90"/>
        <v>0</v>
      </c>
      <c r="BH42" s="118">
        <f t="shared" si="91"/>
        <v>0</v>
      </c>
      <c r="BI42" s="118">
        <f t="shared" si="92"/>
        <v>0</v>
      </c>
      <c r="BJ42" s="118">
        <f t="shared" si="93"/>
        <v>0</v>
      </c>
      <c r="BK42" s="118">
        <f t="shared" si="94"/>
        <v>0</v>
      </c>
      <c r="BL42" s="118">
        <f t="shared" si="95"/>
        <v>2516000</v>
      </c>
      <c r="BM42" s="118">
        <f t="shared" si="96"/>
        <v>0</v>
      </c>
      <c r="BN42" s="118">
        <f t="shared" si="97"/>
        <v>0</v>
      </c>
      <c r="BO42" s="118">
        <f t="shared" si="98"/>
        <v>0</v>
      </c>
      <c r="BP42" s="64"/>
      <c r="BQ42" s="118">
        <f t="shared" si="99"/>
        <v>0</v>
      </c>
      <c r="BR42" s="118">
        <f t="shared" si="100"/>
        <v>0</v>
      </c>
      <c r="BS42" s="118">
        <f t="shared" si="101"/>
        <v>2516000</v>
      </c>
      <c r="BT42" s="118">
        <f t="shared" si="102"/>
        <v>0</v>
      </c>
    </row>
    <row r="43">
      <c r="A43" s="119"/>
      <c r="B43" s="123" t="s">
        <v>38</v>
      </c>
      <c r="C43" s="123" t="s">
        <v>42</v>
      </c>
      <c r="D43" s="126">
        <v>600000.0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>
        <f t="shared" ref="AK43:AK44" si="106">D43</f>
        <v>600000</v>
      </c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3"/>
      <c r="BA43" s="118">
        <f t="shared" si="85"/>
        <v>600000</v>
      </c>
      <c r="BB43" s="28">
        <f t="shared" si="86"/>
        <v>0</v>
      </c>
      <c r="BC43" s="64"/>
      <c r="BD43" s="118">
        <f t="shared" si="87"/>
        <v>0</v>
      </c>
      <c r="BE43" s="118">
        <f t="shared" si="88"/>
        <v>0</v>
      </c>
      <c r="BF43" s="118">
        <f t="shared" si="89"/>
        <v>0</v>
      </c>
      <c r="BG43" s="118">
        <f t="shared" si="90"/>
        <v>0</v>
      </c>
      <c r="BH43" s="118">
        <f t="shared" si="91"/>
        <v>0</v>
      </c>
      <c r="BI43" s="118">
        <f t="shared" si="92"/>
        <v>0</v>
      </c>
      <c r="BJ43" s="118">
        <f t="shared" si="93"/>
        <v>0</v>
      </c>
      <c r="BK43" s="118">
        <f t="shared" si="94"/>
        <v>0</v>
      </c>
      <c r="BL43" s="118">
        <f t="shared" si="95"/>
        <v>600000</v>
      </c>
      <c r="BM43" s="118">
        <f t="shared" si="96"/>
        <v>0</v>
      </c>
      <c r="BN43" s="118">
        <f t="shared" si="97"/>
        <v>0</v>
      </c>
      <c r="BO43" s="118">
        <f t="shared" si="98"/>
        <v>0</v>
      </c>
      <c r="BP43" s="64"/>
      <c r="BQ43" s="118">
        <f t="shared" si="99"/>
        <v>0</v>
      </c>
      <c r="BR43" s="118">
        <f t="shared" si="100"/>
        <v>0</v>
      </c>
      <c r="BS43" s="118">
        <f t="shared" si="101"/>
        <v>600000</v>
      </c>
      <c r="BT43" s="118">
        <f t="shared" si="102"/>
        <v>0</v>
      </c>
    </row>
    <row r="44">
      <c r="A44" s="119"/>
      <c r="B44" s="123" t="s">
        <v>38</v>
      </c>
      <c r="C44" s="123" t="s">
        <v>43</v>
      </c>
      <c r="D44" s="126">
        <v>498000.0</v>
      </c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>
        <f t="shared" si="106"/>
        <v>498000</v>
      </c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/>
      <c r="BA44" s="118">
        <f t="shared" si="85"/>
        <v>498000</v>
      </c>
      <c r="BB44" s="28">
        <f t="shared" si="86"/>
        <v>0</v>
      </c>
      <c r="BC44" s="64"/>
      <c r="BD44" s="118">
        <f t="shared" si="87"/>
        <v>0</v>
      </c>
      <c r="BE44" s="118">
        <f t="shared" si="88"/>
        <v>0</v>
      </c>
      <c r="BF44" s="118">
        <f t="shared" si="89"/>
        <v>0</v>
      </c>
      <c r="BG44" s="118">
        <f t="shared" si="90"/>
        <v>0</v>
      </c>
      <c r="BH44" s="118">
        <f t="shared" si="91"/>
        <v>0</v>
      </c>
      <c r="BI44" s="118">
        <f t="shared" si="92"/>
        <v>0</v>
      </c>
      <c r="BJ44" s="118">
        <f t="shared" si="93"/>
        <v>0</v>
      </c>
      <c r="BK44" s="118">
        <f t="shared" si="94"/>
        <v>0</v>
      </c>
      <c r="BL44" s="118">
        <f t="shared" si="95"/>
        <v>498000</v>
      </c>
      <c r="BM44" s="118">
        <f t="shared" si="96"/>
        <v>0</v>
      </c>
      <c r="BN44" s="118">
        <f t="shared" si="97"/>
        <v>0</v>
      </c>
      <c r="BO44" s="118">
        <f t="shared" si="98"/>
        <v>0</v>
      </c>
      <c r="BP44" s="64"/>
      <c r="BQ44" s="118">
        <f t="shared" si="99"/>
        <v>0</v>
      </c>
      <c r="BR44" s="118">
        <f t="shared" si="100"/>
        <v>0</v>
      </c>
      <c r="BS44" s="118">
        <f t="shared" si="101"/>
        <v>498000</v>
      </c>
      <c r="BT44" s="118">
        <f t="shared" si="102"/>
        <v>0</v>
      </c>
    </row>
    <row r="45">
      <c r="A45" s="49"/>
      <c r="B45" s="52"/>
      <c r="C45" s="52" t="s">
        <v>329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65"/>
      <c r="BA45" s="44"/>
      <c r="BB45" s="28">
        <f t="shared" si="86"/>
        <v>0</v>
      </c>
      <c r="BC45" s="64"/>
      <c r="BD45" s="59">
        <f t="shared" si="87"/>
        <v>0</v>
      </c>
      <c r="BE45" s="59">
        <f t="shared" si="88"/>
        <v>0</v>
      </c>
      <c r="BF45" s="59">
        <f t="shared" si="89"/>
        <v>0</v>
      </c>
      <c r="BG45" s="59">
        <f t="shared" si="90"/>
        <v>0</v>
      </c>
      <c r="BH45" s="59">
        <f t="shared" si="91"/>
        <v>0</v>
      </c>
      <c r="BI45" s="59">
        <f t="shared" si="92"/>
        <v>0</v>
      </c>
      <c r="BJ45" s="59">
        <f t="shared" si="93"/>
        <v>0</v>
      </c>
      <c r="BK45" s="59">
        <f t="shared" si="94"/>
        <v>0</v>
      </c>
      <c r="BL45" s="59">
        <f t="shared" si="95"/>
        <v>0</v>
      </c>
      <c r="BM45" s="59">
        <f t="shared" si="96"/>
        <v>0</v>
      </c>
      <c r="BN45" s="59">
        <f t="shared" si="97"/>
        <v>0</v>
      </c>
      <c r="BO45" s="59">
        <f t="shared" si="98"/>
        <v>0</v>
      </c>
      <c r="BP45" s="64"/>
      <c r="BQ45" s="59">
        <f t="shared" si="99"/>
        <v>0</v>
      </c>
      <c r="BR45" s="59">
        <f t="shared" si="100"/>
        <v>0</v>
      </c>
      <c r="BS45" s="59">
        <f t="shared" si="101"/>
        <v>0</v>
      </c>
      <c r="BT45" s="59">
        <f t="shared" si="102"/>
        <v>0</v>
      </c>
    </row>
    <row r="46">
      <c r="A46" s="49"/>
      <c r="B46" s="52" t="s">
        <v>38</v>
      </c>
      <c r="C46" s="52" t="s">
        <v>336</v>
      </c>
      <c r="D46" s="53">
        <v>688000.0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>
        <f t="shared" ref="AN46:AN47" si="107">D46</f>
        <v>688000</v>
      </c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5"/>
      <c r="BA46" s="59">
        <f t="shared" ref="BA46:BA52" si="108">sum(E46:AZ46)</f>
        <v>688000</v>
      </c>
      <c r="BB46" s="28">
        <f t="shared" si="86"/>
        <v>0</v>
      </c>
      <c r="BC46" s="64"/>
      <c r="BD46" s="59">
        <f t="shared" si="87"/>
        <v>0</v>
      </c>
      <c r="BE46" s="59">
        <f t="shared" si="88"/>
        <v>0</v>
      </c>
      <c r="BF46" s="59">
        <f t="shared" si="89"/>
        <v>0</v>
      </c>
      <c r="BG46" s="59">
        <f t="shared" si="90"/>
        <v>0</v>
      </c>
      <c r="BH46" s="59">
        <f t="shared" si="91"/>
        <v>0</v>
      </c>
      <c r="BI46" s="59">
        <f t="shared" si="92"/>
        <v>0</v>
      </c>
      <c r="BJ46" s="59">
        <f t="shared" si="93"/>
        <v>0</v>
      </c>
      <c r="BK46" s="59">
        <f t="shared" si="94"/>
        <v>0</v>
      </c>
      <c r="BL46" s="59">
        <f t="shared" si="95"/>
        <v>688000</v>
      </c>
      <c r="BM46" s="59">
        <f t="shared" si="96"/>
        <v>0</v>
      </c>
      <c r="BN46" s="59">
        <f t="shared" si="97"/>
        <v>0</v>
      </c>
      <c r="BO46" s="59">
        <f t="shared" si="98"/>
        <v>0</v>
      </c>
      <c r="BP46" s="64"/>
      <c r="BQ46" s="59">
        <f t="shared" si="99"/>
        <v>0</v>
      </c>
      <c r="BR46" s="59">
        <f t="shared" si="100"/>
        <v>0</v>
      </c>
      <c r="BS46" s="59">
        <f t="shared" si="101"/>
        <v>688000</v>
      </c>
      <c r="BT46" s="59">
        <f t="shared" si="102"/>
        <v>0</v>
      </c>
    </row>
    <row r="47">
      <c r="A47" s="49"/>
      <c r="B47" s="52" t="s">
        <v>38</v>
      </c>
      <c r="C47" s="52" t="s">
        <v>338</v>
      </c>
      <c r="D47" s="53">
        <v>730000.0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>
        <f t="shared" si="107"/>
        <v>730000</v>
      </c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5"/>
      <c r="BA47" s="59">
        <f t="shared" si="108"/>
        <v>730000</v>
      </c>
      <c r="BB47" s="28">
        <f t="shared" si="86"/>
        <v>0</v>
      </c>
      <c r="BC47" s="64"/>
      <c r="BD47" s="59">
        <f t="shared" si="87"/>
        <v>0</v>
      </c>
      <c r="BE47" s="59">
        <f t="shared" si="88"/>
        <v>0</v>
      </c>
      <c r="BF47" s="59">
        <f t="shared" si="89"/>
        <v>0</v>
      </c>
      <c r="BG47" s="59">
        <f t="shared" si="90"/>
        <v>0</v>
      </c>
      <c r="BH47" s="59">
        <f t="shared" si="91"/>
        <v>0</v>
      </c>
      <c r="BI47" s="59">
        <f t="shared" si="92"/>
        <v>0</v>
      </c>
      <c r="BJ47" s="59">
        <f t="shared" si="93"/>
        <v>0</v>
      </c>
      <c r="BK47" s="59">
        <f t="shared" si="94"/>
        <v>0</v>
      </c>
      <c r="BL47" s="59">
        <f t="shared" si="95"/>
        <v>730000</v>
      </c>
      <c r="BM47" s="59">
        <f t="shared" si="96"/>
        <v>0</v>
      </c>
      <c r="BN47" s="59">
        <f t="shared" si="97"/>
        <v>0</v>
      </c>
      <c r="BO47" s="59">
        <f t="shared" si="98"/>
        <v>0</v>
      </c>
      <c r="BP47" s="64"/>
      <c r="BQ47" s="59">
        <f t="shared" si="99"/>
        <v>0</v>
      </c>
      <c r="BR47" s="59">
        <f t="shared" si="100"/>
        <v>0</v>
      </c>
      <c r="BS47" s="59">
        <f t="shared" si="101"/>
        <v>730000</v>
      </c>
      <c r="BT47" s="59">
        <f t="shared" si="102"/>
        <v>0</v>
      </c>
    </row>
    <row r="48">
      <c r="A48" s="49"/>
      <c r="B48" s="52" t="s">
        <v>54</v>
      </c>
      <c r="C48" s="127" t="s">
        <v>309</v>
      </c>
      <c r="D48" s="53">
        <f t="shared" ref="D48:AZ48" si="109">sum(D49)</f>
        <v>1200000</v>
      </c>
      <c r="E48" s="53">
        <f t="shared" si="109"/>
        <v>0</v>
      </c>
      <c r="F48" s="53">
        <f t="shared" si="109"/>
        <v>0</v>
      </c>
      <c r="G48" s="53">
        <f t="shared" si="109"/>
        <v>0</v>
      </c>
      <c r="H48" s="53">
        <f t="shared" si="109"/>
        <v>0</v>
      </c>
      <c r="I48" s="53">
        <f t="shared" si="109"/>
        <v>0</v>
      </c>
      <c r="J48" s="53">
        <f t="shared" si="109"/>
        <v>0</v>
      </c>
      <c r="K48" s="53">
        <f t="shared" si="109"/>
        <v>0</v>
      </c>
      <c r="L48" s="53">
        <f t="shared" si="109"/>
        <v>0</v>
      </c>
      <c r="M48" s="53">
        <f t="shared" si="109"/>
        <v>0</v>
      </c>
      <c r="N48" s="53">
        <f t="shared" si="109"/>
        <v>0</v>
      </c>
      <c r="O48" s="53">
        <f t="shared" si="109"/>
        <v>0</v>
      </c>
      <c r="P48" s="53">
        <f t="shared" si="109"/>
        <v>0</v>
      </c>
      <c r="Q48" s="53">
        <f t="shared" si="109"/>
        <v>0</v>
      </c>
      <c r="R48" s="53">
        <f t="shared" si="109"/>
        <v>0</v>
      </c>
      <c r="S48" s="53">
        <f t="shared" si="109"/>
        <v>0</v>
      </c>
      <c r="T48" s="53">
        <f t="shared" si="109"/>
        <v>0</v>
      </c>
      <c r="U48" s="53">
        <f t="shared" si="109"/>
        <v>0</v>
      </c>
      <c r="V48" s="53">
        <f t="shared" si="109"/>
        <v>0</v>
      </c>
      <c r="W48" s="53">
        <f t="shared" si="109"/>
        <v>0</v>
      </c>
      <c r="X48" s="53">
        <f t="shared" si="109"/>
        <v>0</v>
      </c>
      <c r="Y48" s="53">
        <f t="shared" si="109"/>
        <v>0</v>
      </c>
      <c r="Z48" s="53">
        <f t="shared" si="109"/>
        <v>0</v>
      </c>
      <c r="AA48" s="53">
        <f t="shared" si="109"/>
        <v>0</v>
      </c>
      <c r="AB48" s="53">
        <f t="shared" si="109"/>
        <v>0</v>
      </c>
      <c r="AC48" s="53">
        <f t="shared" si="109"/>
        <v>0</v>
      </c>
      <c r="AD48" s="53">
        <f t="shared" si="109"/>
        <v>0</v>
      </c>
      <c r="AE48" s="53">
        <f t="shared" si="109"/>
        <v>0</v>
      </c>
      <c r="AF48" s="53">
        <f t="shared" si="109"/>
        <v>0</v>
      </c>
      <c r="AG48" s="53">
        <f t="shared" si="109"/>
        <v>0</v>
      </c>
      <c r="AH48" s="53">
        <f t="shared" si="109"/>
        <v>0</v>
      </c>
      <c r="AI48" s="53">
        <f t="shared" si="109"/>
        <v>0</v>
      </c>
      <c r="AJ48" s="53">
        <f t="shared" si="109"/>
        <v>0</v>
      </c>
      <c r="AK48" s="53">
        <f t="shared" si="109"/>
        <v>0</v>
      </c>
      <c r="AL48" s="53">
        <f t="shared" si="109"/>
        <v>0</v>
      </c>
      <c r="AM48" s="53">
        <f t="shared" si="109"/>
        <v>0</v>
      </c>
      <c r="AN48" s="53">
        <f t="shared" si="109"/>
        <v>0</v>
      </c>
      <c r="AO48" s="53">
        <f t="shared" si="109"/>
        <v>0</v>
      </c>
      <c r="AP48" s="53">
        <f t="shared" si="109"/>
        <v>0</v>
      </c>
      <c r="AQ48" s="53">
        <f t="shared" si="109"/>
        <v>0</v>
      </c>
      <c r="AR48" s="53">
        <f t="shared" si="109"/>
        <v>0</v>
      </c>
      <c r="AS48" s="53">
        <f t="shared" si="109"/>
        <v>0</v>
      </c>
      <c r="AT48" s="53">
        <f t="shared" si="109"/>
        <v>0</v>
      </c>
      <c r="AU48" s="53">
        <f t="shared" si="109"/>
        <v>0</v>
      </c>
      <c r="AV48" s="53">
        <f t="shared" si="109"/>
        <v>600000</v>
      </c>
      <c r="AW48" s="53">
        <f t="shared" si="109"/>
        <v>0</v>
      </c>
      <c r="AX48" s="53">
        <f t="shared" si="109"/>
        <v>600000</v>
      </c>
      <c r="AY48" s="53">
        <f t="shared" si="109"/>
        <v>0</v>
      </c>
      <c r="AZ48" s="53">
        <f t="shared" si="109"/>
        <v>0</v>
      </c>
      <c r="BA48" s="59">
        <f t="shared" si="108"/>
        <v>1200000</v>
      </c>
      <c r="BB48" s="28">
        <f t="shared" si="86"/>
        <v>0</v>
      </c>
      <c r="BC48" s="64"/>
      <c r="BD48" s="59">
        <f t="shared" si="87"/>
        <v>0</v>
      </c>
      <c r="BE48" s="59">
        <f t="shared" si="88"/>
        <v>0</v>
      </c>
      <c r="BF48" s="59">
        <f t="shared" si="89"/>
        <v>0</v>
      </c>
      <c r="BG48" s="59">
        <f t="shared" si="90"/>
        <v>0</v>
      </c>
      <c r="BH48" s="59">
        <f t="shared" si="91"/>
        <v>0</v>
      </c>
      <c r="BI48" s="59">
        <f t="shared" si="92"/>
        <v>0</v>
      </c>
      <c r="BJ48" s="59">
        <f t="shared" si="93"/>
        <v>0</v>
      </c>
      <c r="BK48" s="59">
        <f t="shared" si="94"/>
        <v>0</v>
      </c>
      <c r="BL48" s="59">
        <f t="shared" si="95"/>
        <v>0</v>
      </c>
      <c r="BM48" s="59">
        <f t="shared" si="96"/>
        <v>0</v>
      </c>
      <c r="BN48" s="59">
        <f t="shared" si="97"/>
        <v>600000</v>
      </c>
      <c r="BO48" s="59">
        <f t="shared" si="98"/>
        <v>600000</v>
      </c>
      <c r="BP48" s="64"/>
      <c r="BQ48" s="59">
        <f t="shared" si="99"/>
        <v>0</v>
      </c>
      <c r="BR48" s="59">
        <f t="shared" si="100"/>
        <v>0</v>
      </c>
      <c r="BS48" s="59">
        <f t="shared" si="101"/>
        <v>0</v>
      </c>
      <c r="BT48" s="59">
        <f t="shared" si="102"/>
        <v>1200000</v>
      </c>
    </row>
    <row r="49">
      <c r="A49" s="49"/>
      <c r="B49" s="52" t="s">
        <v>38</v>
      </c>
      <c r="C49" s="52" t="s">
        <v>105</v>
      </c>
      <c r="D49" s="126">
        <v>1200000.0</v>
      </c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>
        <f>D49/2</f>
        <v>600000</v>
      </c>
      <c r="AW49" s="102"/>
      <c r="AX49" s="102">
        <f>D49/2</f>
        <v>600000</v>
      </c>
      <c r="AY49" s="102"/>
      <c r="AZ49" s="103"/>
      <c r="BA49" s="59">
        <f t="shared" si="108"/>
        <v>1200000</v>
      </c>
      <c r="BB49" s="28">
        <f t="shared" si="86"/>
        <v>0</v>
      </c>
      <c r="BC49" s="64"/>
      <c r="BD49" s="59">
        <f t="shared" si="87"/>
        <v>0</v>
      </c>
      <c r="BE49" s="59">
        <f t="shared" si="88"/>
        <v>0</v>
      </c>
      <c r="BF49" s="59">
        <f t="shared" si="89"/>
        <v>0</v>
      </c>
      <c r="BG49" s="59">
        <f t="shared" si="90"/>
        <v>0</v>
      </c>
      <c r="BH49" s="59">
        <f t="shared" si="91"/>
        <v>0</v>
      </c>
      <c r="BI49" s="59">
        <f t="shared" si="92"/>
        <v>0</v>
      </c>
      <c r="BJ49" s="59">
        <f t="shared" si="93"/>
        <v>0</v>
      </c>
      <c r="BK49" s="59">
        <f t="shared" si="94"/>
        <v>0</v>
      </c>
      <c r="BL49" s="59">
        <f t="shared" si="95"/>
        <v>0</v>
      </c>
      <c r="BM49" s="59">
        <f t="shared" si="96"/>
        <v>0</v>
      </c>
      <c r="BN49" s="59">
        <f t="shared" si="97"/>
        <v>600000</v>
      </c>
      <c r="BO49" s="59">
        <f t="shared" si="98"/>
        <v>600000</v>
      </c>
      <c r="BP49" s="64"/>
      <c r="BQ49" s="59">
        <f t="shared" si="99"/>
        <v>0</v>
      </c>
      <c r="BR49" s="59">
        <f t="shared" si="100"/>
        <v>0</v>
      </c>
      <c r="BS49" s="59">
        <f t="shared" si="101"/>
        <v>0</v>
      </c>
      <c r="BT49" s="59">
        <f t="shared" si="102"/>
        <v>1200000</v>
      </c>
    </row>
    <row r="50">
      <c r="A50" s="45">
        <v>524113.0</v>
      </c>
      <c r="B50" s="46" t="s">
        <v>44</v>
      </c>
      <c r="C50" s="6"/>
      <c r="D50" s="47">
        <f t="shared" ref="D50:AZ50" si="110">sum(D51:D54)</f>
        <v>1870000</v>
      </c>
      <c r="E50" s="47">
        <f t="shared" si="110"/>
        <v>0</v>
      </c>
      <c r="F50" s="47">
        <f t="shared" si="110"/>
        <v>0</v>
      </c>
      <c r="G50" s="47">
        <f t="shared" si="110"/>
        <v>0</v>
      </c>
      <c r="H50" s="47">
        <f t="shared" si="110"/>
        <v>0</v>
      </c>
      <c r="I50" s="47">
        <f t="shared" si="110"/>
        <v>0</v>
      </c>
      <c r="J50" s="47">
        <f t="shared" si="110"/>
        <v>0</v>
      </c>
      <c r="K50" s="47">
        <f t="shared" si="110"/>
        <v>0</v>
      </c>
      <c r="L50" s="47">
        <f t="shared" si="110"/>
        <v>0</v>
      </c>
      <c r="M50" s="47">
        <f t="shared" si="110"/>
        <v>0</v>
      </c>
      <c r="N50" s="47">
        <f t="shared" si="110"/>
        <v>0</v>
      </c>
      <c r="O50" s="47">
        <f t="shared" si="110"/>
        <v>0</v>
      </c>
      <c r="P50" s="47">
        <f t="shared" si="110"/>
        <v>0</v>
      </c>
      <c r="Q50" s="47">
        <f t="shared" si="110"/>
        <v>0</v>
      </c>
      <c r="R50" s="47">
        <f t="shared" si="110"/>
        <v>0</v>
      </c>
      <c r="S50" s="47">
        <f t="shared" si="110"/>
        <v>0</v>
      </c>
      <c r="T50" s="47">
        <f t="shared" si="110"/>
        <v>0</v>
      </c>
      <c r="U50" s="47">
        <f t="shared" si="110"/>
        <v>0</v>
      </c>
      <c r="V50" s="47">
        <f t="shared" si="110"/>
        <v>0</v>
      </c>
      <c r="W50" s="47">
        <f t="shared" si="110"/>
        <v>0</v>
      </c>
      <c r="X50" s="47">
        <f t="shared" si="110"/>
        <v>0</v>
      </c>
      <c r="Y50" s="47">
        <f t="shared" si="110"/>
        <v>0</v>
      </c>
      <c r="Z50" s="47">
        <f t="shared" si="110"/>
        <v>0</v>
      </c>
      <c r="AA50" s="47">
        <f t="shared" si="110"/>
        <v>0</v>
      </c>
      <c r="AB50" s="47">
        <f t="shared" si="110"/>
        <v>0</v>
      </c>
      <c r="AC50" s="47">
        <f t="shared" si="110"/>
        <v>0</v>
      </c>
      <c r="AD50" s="47">
        <f t="shared" si="110"/>
        <v>0</v>
      </c>
      <c r="AE50" s="47">
        <f t="shared" si="110"/>
        <v>0</v>
      </c>
      <c r="AF50" s="47">
        <f t="shared" si="110"/>
        <v>510000</v>
      </c>
      <c r="AG50" s="47">
        <f t="shared" si="110"/>
        <v>0</v>
      </c>
      <c r="AH50" s="47">
        <f t="shared" si="110"/>
        <v>0</v>
      </c>
      <c r="AI50" s="47">
        <f t="shared" si="110"/>
        <v>0</v>
      </c>
      <c r="AJ50" s="47">
        <f t="shared" si="110"/>
        <v>0</v>
      </c>
      <c r="AK50" s="47">
        <f t="shared" si="110"/>
        <v>0</v>
      </c>
      <c r="AL50" s="47">
        <f t="shared" si="110"/>
        <v>340000</v>
      </c>
      <c r="AM50" s="47">
        <f t="shared" si="110"/>
        <v>0</v>
      </c>
      <c r="AN50" s="47">
        <f t="shared" si="110"/>
        <v>510000</v>
      </c>
      <c r="AO50" s="47">
        <f t="shared" si="110"/>
        <v>0</v>
      </c>
      <c r="AP50" s="47">
        <f t="shared" si="110"/>
        <v>0</v>
      </c>
      <c r="AQ50" s="47">
        <f t="shared" si="110"/>
        <v>0</v>
      </c>
      <c r="AR50" s="47">
        <f t="shared" si="110"/>
        <v>0</v>
      </c>
      <c r="AS50" s="47">
        <f t="shared" si="110"/>
        <v>0</v>
      </c>
      <c r="AT50" s="47">
        <f t="shared" si="110"/>
        <v>0</v>
      </c>
      <c r="AU50" s="47">
        <f t="shared" si="110"/>
        <v>0</v>
      </c>
      <c r="AV50" s="47">
        <f t="shared" si="110"/>
        <v>510000</v>
      </c>
      <c r="AW50" s="47">
        <f t="shared" si="110"/>
        <v>0</v>
      </c>
      <c r="AX50" s="47">
        <f t="shared" si="110"/>
        <v>0</v>
      </c>
      <c r="AY50" s="47">
        <f t="shared" si="110"/>
        <v>0</v>
      </c>
      <c r="AZ50" s="47">
        <f t="shared" si="110"/>
        <v>0</v>
      </c>
      <c r="BA50" s="59">
        <f t="shared" si="108"/>
        <v>1870000</v>
      </c>
      <c r="BB50" s="28">
        <f t="shared" si="86"/>
        <v>0</v>
      </c>
      <c r="BC50" s="61"/>
      <c r="BD50" s="59">
        <f t="shared" si="87"/>
        <v>0</v>
      </c>
      <c r="BE50" s="59">
        <f t="shared" si="88"/>
        <v>0</v>
      </c>
      <c r="BF50" s="59">
        <f t="shared" si="89"/>
        <v>0</v>
      </c>
      <c r="BG50" s="59">
        <f t="shared" si="90"/>
        <v>0</v>
      </c>
      <c r="BH50" s="59">
        <f t="shared" si="91"/>
        <v>0</v>
      </c>
      <c r="BI50" s="59">
        <f t="shared" si="92"/>
        <v>0</v>
      </c>
      <c r="BJ50" s="59">
        <f t="shared" si="93"/>
        <v>510000</v>
      </c>
      <c r="BK50" s="59">
        <f t="shared" si="94"/>
        <v>0</v>
      </c>
      <c r="BL50" s="59">
        <f t="shared" si="95"/>
        <v>850000</v>
      </c>
      <c r="BM50" s="59">
        <f t="shared" si="96"/>
        <v>0</v>
      </c>
      <c r="BN50" s="59">
        <f t="shared" si="97"/>
        <v>510000</v>
      </c>
      <c r="BO50" s="59">
        <f t="shared" si="98"/>
        <v>0</v>
      </c>
      <c r="BP50" s="61"/>
      <c r="BQ50" s="59">
        <f t="shared" si="99"/>
        <v>0</v>
      </c>
      <c r="BR50" s="59">
        <f t="shared" si="100"/>
        <v>0</v>
      </c>
      <c r="BS50" s="59">
        <f t="shared" si="101"/>
        <v>1360000</v>
      </c>
      <c r="BT50" s="59">
        <f t="shared" si="102"/>
        <v>510000</v>
      </c>
    </row>
    <row r="51">
      <c r="A51" s="49"/>
      <c r="B51" s="50" t="s">
        <v>37</v>
      </c>
      <c r="C51" s="6"/>
      <c r="D51" s="51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3"/>
      <c r="BA51" s="59">
        <f t="shared" si="108"/>
        <v>0</v>
      </c>
      <c r="BB51" s="28">
        <f t="shared" si="86"/>
        <v>0</v>
      </c>
      <c r="BC51" s="64"/>
      <c r="BD51" s="59">
        <f t="shared" si="87"/>
        <v>0</v>
      </c>
      <c r="BE51" s="59">
        <f t="shared" si="88"/>
        <v>0</v>
      </c>
      <c r="BF51" s="59">
        <f t="shared" si="89"/>
        <v>0</v>
      </c>
      <c r="BG51" s="59">
        <f t="shared" si="90"/>
        <v>0</v>
      </c>
      <c r="BH51" s="59">
        <f t="shared" si="91"/>
        <v>0</v>
      </c>
      <c r="BI51" s="59">
        <f t="shared" si="92"/>
        <v>0</v>
      </c>
      <c r="BJ51" s="59">
        <f t="shared" si="93"/>
        <v>0</v>
      </c>
      <c r="BK51" s="59">
        <f t="shared" si="94"/>
        <v>0</v>
      </c>
      <c r="BL51" s="59">
        <f t="shared" si="95"/>
        <v>0</v>
      </c>
      <c r="BM51" s="59">
        <f t="shared" si="96"/>
        <v>0</v>
      </c>
      <c r="BN51" s="59">
        <f t="shared" si="97"/>
        <v>0</v>
      </c>
      <c r="BO51" s="59">
        <f t="shared" si="98"/>
        <v>0</v>
      </c>
      <c r="BP51" s="64"/>
      <c r="BQ51" s="59">
        <f t="shared" si="99"/>
        <v>0</v>
      </c>
      <c r="BR51" s="59">
        <f t="shared" si="100"/>
        <v>0</v>
      </c>
      <c r="BS51" s="59">
        <f t="shared" si="101"/>
        <v>0</v>
      </c>
      <c r="BT51" s="59">
        <f t="shared" si="102"/>
        <v>0</v>
      </c>
    </row>
    <row r="52">
      <c r="A52" s="49"/>
      <c r="B52" s="52" t="s">
        <v>38</v>
      </c>
      <c r="C52" s="52" t="s">
        <v>342</v>
      </c>
      <c r="D52" s="78">
        <v>1530000.0</v>
      </c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>
        <f>D52/3</f>
        <v>510000</v>
      </c>
      <c r="AG52" s="102"/>
      <c r="AH52" s="102"/>
      <c r="AI52" s="102"/>
      <c r="AJ52" s="102"/>
      <c r="AK52" s="102"/>
      <c r="AL52" s="102"/>
      <c r="AM52" s="102"/>
      <c r="AN52" s="102">
        <f>D52/3</f>
        <v>510000</v>
      </c>
      <c r="AO52" s="102"/>
      <c r="AP52" s="102"/>
      <c r="AQ52" s="102"/>
      <c r="AR52" s="102"/>
      <c r="AS52" s="102"/>
      <c r="AT52" s="102"/>
      <c r="AU52" s="102"/>
      <c r="AV52" s="102">
        <f>D52/3</f>
        <v>510000</v>
      </c>
      <c r="AW52" s="102"/>
      <c r="AX52" s="102"/>
      <c r="AY52" s="102"/>
      <c r="AZ52" s="103"/>
      <c r="BA52" s="59">
        <f t="shared" si="108"/>
        <v>1530000</v>
      </c>
      <c r="BB52" s="28">
        <f t="shared" si="86"/>
        <v>0</v>
      </c>
      <c r="BC52" s="64"/>
      <c r="BD52" s="59">
        <f t="shared" si="87"/>
        <v>0</v>
      </c>
      <c r="BE52" s="59">
        <f t="shared" si="88"/>
        <v>0</v>
      </c>
      <c r="BF52" s="59">
        <f t="shared" si="89"/>
        <v>0</v>
      </c>
      <c r="BG52" s="59">
        <f t="shared" si="90"/>
        <v>0</v>
      </c>
      <c r="BH52" s="59">
        <f t="shared" si="91"/>
        <v>0</v>
      </c>
      <c r="BI52" s="59">
        <f t="shared" si="92"/>
        <v>0</v>
      </c>
      <c r="BJ52" s="59">
        <f t="shared" si="93"/>
        <v>510000</v>
      </c>
      <c r="BK52" s="59">
        <f t="shared" si="94"/>
        <v>0</v>
      </c>
      <c r="BL52" s="59">
        <f t="shared" si="95"/>
        <v>510000</v>
      </c>
      <c r="BM52" s="59">
        <f t="shared" si="96"/>
        <v>0</v>
      </c>
      <c r="BN52" s="59">
        <f t="shared" si="97"/>
        <v>510000</v>
      </c>
      <c r="BO52" s="59">
        <f t="shared" si="98"/>
        <v>0</v>
      </c>
      <c r="BP52" s="64"/>
      <c r="BQ52" s="59">
        <f t="shared" si="99"/>
        <v>0</v>
      </c>
      <c r="BR52" s="59">
        <f t="shared" si="100"/>
        <v>0</v>
      </c>
      <c r="BS52" s="59">
        <f t="shared" si="101"/>
        <v>1020000</v>
      </c>
      <c r="BT52" s="59">
        <f t="shared" si="102"/>
        <v>510000</v>
      </c>
    </row>
    <row r="53">
      <c r="A53" s="41"/>
      <c r="B53" s="113"/>
      <c r="C53" s="52" t="s">
        <v>329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58"/>
      <c r="BA53" s="44"/>
      <c r="BB53" s="28">
        <f t="shared" si="86"/>
        <v>0</v>
      </c>
      <c r="BC53" s="29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29"/>
      <c r="BQ53" s="44"/>
      <c r="BR53" s="44"/>
      <c r="BS53" s="44"/>
      <c r="BT53" s="44"/>
    </row>
    <row r="54">
      <c r="A54" s="41"/>
      <c r="B54" s="52" t="s">
        <v>38</v>
      </c>
      <c r="C54" s="52" t="s">
        <v>343</v>
      </c>
      <c r="D54" s="53">
        <v>340000.0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>
        <f>D54</f>
        <v>340000</v>
      </c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58"/>
      <c r="BA54" s="59">
        <f t="shared" ref="BA54:BA73" si="112">sum(E54:AZ54)</f>
        <v>340000</v>
      </c>
      <c r="BB54" s="28">
        <f t="shared" si="86"/>
        <v>0</v>
      </c>
      <c r="BC54" s="29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29"/>
      <c r="BQ54" s="44"/>
      <c r="BR54" s="44"/>
      <c r="BS54" s="44"/>
      <c r="BT54" s="44"/>
    </row>
    <row r="55">
      <c r="A55" s="41" t="s">
        <v>61</v>
      </c>
      <c r="B55" s="42" t="s">
        <v>62</v>
      </c>
      <c r="C55" s="6"/>
      <c r="D55" s="43">
        <f t="shared" ref="D55:AZ55" si="111">sum(D56,D59,D62)</f>
        <v>8590000</v>
      </c>
      <c r="E55" s="43">
        <f t="shared" si="111"/>
        <v>0</v>
      </c>
      <c r="F55" s="43">
        <f t="shared" si="111"/>
        <v>0</v>
      </c>
      <c r="G55" s="43">
        <f t="shared" si="111"/>
        <v>0</v>
      </c>
      <c r="H55" s="43">
        <f t="shared" si="111"/>
        <v>0</v>
      </c>
      <c r="I55" s="43">
        <f t="shared" si="111"/>
        <v>0</v>
      </c>
      <c r="J55" s="43">
        <f t="shared" si="111"/>
        <v>0</v>
      </c>
      <c r="K55" s="43">
        <f t="shared" si="111"/>
        <v>0</v>
      </c>
      <c r="L55" s="43">
        <f t="shared" si="111"/>
        <v>0</v>
      </c>
      <c r="M55" s="43">
        <f t="shared" si="111"/>
        <v>0</v>
      </c>
      <c r="N55" s="43">
        <f t="shared" si="111"/>
        <v>0</v>
      </c>
      <c r="O55" s="43">
        <f t="shared" si="111"/>
        <v>0</v>
      </c>
      <c r="P55" s="43">
        <f t="shared" si="111"/>
        <v>0</v>
      </c>
      <c r="Q55" s="43">
        <f t="shared" si="111"/>
        <v>0</v>
      </c>
      <c r="R55" s="43">
        <f t="shared" si="111"/>
        <v>0</v>
      </c>
      <c r="S55" s="43">
        <f t="shared" si="111"/>
        <v>0</v>
      </c>
      <c r="T55" s="43">
        <f t="shared" si="111"/>
        <v>0</v>
      </c>
      <c r="U55" s="43">
        <f t="shared" si="111"/>
        <v>0</v>
      </c>
      <c r="V55" s="43">
        <f t="shared" si="111"/>
        <v>0</v>
      </c>
      <c r="W55" s="43">
        <f t="shared" si="111"/>
        <v>2200000</v>
      </c>
      <c r="X55" s="43">
        <f t="shared" si="111"/>
        <v>0</v>
      </c>
      <c r="Y55" s="43">
        <f t="shared" si="111"/>
        <v>0</v>
      </c>
      <c r="Z55" s="43">
        <f t="shared" si="111"/>
        <v>0</v>
      </c>
      <c r="AA55" s="43">
        <f t="shared" si="111"/>
        <v>0</v>
      </c>
      <c r="AB55" s="43">
        <f t="shared" si="111"/>
        <v>3500000</v>
      </c>
      <c r="AC55" s="43">
        <f t="shared" si="111"/>
        <v>0</v>
      </c>
      <c r="AD55" s="43">
        <f t="shared" si="111"/>
        <v>0</v>
      </c>
      <c r="AE55" s="43">
        <f t="shared" si="111"/>
        <v>0</v>
      </c>
      <c r="AF55" s="43">
        <f t="shared" si="111"/>
        <v>0</v>
      </c>
      <c r="AG55" s="43">
        <f t="shared" si="111"/>
        <v>0</v>
      </c>
      <c r="AH55" s="43">
        <f t="shared" si="111"/>
        <v>0</v>
      </c>
      <c r="AI55" s="43">
        <f t="shared" si="111"/>
        <v>0</v>
      </c>
      <c r="AJ55" s="43">
        <f t="shared" si="111"/>
        <v>0</v>
      </c>
      <c r="AK55" s="43">
        <f t="shared" si="111"/>
        <v>0</v>
      </c>
      <c r="AL55" s="43">
        <f t="shared" si="111"/>
        <v>0</v>
      </c>
      <c r="AM55" s="43">
        <f t="shared" si="111"/>
        <v>2890000</v>
      </c>
      <c r="AN55" s="43">
        <f t="shared" si="111"/>
        <v>0</v>
      </c>
      <c r="AO55" s="43">
        <f t="shared" si="111"/>
        <v>0</v>
      </c>
      <c r="AP55" s="43">
        <f t="shared" si="111"/>
        <v>0</v>
      </c>
      <c r="AQ55" s="43">
        <f t="shared" si="111"/>
        <v>0</v>
      </c>
      <c r="AR55" s="43">
        <f t="shared" si="111"/>
        <v>0</v>
      </c>
      <c r="AS55" s="43">
        <f t="shared" si="111"/>
        <v>0</v>
      </c>
      <c r="AT55" s="43">
        <f t="shared" si="111"/>
        <v>0</v>
      </c>
      <c r="AU55" s="43">
        <f t="shared" si="111"/>
        <v>0</v>
      </c>
      <c r="AV55" s="43">
        <f t="shared" si="111"/>
        <v>0</v>
      </c>
      <c r="AW55" s="43">
        <f t="shared" si="111"/>
        <v>0</v>
      </c>
      <c r="AX55" s="43">
        <f t="shared" si="111"/>
        <v>0</v>
      </c>
      <c r="AY55" s="43">
        <f t="shared" si="111"/>
        <v>0</v>
      </c>
      <c r="AZ55" s="58">
        <f t="shared" si="111"/>
        <v>0</v>
      </c>
      <c r="BA55" s="59">
        <f t="shared" si="112"/>
        <v>8590000</v>
      </c>
      <c r="BB55" s="28">
        <f t="shared" si="86"/>
        <v>0</v>
      </c>
      <c r="BC55" s="29"/>
      <c r="BD55" s="59">
        <f t="shared" ref="BD55:BD64" si="114">sum(E55:H55)</f>
        <v>0</v>
      </c>
      <c r="BE55" s="59">
        <f t="shared" ref="BE55:BE64" si="115">sum(I55:L55)</f>
        <v>0</v>
      </c>
      <c r="BF55" s="59">
        <f t="shared" ref="BF55:BF64" si="116">sum(M55:P55)</f>
        <v>0</v>
      </c>
      <c r="BG55" s="59">
        <f t="shared" ref="BG55:BG64" si="117">sum(Q55:T55)</f>
        <v>0</v>
      </c>
      <c r="BH55" s="59">
        <f t="shared" ref="BH55:BH64" si="118">sum(U55:X55)</f>
        <v>2200000</v>
      </c>
      <c r="BI55" s="59">
        <f t="shared" ref="BI55:BI64" si="119">sum(Y55:AB55)</f>
        <v>3500000</v>
      </c>
      <c r="BJ55" s="59">
        <f t="shared" ref="BJ55:BJ64" si="120">sum(AC55:AF55)</f>
        <v>0</v>
      </c>
      <c r="BK55" s="59">
        <f t="shared" ref="BK55:BK64" si="121">sum(AG55:AJ55)</f>
        <v>0</v>
      </c>
      <c r="BL55" s="59">
        <f t="shared" ref="BL55:BL64" si="122">sum(AK55:AN55)</f>
        <v>2890000</v>
      </c>
      <c r="BM55" s="59">
        <f t="shared" ref="BM55:BM64" si="123">sum(AO55:AR55)</f>
        <v>0</v>
      </c>
      <c r="BN55" s="59">
        <f t="shared" ref="BN55:BN64" si="124">sum(AS55:AV55)</f>
        <v>0</v>
      </c>
      <c r="BO55" s="59">
        <f t="shared" ref="BO55:BO64" si="125">sum(AW55:AZ55)</f>
        <v>0</v>
      </c>
      <c r="BP55" s="29"/>
      <c r="BQ55" s="59">
        <f t="shared" ref="BQ55:BQ64" si="126">sum(BD55:BF55)</f>
        <v>0</v>
      </c>
      <c r="BR55" s="59">
        <f t="shared" ref="BR55:BR64" si="127">sum(BG55:BI55)</f>
        <v>5700000</v>
      </c>
      <c r="BS55" s="59">
        <f t="shared" ref="BS55:BS64" si="128">sum(BJ55:BL55)</f>
        <v>2890000</v>
      </c>
      <c r="BT55" s="59">
        <f t="shared" ref="BT55:BT64" si="129">sum(BM55:BO55)</f>
        <v>0</v>
      </c>
    </row>
    <row r="56">
      <c r="A56" s="45">
        <v>521211.0</v>
      </c>
      <c r="B56" s="46" t="s">
        <v>48</v>
      </c>
      <c r="C56" s="6"/>
      <c r="D56" s="47">
        <f t="shared" ref="D56:AZ56" si="113">sum(D58)</f>
        <v>3500000</v>
      </c>
      <c r="E56" s="47">
        <f t="shared" si="113"/>
        <v>0</v>
      </c>
      <c r="F56" s="47">
        <f t="shared" si="113"/>
        <v>0</v>
      </c>
      <c r="G56" s="47">
        <f t="shared" si="113"/>
        <v>0</v>
      </c>
      <c r="H56" s="47">
        <f t="shared" si="113"/>
        <v>0</v>
      </c>
      <c r="I56" s="47">
        <f t="shared" si="113"/>
        <v>0</v>
      </c>
      <c r="J56" s="47">
        <f t="shared" si="113"/>
        <v>0</v>
      </c>
      <c r="K56" s="47">
        <f t="shared" si="113"/>
        <v>0</v>
      </c>
      <c r="L56" s="47">
        <f t="shared" si="113"/>
        <v>0</v>
      </c>
      <c r="M56" s="47">
        <f t="shared" si="113"/>
        <v>0</v>
      </c>
      <c r="N56" s="47">
        <f t="shared" si="113"/>
        <v>0</v>
      </c>
      <c r="O56" s="47">
        <f t="shared" si="113"/>
        <v>0</v>
      </c>
      <c r="P56" s="47">
        <f t="shared" si="113"/>
        <v>0</v>
      </c>
      <c r="Q56" s="47">
        <f t="shared" si="113"/>
        <v>0</v>
      </c>
      <c r="R56" s="47">
        <f t="shared" si="113"/>
        <v>0</v>
      </c>
      <c r="S56" s="47">
        <f t="shared" si="113"/>
        <v>0</v>
      </c>
      <c r="T56" s="47">
        <f t="shared" si="113"/>
        <v>0</v>
      </c>
      <c r="U56" s="47">
        <f t="shared" si="113"/>
        <v>0</v>
      </c>
      <c r="V56" s="47">
        <f t="shared" si="113"/>
        <v>0</v>
      </c>
      <c r="W56" s="47">
        <f t="shared" si="113"/>
        <v>0</v>
      </c>
      <c r="X56" s="47">
        <f t="shared" si="113"/>
        <v>0</v>
      </c>
      <c r="Y56" s="47">
        <f t="shared" si="113"/>
        <v>0</v>
      </c>
      <c r="Z56" s="47">
        <f t="shared" si="113"/>
        <v>0</v>
      </c>
      <c r="AA56" s="47">
        <f t="shared" si="113"/>
        <v>0</v>
      </c>
      <c r="AB56" s="47">
        <f t="shared" si="113"/>
        <v>3500000</v>
      </c>
      <c r="AC56" s="47">
        <f t="shared" si="113"/>
        <v>0</v>
      </c>
      <c r="AD56" s="47">
        <f t="shared" si="113"/>
        <v>0</v>
      </c>
      <c r="AE56" s="47">
        <f t="shared" si="113"/>
        <v>0</v>
      </c>
      <c r="AF56" s="47">
        <f t="shared" si="113"/>
        <v>0</v>
      </c>
      <c r="AG56" s="47">
        <f t="shared" si="113"/>
        <v>0</v>
      </c>
      <c r="AH56" s="47">
        <f t="shared" si="113"/>
        <v>0</v>
      </c>
      <c r="AI56" s="47">
        <f t="shared" si="113"/>
        <v>0</v>
      </c>
      <c r="AJ56" s="47">
        <f t="shared" si="113"/>
        <v>0</v>
      </c>
      <c r="AK56" s="47">
        <f t="shared" si="113"/>
        <v>0</v>
      </c>
      <c r="AL56" s="47">
        <f t="shared" si="113"/>
        <v>0</v>
      </c>
      <c r="AM56" s="47">
        <f t="shared" si="113"/>
        <v>0</v>
      </c>
      <c r="AN56" s="47">
        <f t="shared" si="113"/>
        <v>0</v>
      </c>
      <c r="AO56" s="47">
        <f t="shared" si="113"/>
        <v>0</v>
      </c>
      <c r="AP56" s="47">
        <f t="shared" si="113"/>
        <v>0</v>
      </c>
      <c r="AQ56" s="47">
        <f t="shared" si="113"/>
        <v>0</v>
      </c>
      <c r="AR56" s="47">
        <f t="shared" si="113"/>
        <v>0</v>
      </c>
      <c r="AS56" s="47">
        <f t="shared" si="113"/>
        <v>0</v>
      </c>
      <c r="AT56" s="47">
        <f t="shared" si="113"/>
        <v>0</v>
      </c>
      <c r="AU56" s="47">
        <f t="shared" si="113"/>
        <v>0</v>
      </c>
      <c r="AV56" s="47">
        <f t="shared" si="113"/>
        <v>0</v>
      </c>
      <c r="AW56" s="47">
        <f t="shared" si="113"/>
        <v>0</v>
      </c>
      <c r="AX56" s="47">
        <f t="shared" si="113"/>
        <v>0</v>
      </c>
      <c r="AY56" s="47">
        <f t="shared" si="113"/>
        <v>0</v>
      </c>
      <c r="AZ56" s="60">
        <f t="shared" si="113"/>
        <v>0</v>
      </c>
      <c r="BA56" s="59">
        <f t="shared" si="112"/>
        <v>3500000</v>
      </c>
      <c r="BB56" s="28">
        <f t="shared" si="86"/>
        <v>0</v>
      </c>
      <c r="BC56" s="61"/>
      <c r="BD56" s="59">
        <f t="shared" si="114"/>
        <v>0</v>
      </c>
      <c r="BE56" s="59">
        <f t="shared" si="115"/>
        <v>0</v>
      </c>
      <c r="BF56" s="59">
        <f t="shared" si="116"/>
        <v>0</v>
      </c>
      <c r="BG56" s="59">
        <f t="shared" si="117"/>
        <v>0</v>
      </c>
      <c r="BH56" s="59">
        <f t="shared" si="118"/>
        <v>0</v>
      </c>
      <c r="BI56" s="59">
        <f t="shared" si="119"/>
        <v>3500000</v>
      </c>
      <c r="BJ56" s="59">
        <f t="shared" si="120"/>
        <v>0</v>
      </c>
      <c r="BK56" s="59">
        <f t="shared" si="121"/>
        <v>0</v>
      </c>
      <c r="BL56" s="59">
        <f t="shared" si="122"/>
        <v>0</v>
      </c>
      <c r="BM56" s="59">
        <f t="shared" si="123"/>
        <v>0</v>
      </c>
      <c r="BN56" s="59">
        <f t="shared" si="124"/>
        <v>0</v>
      </c>
      <c r="BO56" s="59">
        <f t="shared" si="125"/>
        <v>0</v>
      </c>
      <c r="BP56" s="61"/>
      <c r="BQ56" s="59">
        <f t="shared" si="126"/>
        <v>0</v>
      </c>
      <c r="BR56" s="59">
        <f t="shared" si="127"/>
        <v>3500000</v>
      </c>
      <c r="BS56" s="59">
        <f t="shared" si="128"/>
        <v>0</v>
      </c>
      <c r="BT56" s="59">
        <f t="shared" si="129"/>
        <v>0</v>
      </c>
    </row>
    <row r="57">
      <c r="A57" s="49"/>
      <c r="B57" s="50" t="s">
        <v>37</v>
      </c>
      <c r="C57" s="6"/>
      <c r="D57" s="51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3"/>
      <c r="BA57" s="59">
        <f t="shared" si="112"/>
        <v>0</v>
      </c>
      <c r="BB57" s="28">
        <f t="shared" si="86"/>
        <v>0</v>
      </c>
      <c r="BC57" s="64"/>
      <c r="BD57" s="59">
        <f t="shared" si="114"/>
        <v>0</v>
      </c>
      <c r="BE57" s="59">
        <f t="shared" si="115"/>
        <v>0</v>
      </c>
      <c r="BF57" s="59">
        <f t="shared" si="116"/>
        <v>0</v>
      </c>
      <c r="BG57" s="59">
        <f t="shared" si="117"/>
        <v>0</v>
      </c>
      <c r="BH57" s="59">
        <f t="shared" si="118"/>
        <v>0</v>
      </c>
      <c r="BI57" s="59">
        <f t="shared" si="119"/>
        <v>0</v>
      </c>
      <c r="BJ57" s="59">
        <f t="shared" si="120"/>
        <v>0</v>
      </c>
      <c r="BK57" s="59">
        <f t="shared" si="121"/>
        <v>0</v>
      </c>
      <c r="BL57" s="59">
        <f t="shared" si="122"/>
        <v>0</v>
      </c>
      <c r="BM57" s="59">
        <f t="shared" si="123"/>
        <v>0</v>
      </c>
      <c r="BN57" s="59">
        <f t="shared" si="124"/>
        <v>0</v>
      </c>
      <c r="BO57" s="59">
        <f t="shared" si="125"/>
        <v>0</v>
      </c>
      <c r="BP57" s="64"/>
      <c r="BQ57" s="59">
        <f t="shared" si="126"/>
        <v>0</v>
      </c>
      <c r="BR57" s="59">
        <f t="shared" si="127"/>
        <v>0</v>
      </c>
      <c r="BS57" s="59">
        <f t="shared" si="128"/>
        <v>0</v>
      </c>
      <c r="BT57" s="59">
        <f t="shared" si="129"/>
        <v>0</v>
      </c>
    </row>
    <row r="58">
      <c r="A58" s="49"/>
      <c r="B58" s="52" t="s">
        <v>38</v>
      </c>
      <c r="C58" s="52" t="s">
        <v>63</v>
      </c>
      <c r="D58" s="53">
        <v>3500000.0</v>
      </c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6">
        <v>3500000.0</v>
      </c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3"/>
      <c r="BA58" s="59">
        <f t="shared" si="112"/>
        <v>3500000</v>
      </c>
      <c r="BB58" s="28">
        <f t="shared" si="86"/>
        <v>0</v>
      </c>
      <c r="BC58" s="64"/>
      <c r="BD58" s="59">
        <f t="shared" si="114"/>
        <v>0</v>
      </c>
      <c r="BE58" s="59">
        <f t="shared" si="115"/>
        <v>0</v>
      </c>
      <c r="BF58" s="59">
        <f t="shared" si="116"/>
        <v>0</v>
      </c>
      <c r="BG58" s="59">
        <f t="shared" si="117"/>
        <v>0</v>
      </c>
      <c r="BH58" s="59">
        <f t="shared" si="118"/>
        <v>0</v>
      </c>
      <c r="BI58" s="59">
        <f t="shared" si="119"/>
        <v>3500000</v>
      </c>
      <c r="BJ58" s="59">
        <f t="shared" si="120"/>
        <v>0</v>
      </c>
      <c r="BK58" s="59">
        <f t="shared" si="121"/>
        <v>0</v>
      </c>
      <c r="BL58" s="59">
        <f t="shared" si="122"/>
        <v>0</v>
      </c>
      <c r="BM58" s="59">
        <f t="shared" si="123"/>
        <v>0</v>
      </c>
      <c r="BN58" s="59">
        <f t="shared" si="124"/>
        <v>0</v>
      </c>
      <c r="BO58" s="59">
        <f t="shared" si="125"/>
        <v>0</v>
      </c>
      <c r="BP58" s="64"/>
      <c r="BQ58" s="59">
        <f t="shared" si="126"/>
        <v>0</v>
      </c>
      <c r="BR58" s="59">
        <f t="shared" si="127"/>
        <v>3500000</v>
      </c>
      <c r="BS58" s="59">
        <f t="shared" si="128"/>
        <v>0</v>
      </c>
      <c r="BT58" s="59">
        <f t="shared" si="129"/>
        <v>0</v>
      </c>
    </row>
    <row r="59">
      <c r="A59" s="45">
        <v>522151.0</v>
      </c>
      <c r="B59" s="46" t="s">
        <v>51</v>
      </c>
      <c r="C59" s="6"/>
      <c r="D59" s="47">
        <f t="shared" ref="D59:AZ59" si="130">sum(D61)</f>
        <v>1800000</v>
      </c>
      <c r="E59" s="47">
        <f t="shared" si="130"/>
        <v>0</v>
      </c>
      <c r="F59" s="47">
        <f t="shared" si="130"/>
        <v>0</v>
      </c>
      <c r="G59" s="47">
        <f t="shared" si="130"/>
        <v>0</v>
      </c>
      <c r="H59" s="47">
        <f t="shared" si="130"/>
        <v>0</v>
      </c>
      <c r="I59" s="47">
        <f t="shared" si="130"/>
        <v>0</v>
      </c>
      <c r="J59" s="47">
        <f t="shared" si="130"/>
        <v>0</v>
      </c>
      <c r="K59" s="47">
        <f t="shared" si="130"/>
        <v>0</v>
      </c>
      <c r="L59" s="47">
        <f t="shared" si="130"/>
        <v>0</v>
      </c>
      <c r="M59" s="47">
        <f t="shared" si="130"/>
        <v>0</v>
      </c>
      <c r="N59" s="47">
        <f t="shared" si="130"/>
        <v>0</v>
      </c>
      <c r="O59" s="47">
        <f t="shared" si="130"/>
        <v>0</v>
      </c>
      <c r="P59" s="47">
        <f t="shared" si="130"/>
        <v>0</v>
      </c>
      <c r="Q59" s="47">
        <f t="shared" si="130"/>
        <v>0</v>
      </c>
      <c r="R59" s="47">
        <f t="shared" si="130"/>
        <v>0</v>
      </c>
      <c r="S59" s="47">
        <f t="shared" si="130"/>
        <v>0</v>
      </c>
      <c r="T59" s="47">
        <f t="shared" si="130"/>
        <v>0</v>
      </c>
      <c r="U59" s="47">
        <f t="shared" si="130"/>
        <v>0</v>
      </c>
      <c r="V59" s="47">
        <f t="shared" si="130"/>
        <v>0</v>
      </c>
      <c r="W59" s="47">
        <f t="shared" si="130"/>
        <v>1800000</v>
      </c>
      <c r="X59" s="47">
        <f t="shared" si="130"/>
        <v>0</v>
      </c>
      <c r="Y59" s="47">
        <f t="shared" si="130"/>
        <v>0</v>
      </c>
      <c r="Z59" s="47">
        <f t="shared" si="130"/>
        <v>0</v>
      </c>
      <c r="AA59" s="47">
        <f t="shared" si="130"/>
        <v>0</v>
      </c>
      <c r="AB59" s="47">
        <f t="shared" si="130"/>
        <v>0</v>
      </c>
      <c r="AC59" s="47">
        <f t="shared" si="130"/>
        <v>0</v>
      </c>
      <c r="AD59" s="47">
        <f t="shared" si="130"/>
        <v>0</v>
      </c>
      <c r="AE59" s="47">
        <f t="shared" si="130"/>
        <v>0</v>
      </c>
      <c r="AF59" s="47">
        <f t="shared" si="130"/>
        <v>0</v>
      </c>
      <c r="AG59" s="47">
        <f t="shared" si="130"/>
        <v>0</v>
      </c>
      <c r="AH59" s="47">
        <f t="shared" si="130"/>
        <v>0</v>
      </c>
      <c r="AI59" s="47">
        <f t="shared" si="130"/>
        <v>0</v>
      </c>
      <c r="AJ59" s="47">
        <f t="shared" si="130"/>
        <v>0</v>
      </c>
      <c r="AK59" s="47">
        <f t="shared" si="130"/>
        <v>0</v>
      </c>
      <c r="AL59" s="47">
        <f t="shared" si="130"/>
        <v>0</v>
      </c>
      <c r="AM59" s="47">
        <f t="shared" si="130"/>
        <v>0</v>
      </c>
      <c r="AN59" s="47">
        <f t="shared" si="130"/>
        <v>0</v>
      </c>
      <c r="AO59" s="47">
        <f t="shared" si="130"/>
        <v>0</v>
      </c>
      <c r="AP59" s="47">
        <f t="shared" si="130"/>
        <v>0</v>
      </c>
      <c r="AQ59" s="47">
        <f t="shared" si="130"/>
        <v>0</v>
      </c>
      <c r="AR59" s="47">
        <f t="shared" si="130"/>
        <v>0</v>
      </c>
      <c r="AS59" s="47">
        <f t="shared" si="130"/>
        <v>0</v>
      </c>
      <c r="AT59" s="47">
        <f t="shared" si="130"/>
        <v>0</v>
      </c>
      <c r="AU59" s="47">
        <f t="shared" si="130"/>
        <v>0</v>
      </c>
      <c r="AV59" s="47">
        <f t="shared" si="130"/>
        <v>0</v>
      </c>
      <c r="AW59" s="47">
        <f t="shared" si="130"/>
        <v>0</v>
      </c>
      <c r="AX59" s="47">
        <f t="shared" si="130"/>
        <v>0</v>
      </c>
      <c r="AY59" s="47">
        <f t="shared" si="130"/>
        <v>0</v>
      </c>
      <c r="AZ59" s="60">
        <f t="shared" si="130"/>
        <v>0</v>
      </c>
      <c r="BA59" s="59">
        <f t="shared" si="112"/>
        <v>1800000</v>
      </c>
      <c r="BB59" s="28">
        <f t="shared" si="86"/>
        <v>0</v>
      </c>
      <c r="BC59" s="61"/>
      <c r="BD59" s="59">
        <f t="shared" si="114"/>
        <v>0</v>
      </c>
      <c r="BE59" s="59">
        <f t="shared" si="115"/>
        <v>0</v>
      </c>
      <c r="BF59" s="59">
        <f t="shared" si="116"/>
        <v>0</v>
      </c>
      <c r="BG59" s="59">
        <f t="shared" si="117"/>
        <v>0</v>
      </c>
      <c r="BH59" s="59">
        <f t="shared" si="118"/>
        <v>1800000</v>
      </c>
      <c r="BI59" s="59">
        <f t="shared" si="119"/>
        <v>0</v>
      </c>
      <c r="BJ59" s="59">
        <f t="shared" si="120"/>
        <v>0</v>
      </c>
      <c r="BK59" s="59">
        <f t="shared" si="121"/>
        <v>0</v>
      </c>
      <c r="BL59" s="59">
        <f t="shared" si="122"/>
        <v>0</v>
      </c>
      <c r="BM59" s="59">
        <f t="shared" si="123"/>
        <v>0</v>
      </c>
      <c r="BN59" s="59">
        <f t="shared" si="124"/>
        <v>0</v>
      </c>
      <c r="BO59" s="59">
        <f t="shared" si="125"/>
        <v>0</v>
      </c>
      <c r="BP59" s="61"/>
      <c r="BQ59" s="59">
        <f t="shared" si="126"/>
        <v>0</v>
      </c>
      <c r="BR59" s="59">
        <f t="shared" si="127"/>
        <v>1800000</v>
      </c>
      <c r="BS59" s="59">
        <f t="shared" si="128"/>
        <v>0</v>
      </c>
      <c r="BT59" s="59">
        <f t="shared" si="129"/>
        <v>0</v>
      </c>
    </row>
    <row r="60">
      <c r="A60" s="49"/>
      <c r="B60" s="50" t="s">
        <v>37</v>
      </c>
      <c r="C60" s="6"/>
      <c r="D60" s="51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3"/>
      <c r="BA60" s="59">
        <f t="shared" si="112"/>
        <v>0</v>
      </c>
      <c r="BB60" s="28">
        <f t="shared" si="86"/>
        <v>0</v>
      </c>
      <c r="BC60" s="64"/>
      <c r="BD60" s="59">
        <f t="shared" si="114"/>
        <v>0</v>
      </c>
      <c r="BE60" s="59">
        <f t="shared" si="115"/>
        <v>0</v>
      </c>
      <c r="BF60" s="59">
        <f t="shared" si="116"/>
        <v>0</v>
      </c>
      <c r="BG60" s="59">
        <f t="shared" si="117"/>
        <v>0</v>
      </c>
      <c r="BH60" s="59">
        <f t="shared" si="118"/>
        <v>0</v>
      </c>
      <c r="BI60" s="59">
        <f t="shared" si="119"/>
        <v>0</v>
      </c>
      <c r="BJ60" s="59">
        <f t="shared" si="120"/>
        <v>0</v>
      </c>
      <c r="BK60" s="59">
        <f t="shared" si="121"/>
        <v>0</v>
      </c>
      <c r="BL60" s="59">
        <f t="shared" si="122"/>
        <v>0</v>
      </c>
      <c r="BM60" s="59">
        <f t="shared" si="123"/>
        <v>0</v>
      </c>
      <c r="BN60" s="59">
        <f t="shared" si="124"/>
        <v>0</v>
      </c>
      <c r="BO60" s="59">
        <f t="shared" si="125"/>
        <v>0</v>
      </c>
      <c r="BP60" s="64"/>
      <c r="BQ60" s="59">
        <f t="shared" si="126"/>
        <v>0</v>
      </c>
      <c r="BR60" s="59">
        <f t="shared" si="127"/>
        <v>0</v>
      </c>
      <c r="BS60" s="59">
        <f t="shared" si="128"/>
        <v>0</v>
      </c>
      <c r="BT60" s="59">
        <f t="shared" si="129"/>
        <v>0</v>
      </c>
    </row>
    <row r="61">
      <c r="A61" s="49"/>
      <c r="B61" s="52" t="s">
        <v>38</v>
      </c>
      <c r="C61" s="52" t="s">
        <v>64</v>
      </c>
      <c r="D61" s="53">
        <v>1800000.0</v>
      </c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6">
        <v>1800000.0</v>
      </c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3"/>
      <c r="BA61" s="59">
        <f t="shared" si="112"/>
        <v>1800000</v>
      </c>
      <c r="BB61" s="28">
        <f t="shared" si="86"/>
        <v>0</v>
      </c>
      <c r="BC61" s="64"/>
      <c r="BD61" s="59">
        <f t="shared" si="114"/>
        <v>0</v>
      </c>
      <c r="BE61" s="59">
        <f t="shared" si="115"/>
        <v>0</v>
      </c>
      <c r="BF61" s="59">
        <f t="shared" si="116"/>
        <v>0</v>
      </c>
      <c r="BG61" s="59">
        <f t="shared" si="117"/>
        <v>0</v>
      </c>
      <c r="BH61" s="59">
        <f t="shared" si="118"/>
        <v>1800000</v>
      </c>
      <c r="BI61" s="59">
        <f t="shared" si="119"/>
        <v>0</v>
      </c>
      <c r="BJ61" s="59">
        <f t="shared" si="120"/>
        <v>0</v>
      </c>
      <c r="BK61" s="59">
        <f t="shared" si="121"/>
        <v>0</v>
      </c>
      <c r="BL61" s="59">
        <f t="shared" si="122"/>
        <v>0</v>
      </c>
      <c r="BM61" s="59">
        <f t="shared" si="123"/>
        <v>0</v>
      </c>
      <c r="BN61" s="59">
        <f t="shared" si="124"/>
        <v>0</v>
      </c>
      <c r="BO61" s="59">
        <f t="shared" si="125"/>
        <v>0</v>
      </c>
      <c r="BP61" s="64"/>
      <c r="BQ61" s="59">
        <f t="shared" si="126"/>
        <v>0</v>
      </c>
      <c r="BR61" s="59">
        <f t="shared" si="127"/>
        <v>1800000</v>
      </c>
      <c r="BS61" s="59">
        <f t="shared" si="128"/>
        <v>0</v>
      </c>
      <c r="BT61" s="59">
        <f t="shared" si="129"/>
        <v>0</v>
      </c>
    </row>
    <row r="62">
      <c r="A62" s="45">
        <v>524111.0</v>
      </c>
      <c r="B62" s="46" t="s">
        <v>41</v>
      </c>
      <c r="C62" s="6"/>
      <c r="D62" s="47">
        <f t="shared" ref="D62:AZ62" si="131">sum(D64,D69)</f>
        <v>3290000</v>
      </c>
      <c r="E62" s="47">
        <f t="shared" si="131"/>
        <v>0</v>
      </c>
      <c r="F62" s="47">
        <f t="shared" si="131"/>
        <v>0</v>
      </c>
      <c r="G62" s="47">
        <f t="shared" si="131"/>
        <v>0</v>
      </c>
      <c r="H62" s="47">
        <f t="shared" si="131"/>
        <v>0</v>
      </c>
      <c r="I62" s="47">
        <f t="shared" si="131"/>
        <v>0</v>
      </c>
      <c r="J62" s="47">
        <f t="shared" si="131"/>
        <v>0</v>
      </c>
      <c r="K62" s="47">
        <f t="shared" si="131"/>
        <v>0</v>
      </c>
      <c r="L62" s="47">
        <f t="shared" si="131"/>
        <v>0</v>
      </c>
      <c r="M62" s="47">
        <f t="shared" si="131"/>
        <v>0</v>
      </c>
      <c r="N62" s="47">
        <f t="shared" si="131"/>
        <v>0</v>
      </c>
      <c r="O62" s="47">
        <f t="shared" si="131"/>
        <v>0</v>
      </c>
      <c r="P62" s="47">
        <f t="shared" si="131"/>
        <v>0</v>
      </c>
      <c r="Q62" s="47">
        <f t="shared" si="131"/>
        <v>0</v>
      </c>
      <c r="R62" s="47">
        <f t="shared" si="131"/>
        <v>0</v>
      </c>
      <c r="S62" s="47">
        <f t="shared" si="131"/>
        <v>0</v>
      </c>
      <c r="T62" s="47">
        <f t="shared" si="131"/>
        <v>0</v>
      </c>
      <c r="U62" s="47">
        <f t="shared" si="131"/>
        <v>0</v>
      </c>
      <c r="V62" s="47">
        <f t="shared" si="131"/>
        <v>0</v>
      </c>
      <c r="W62" s="47">
        <f t="shared" si="131"/>
        <v>400000</v>
      </c>
      <c r="X62" s="47">
        <f t="shared" si="131"/>
        <v>0</v>
      </c>
      <c r="Y62" s="47">
        <f t="shared" si="131"/>
        <v>0</v>
      </c>
      <c r="Z62" s="47">
        <f t="shared" si="131"/>
        <v>0</v>
      </c>
      <c r="AA62" s="47">
        <f t="shared" si="131"/>
        <v>0</v>
      </c>
      <c r="AB62" s="47">
        <f t="shared" si="131"/>
        <v>0</v>
      </c>
      <c r="AC62" s="47">
        <f t="shared" si="131"/>
        <v>0</v>
      </c>
      <c r="AD62" s="47">
        <f t="shared" si="131"/>
        <v>0</v>
      </c>
      <c r="AE62" s="47">
        <f t="shared" si="131"/>
        <v>0</v>
      </c>
      <c r="AF62" s="47">
        <f t="shared" si="131"/>
        <v>0</v>
      </c>
      <c r="AG62" s="47">
        <f t="shared" si="131"/>
        <v>0</v>
      </c>
      <c r="AH62" s="47">
        <f t="shared" si="131"/>
        <v>0</v>
      </c>
      <c r="AI62" s="47">
        <f t="shared" si="131"/>
        <v>0</v>
      </c>
      <c r="AJ62" s="47">
        <f t="shared" si="131"/>
        <v>0</v>
      </c>
      <c r="AK62" s="47">
        <f t="shared" si="131"/>
        <v>0</v>
      </c>
      <c r="AL62" s="47">
        <f t="shared" si="131"/>
        <v>0</v>
      </c>
      <c r="AM62" s="47">
        <f t="shared" si="131"/>
        <v>2890000</v>
      </c>
      <c r="AN62" s="47">
        <f t="shared" si="131"/>
        <v>0</v>
      </c>
      <c r="AO62" s="47">
        <f t="shared" si="131"/>
        <v>0</v>
      </c>
      <c r="AP62" s="47">
        <f t="shared" si="131"/>
        <v>0</v>
      </c>
      <c r="AQ62" s="47">
        <f t="shared" si="131"/>
        <v>0</v>
      </c>
      <c r="AR62" s="47">
        <f t="shared" si="131"/>
        <v>0</v>
      </c>
      <c r="AS62" s="47">
        <f t="shared" si="131"/>
        <v>0</v>
      </c>
      <c r="AT62" s="47">
        <f t="shared" si="131"/>
        <v>0</v>
      </c>
      <c r="AU62" s="47">
        <f t="shared" si="131"/>
        <v>0</v>
      </c>
      <c r="AV62" s="47">
        <f t="shared" si="131"/>
        <v>0</v>
      </c>
      <c r="AW62" s="47">
        <f t="shared" si="131"/>
        <v>0</v>
      </c>
      <c r="AX62" s="47">
        <f t="shared" si="131"/>
        <v>0</v>
      </c>
      <c r="AY62" s="47">
        <f t="shared" si="131"/>
        <v>0</v>
      </c>
      <c r="AZ62" s="47">
        <f t="shared" si="131"/>
        <v>0</v>
      </c>
      <c r="BA62" s="59">
        <f t="shared" si="112"/>
        <v>3290000</v>
      </c>
      <c r="BB62" s="28">
        <f t="shared" si="86"/>
        <v>0</v>
      </c>
      <c r="BC62" s="61"/>
      <c r="BD62" s="59">
        <f t="shared" si="114"/>
        <v>0</v>
      </c>
      <c r="BE62" s="59">
        <f t="shared" si="115"/>
        <v>0</v>
      </c>
      <c r="BF62" s="59">
        <f t="shared" si="116"/>
        <v>0</v>
      </c>
      <c r="BG62" s="59">
        <f t="shared" si="117"/>
        <v>0</v>
      </c>
      <c r="BH62" s="59">
        <f t="shared" si="118"/>
        <v>400000</v>
      </c>
      <c r="BI62" s="59">
        <f t="shared" si="119"/>
        <v>0</v>
      </c>
      <c r="BJ62" s="59">
        <f t="shared" si="120"/>
        <v>0</v>
      </c>
      <c r="BK62" s="59">
        <f t="shared" si="121"/>
        <v>0</v>
      </c>
      <c r="BL62" s="59">
        <f t="shared" si="122"/>
        <v>2890000</v>
      </c>
      <c r="BM62" s="59">
        <f t="shared" si="123"/>
        <v>0</v>
      </c>
      <c r="BN62" s="59">
        <f t="shared" si="124"/>
        <v>0</v>
      </c>
      <c r="BO62" s="59">
        <f t="shared" si="125"/>
        <v>0</v>
      </c>
      <c r="BP62" s="61"/>
      <c r="BQ62" s="59">
        <f t="shared" si="126"/>
        <v>0</v>
      </c>
      <c r="BR62" s="59">
        <f t="shared" si="127"/>
        <v>400000</v>
      </c>
      <c r="BS62" s="59">
        <f t="shared" si="128"/>
        <v>2890000</v>
      </c>
      <c r="BT62" s="59">
        <f t="shared" si="129"/>
        <v>0</v>
      </c>
    </row>
    <row r="63">
      <c r="A63" s="49"/>
      <c r="B63" s="141" t="s">
        <v>329</v>
      </c>
      <c r="C63" s="6"/>
      <c r="BA63" s="44">
        <f t="shared" si="112"/>
        <v>0</v>
      </c>
      <c r="BB63" s="64">
        <f t="shared" si="86"/>
        <v>0</v>
      </c>
      <c r="BC63" s="64"/>
      <c r="BD63" s="44">
        <f t="shared" si="114"/>
        <v>0</v>
      </c>
      <c r="BE63" s="44">
        <f t="shared" si="115"/>
        <v>0</v>
      </c>
      <c r="BF63" s="44">
        <f t="shared" si="116"/>
        <v>0</v>
      </c>
      <c r="BG63" s="44">
        <f t="shared" si="117"/>
        <v>0</v>
      </c>
      <c r="BH63" s="44">
        <f t="shared" si="118"/>
        <v>0</v>
      </c>
      <c r="BI63" s="44">
        <f t="shared" si="119"/>
        <v>0</v>
      </c>
      <c r="BJ63" s="44">
        <f t="shared" si="120"/>
        <v>0</v>
      </c>
      <c r="BK63" s="44">
        <f t="shared" si="121"/>
        <v>0</v>
      </c>
      <c r="BL63" s="44">
        <f t="shared" si="122"/>
        <v>0</v>
      </c>
      <c r="BM63" s="44">
        <f t="shared" si="123"/>
        <v>0</v>
      </c>
      <c r="BN63" s="44">
        <f t="shared" si="124"/>
        <v>0</v>
      </c>
      <c r="BO63" s="44">
        <f t="shared" si="125"/>
        <v>0</v>
      </c>
      <c r="BP63" s="64"/>
      <c r="BQ63" s="44">
        <f t="shared" si="126"/>
        <v>0</v>
      </c>
      <c r="BR63" s="44">
        <f t="shared" si="127"/>
        <v>0</v>
      </c>
      <c r="BS63" s="44">
        <f t="shared" si="128"/>
        <v>0</v>
      </c>
      <c r="BT63" s="44">
        <f t="shared" si="129"/>
        <v>0</v>
      </c>
    </row>
    <row r="64">
      <c r="A64" s="49"/>
      <c r="B64" s="52" t="s">
        <v>54</v>
      </c>
      <c r="C64" s="52" t="s">
        <v>65</v>
      </c>
      <c r="D64" s="53">
        <f t="shared" ref="D64:AZ64" si="132">sum(D65:D67)</f>
        <v>2890000</v>
      </c>
      <c r="E64" s="53">
        <f t="shared" si="132"/>
        <v>0</v>
      </c>
      <c r="F64" s="53">
        <f t="shared" si="132"/>
        <v>0</v>
      </c>
      <c r="G64" s="53">
        <f t="shared" si="132"/>
        <v>0</v>
      </c>
      <c r="H64" s="53">
        <f t="shared" si="132"/>
        <v>0</v>
      </c>
      <c r="I64" s="53">
        <f t="shared" si="132"/>
        <v>0</v>
      </c>
      <c r="J64" s="53">
        <f t="shared" si="132"/>
        <v>0</v>
      </c>
      <c r="K64" s="53">
        <f t="shared" si="132"/>
        <v>0</v>
      </c>
      <c r="L64" s="53">
        <f t="shared" si="132"/>
        <v>0</v>
      </c>
      <c r="M64" s="53">
        <f t="shared" si="132"/>
        <v>0</v>
      </c>
      <c r="N64" s="53">
        <f t="shared" si="132"/>
        <v>0</v>
      </c>
      <c r="O64" s="53">
        <f t="shared" si="132"/>
        <v>0</v>
      </c>
      <c r="P64" s="53">
        <f t="shared" si="132"/>
        <v>0</v>
      </c>
      <c r="Q64" s="53">
        <f t="shared" si="132"/>
        <v>0</v>
      </c>
      <c r="R64" s="53">
        <f t="shared" si="132"/>
        <v>0</v>
      </c>
      <c r="S64" s="53">
        <f t="shared" si="132"/>
        <v>0</v>
      </c>
      <c r="T64" s="53">
        <f t="shared" si="132"/>
        <v>0</v>
      </c>
      <c r="U64" s="53">
        <f t="shared" si="132"/>
        <v>0</v>
      </c>
      <c r="V64" s="53">
        <f t="shared" si="132"/>
        <v>0</v>
      </c>
      <c r="W64" s="53">
        <f t="shared" si="132"/>
        <v>0</v>
      </c>
      <c r="X64" s="53">
        <f t="shared" si="132"/>
        <v>0</v>
      </c>
      <c r="Y64" s="53">
        <f t="shared" si="132"/>
        <v>0</v>
      </c>
      <c r="Z64" s="53">
        <f t="shared" si="132"/>
        <v>0</v>
      </c>
      <c r="AA64" s="53">
        <f t="shared" si="132"/>
        <v>0</v>
      </c>
      <c r="AB64" s="53">
        <f t="shared" si="132"/>
        <v>0</v>
      </c>
      <c r="AC64" s="53">
        <f t="shared" si="132"/>
        <v>0</v>
      </c>
      <c r="AD64" s="53">
        <f t="shared" si="132"/>
        <v>0</v>
      </c>
      <c r="AE64" s="53">
        <f t="shared" si="132"/>
        <v>0</v>
      </c>
      <c r="AF64" s="53">
        <f t="shared" si="132"/>
        <v>0</v>
      </c>
      <c r="AG64" s="53">
        <f t="shared" si="132"/>
        <v>0</v>
      </c>
      <c r="AH64" s="53">
        <f t="shared" si="132"/>
        <v>0</v>
      </c>
      <c r="AI64" s="53">
        <f t="shared" si="132"/>
        <v>0</v>
      </c>
      <c r="AJ64" s="53">
        <f t="shared" si="132"/>
        <v>0</v>
      </c>
      <c r="AK64" s="53">
        <f t="shared" si="132"/>
        <v>0</v>
      </c>
      <c r="AL64" s="53">
        <f t="shared" si="132"/>
        <v>0</v>
      </c>
      <c r="AM64" s="53">
        <f t="shared" si="132"/>
        <v>2890000</v>
      </c>
      <c r="AN64" s="53">
        <f t="shared" si="132"/>
        <v>0</v>
      </c>
      <c r="AO64" s="53">
        <f t="shared" si="132"/>
        <v>0</v>
      </c>
      <c r="AP64" s="53">
        <f t="shared" si="132"/>
        <v>0</v>
      </c>
      <c r="AQ64" s="53">
        <f t="shared" si="132"/>
        <v>0</v>
      </c>
      <c r="AR64" s="53">
        <f t="shared" si="132"/>
        <v>0</v>
      </c>
      <c r="AS64" s="53">
        <f t="shared" si="132"/>
        <v>0</v>
      </c>
      <c r="AT64" s="53">
        <f t="shared" si="132"/>
        <v>0</v>
      </c>
      <c r="AU64" s="53">
        <f t="shared" si="132"/>
        <v>0</v>
      </c>
      <c r="AV64" s="53">
        <f t="shared" si="132"/>
        <v>0</v>
      </c>
      <c r="AW64" s="53">
        <f t="shared" si="132"/>
        <v>0</v>
      </c>
      <c r="AX64" s="53">
        <f t="shared" si="132"/>
        <v>0</v>
      </c>
      <c r="AY64" s="53">
        <f t="shared" si="132"/>
        <v>0</v>
      </c>
      <c r="AZ64" s="53">
        <f t="shared" si="132"/>
        <v>0</v>
      </c>
      <c r="BA64" s="59">
        <f t="shared" si="112"/>
        <v>2890000</v>
      </c>
      <c r="BB64" s="28">
        <f t="shared" si="86"/>
        <v>0</v>
      </c>
      <c r="BC64" s="64"/>
      <c r="BD64" s="59">
        <f t="shared" si="114"/>
        <v>0</v>
      </c>
      <c r="BE64" s="59">
        <f t="shared" si="115"/>
        <v>0</v>
      </c>
      <c r="BF64" s="59">
        <f t="shared" si="116"/>
        <v>0</v>
      </c>
      <c r="BG64" s="59">
        <f t="shared" si="117"/>
        <v>0</v>
      </c>
      <c r="BH64" s="59">
        <f t="shared" si="118"/>
        <v>0</v>
      </c>
      <c r="BI64" s="59">
        <f t="shared" si="119"/>
        <v>0</v>
      </c>
      <c r="BJ64" s="59">
        <f t="shared" si="120"/>
        <v>0</v>
      </c>
      <c r="BK64" s="59">
        <f t="shared" si="121"/>
        <v>0</v>
      </c>
      <c r="BL64" s="59">
        <f t="shared" si="122"/>
        <v>2890000</v>
      </c>
      <c r="BM64" s="59">
        <f t="shared" si="123"/>
        <v>0</v>
      </c>
      <c r="BN64" s="59">
        <f t="shared" si="124"/>
        <v>0</v>
      </c>
      <c r="BO64" s="59">
        <f t="shared" si="125"/>
        <v>0</v>
      </c>
      <c r="BP64" s="64"/>
      <c r="BQ64" s="59">
        <f t="shared" si="126"/>
        <v>0</v>
      </c>
      <c r="BR64" s="59">
        <f t="shared" si="127"/>
        <v>0</v>
      </c>
      <c r="BS64" s="59">
        <f t="shared" si="128"/>
        <v>2890000</v>
      </c>
      <c r="BT64" s="59">
        <f t="shared" si="129"/>
        <v>0</v>
      </c>
    </row>
    <row r="65">
      <c r="A65" s="49"/>
      <c r="B65" s="52" t="s">
        <v>38</v>
      </c>
      <c r="C65" s="52" t="s">
        <v>345</v>
      </c>
      <c r="D65" s="53">
        <v>1272000.0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>
        <f t="shared" ref="AM65:AM67" si="133">D65</f>
        <v>1272000</v>
      </c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5"/>
      <c r="BA65" s="59">
        <f t="shared" si="112"/>
        <v>1272000</v>
      </c>
      <c r="BB65" s="28">
        <f t="shared" si="86"/>
        <v>0</v>
      </c>
      <c r="BC65" s="6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64"/>
      <c r="BQ65" s="44"/>
      <c r="BR65" s="44"/>
      <c r="BS65" s="44"/>
      <c r="BT65" s="44"/>
    </row>
    <row r="66">
      <c r="A66" s="49"/>
      <c r="B66" s="52" t="s">
        <v>38</v>
      </c>
      <c r="C66" s="52" t="s">
        <v>346</v>
      </c>
      <c r="D66" s="53">
        <v>1022000.0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>
        <f t="shared" si="133"/>
        <v>1022000</v>
      </c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5"/>
      <c r="BA66" s="59">
        <f t="shared" si="112"/>
        <v>1022000</v>
      </c>
      <c r="BB66" s="28">
        <f t="shared" si="86"/>
        <v>0</v>
      </c>
      <c r="BC66" s="6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64"/>
      <c r="BQ66" s="44"/>
      <c r="BR66" s="44"/>
      <c r="BS66" s="44"/>
      <c r="BT66" s="44"/>
    </row>
    <row r="67">
      <c r="A67" s="49"/>
      <c r="B67" s="52" t="s">
        <v>38</v>
      </c>
      <c r="C67" s="52" t="s">
        <v>338</v>
      </c>
      <c r="D67" s="53">
        <v>596000.0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>
        <f t="shared" si="133"/>
        <v>596000</v>
      </c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5"/>
      <c r="BA67" s="59">
        <f t="shared" si="112"/>
        <v>596000</v>
      </c>
      <c r="BB67" s="28">
        <f t="shared" si="86"/>
        <v>0</v>
      </c>
      <c r="BC67" s="6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64"/>
      <c r="BQ67" s="44"/>
      <c r="BR67" s="44"/>
      <c r="BS67" s="44"/>
      <c r="BT67" s="44"/>
    </row>
    <row r="68">
      <c r="A68" s="49"/>
      <c r="B68" s="50" t="s">
        <v>347</v>
      </c>
      <c r="C68" s="6"/>
      <c r="D68" s="53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5"/>
      <c r="BA68" s="59">
        <f t="shared" si="112"/>
        <v>0</v>
      </c>
      <c r="BB68" s="28">
        <f t="shared" si="86"/>
        <v>0</v>
      </c>
      <c r="BC68" s="6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64"/>
      <c r="BQ68" s="44"/>
      <c r="BR68" s="44"/>
      <c r="BS68" s="44"/>
      <c r="BT68" s="44"/>
    </row>
    <row r="69">
      <c r="A69" s="49"/>
      <c r="B69" s="52" t="s">
        <v>38</v>
      </c>
      <c r="C69" s="52" t="s">
        <v>67</v>
      </c>
      <c r="D69" s="53">
        <v>400000.0</v>
      </c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6">
        <v>400000.0</v>
      </c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3"/>
      <c r="BA69" s="59">
        <f t="shared" si="112"/>
        <v>400000</v>
      </c>
      <c r="BB69" s="28">
        <f t="shared" si="86"/>
        <v>0</v>
      </c>
      <c r="BC69" s="64"/>
      <c r="BD69" s="59">
        <f t="shared" ref="BD69:BD73" si="135">sum(E69:H69)</f>
        <v>0</v>
      </c>
      <c r="BE69" s="59">
        <f t="shared" ref="BE69:BE73" si="136">sum(I69:L69)</f>
        <v>0</v>
      </c>
      <c r="BF69" s="59">
        <f t="shared" ref="BF69:BF73" si="137">sum(M69:P69)</f>
        <v>0</v>
      </c>
      <c r="BG69" s="59">
        <f t="shared" ref="BG69:BG73" si="138">sum(Q69:T69)</f>
        <v>0</v>
      </c>
      <c r="BH69" s="59">
        <f t="shared" ref="BH69:BH73" si="139">sum(U69:X69)</f>
        <v>400000</v>
      </c>
      <c r="BI69" s="59">
        <f t="shared" ref="BI69:BI73" si="140">sum(Y69:AB69)</f>
        <v>0</v>
      </c>
      <c r="BJ69" s="59">
        <f t="shared" ref="BJ69:BJ73" si="141">sum(AC69:AF69)</f>
        <v>0</v>
      </c>
      <c r="BK69" s="59">
        <f t="shared" ref="BK69:BK73" si="142">sum(AG69:AJ69)</f>
        <v>0</v>
      </c>
      <c r="BL69" s="59">
        <f t="shared" ref="BL69:BL73" si="143">sum(AK69:AN69)</f>
        <v>0</v>
      </c>
      <c r="BM69" s="59">
        <f t="shared" ref="BM69:BM73" si="144">sum(AO69:AR69)</f>
        <v>0</v>
      </c>
      <c r="BN69" s="59">
        <f t="shared" ref="BN69:BN73" si="145">sum(AS69:AV69)</f>
        <v>0</v>
      </c>
      <c r="BO69" s="59">
        <f t="shared" ref="BO69:BO73" si="146">sum(AW69:AZ69)</f>
        <v>0</v>
      </c>
      <c r="BP69" s="64"/>
      <c r="BQ69" s="59">
        <f t="shared" ref="BQ69:BQ73" si="147">sum(BD69:BF69)</f>
        <v>0</v>
      </c>
      <c r="BR69" s="59">
        <f t="shared" ref="BR69:BR73" si="148">sum(BG69:BI69)</f>
        <v>400000</v>
      </c>
      <c r="BS69" s="59">
        <f t="shared" ref="BS69:BS73" si="149">sum(BJ69:BL69)</f>
        <v>0</v>
      </c>
      <c r="BT69" s="59">
        <f t="shared" ref="BT69:BT73" si="150">sum(BM69:BO69)</f>
        <v>0</v>
      </c>
    </row>
    <row r="70">
      <c r="A70" s="41" t="s">
        <v>68</v>
      </c>
      <c r="B70" s="42" t="s">
        <v>69</v>
      </c>
      <c r="C70" s="6"/>
      <c r="D70" s="43">
        <f t="shared" ref="D70:AZ70" si="134">sum(D71,D76,D81)</f>
        <v>36202000</v>
      </c>
      <c r="E70" s="43">
        <f t="shared" si="134"/>
        <v>0</v>
      </c>
      <c r="F70" s="43">
        <f t="shared" si="134"/>
        <v>0</v>
      </c>
      <c r="G70" s="43">
        <f t="shared" si="134"/>
        <v>0</v>
      </c>
      <c r="H70" s="43">
        <f t="shared" si="134"/>
        <v>0</v>
      </c>
      <c r="I70" s="43">
        <f t="shared" si="134"/>
        <v>0</v>
      </c>
      <c r="J70" s="43">
        <f t="shared" si="134"/>
        <v>0</v>
      </c>
      <c r="K70" s="43">
        <f t="shared" si="134"/>
        <v>0</v>
      </c>
      <c r="L70" s="43">
        <f t="shared" si="134"/>
        <v>0</v>
      </c>
      <c r="M70" s="43">
        <f t="shared" si="134"/>
        <v>0</v>
      </c>
      <c r="N70" s="43">
        <f t="shared" si="134"/>
        <v>0</v>
      </c>
      <c r="O70" s="43">
        <f t="shared" si="134"/>
        <v>0</v>
      </c>
      <c r="P70" s="43">
        <f t="shared" si="134"/>
        <v>0</v>
      </c>
      <c r="Q70" s="43">
        <f t="shared" si="134"/>
        <v>0</v>
      </c>
      <c r="R70" s="43">
        <f t="shared" si="134"/>
        <v>0</v>
      </c>
      <c r="S70" s="43">
        <f t="shared" si="134"/>
        <v>0</v>
      </c>
      <c r="T70" s="43">
        <f t="shared" si="134"/>
        <v>0</v>
      </c>
      <c r="U70" s="43">
        <f t="shared" si="134"/>
        <v>0</v>
      </c>
      <c r="V70" s="43">
        <f t="shared" si="134"/>
        <v>0</v>
      </c>
      <c r="W70" s="43">
        <f t="shared" si="134"/>
        <v>0</v>
      </c>
      <c r="X70" s="43">
        <f t="shared" si="134"/>
        <v>0</v>
      </c>
      <c r="Y70" s="43">
        <f t="shared" si="134"/>
        <v>0</v>
      </c>
      <c r="Z70" s="43">
        <f t="shared" si="134"/>
        <v>0</v>
      </c>
      <c r="AA70" s="43">
        <f t="shared" si="134"/>
        <v>0</v>
      </c>
      <c r="AB70" s="43">
        <f t="shared" si="134"/>
        <v>0</v>
      </c>
      <c r="AC70" s="43">
        <f t="shared" si="134"/>
        <v>0</v>
      </c>
      <c r="AD70" s="43">
        <f t="shared" si="134"/>
        <v>0</v>
      </c>
      <c r="AE70" s="43">
        <f t="shared" si="134"/>
        <v>0</v>
      </c>
      <c r="AF70" s="43">
        <f t="shared" si="134"/>
        <v>0</v>
      </c>
      <c r="AG70" s="43">
        <f t="shared" si="134"/>
        <v>0</v>
      </c>
      <c r="AH70" s="43">
        <f t="shared" si="134"/>
        <v>0</v>
      </c>
      <c r="AI70" s="43">
        <f t="shared" si="134"/>
        <v>0</v>
      </c>
      <c r="AJ70" s="43">
        <f t="shared" si="134"/>
        <v>1800000</v>
      </c>
      <c r="AK70" s="43">
        <f t="shared" si="134"/>
        <v>0</v>
      </c>
      <c r="AL70" s="43">
        <f t="shared" si="134"/>
        <v>0</v>
      </c>
      <c r="AM70" s="43">
        <f t="shared" si="134"/>
        <v>0</v>
      </c>
      <c r="AN70" s="43">
        <f t="shared" si="134"/>
        <v>0</v>
      </c>
      <c r="AO70" s="43">
        <f t="shared" si="134"/>
        <v>0</v>
      </c>
      <c r="AP70" s="43">
        <f t="shared" si="134"/>
        <v>0</v>
      </c>
      <c r="AQ70" s="43">
        <f t="shared" si="134"/>
        <v>0</v>
      </c>
      <c r="AR70" s="43">
        <f t="shared" si="134"/>
        <v>6152000</v>
      </c>
      <c r="AS70" s="43">
        <f t="shared" si="134"/>
        <v>0</v>
      </c>
      <c r="AT70" s="43">
        <f t="shared" si="134"/>
        <v>27980000</v>
      </c>
      <c r="AU70" s="43">
        <f t="shared" si="134"/>
        <v>0</v>
      </c>
      <c r="AV70" s="43">
        <f t="shared" si="134"/>
        <v>0</v>
      </c>
      <c r="AW70" s="43">
        <f t="shared" si="134"/>
        <v>0</v>
      </c>
      <c r="AX70" s="43">
        <f t="shared" si="134"/>
        <v>0</v>
      </c>
      <c r="AY70" s="43">
        <f t="shared" si="134"/>
        <v>0</v>
      </c>
      <c r="AZ70" s="58">
        <f t="shared" si="134"/>
        <v>270000</v>
      </c>
      <c r="BA70" s="59">
        <f t="shared" si="112"/>
        <v>36202000</v>
      </c>
      <c r="BB70" s="28">
        <f t="shared" si="86"/>
        <v>0</v>
      </c>
      <c r="BC70" s="29"/>
      <c r="BD70" s="59">
        <f t="shared" si="135"/>
        <v>0</v>
      </c>
      <c r="BE70" s="59">
        <f t="shared" si="136"/>
        <v>0</v>
      </c>
      <c r="BF70" s="59">
        <f t="shared" si="137"/>
        <v>0</v>
      </c>
      <c r="BG70" s="59">
        <f t="shared" si="138"/>
        <v>0</v>
      </c>
      <c r="BH70" s="59">
        <f t="shared" si="139"/>
        <v>0</v>
      </c>
      <c r="BI70" s="59">
        <f t="shared" si="140"/>
        <v>0</v>
      </c>
      <c r="BJ70" s="59">
        <f t="shared" si="141"/>
        <v>0</v>
      </c>
      <c r="BK70" s="59">
        <f t="shared" si="142"/>
        <v>1800000</v>
      </c>
      <c r="BL70" s="59">
        <f t="shared" si="143"/>
        <v>0</v>
      </c>
      <c r="BM70" s="59">
        <f t="shared" si="144"/>
        <v>6152000</v>
      </c>
      <c r="BN70" s="59">
        <f t="shared" si="145"/>
        <v>27980000</v>
      </c>
      <c r="BO70" s="59">
        <f t="shared" si="146"/>
        <v>270000</v>
      </c>
      <c r="BP70" s="29"/>
      <c r="BQ70" s="59">
        <f t="shared" si="147"/>
        <v>0</v>
      </c>
      <c r="BR70" s="59">
        <f t="shared" si="148"/>
        <v>0</v>
      </c>
      <c r="BS70" s="59">
        <f t="shared" si="149"/>
        <v>1800000</v>
      </c>
      <c r="BT70" s="59">
        <f t="shared" si="150"/>
        <v>34402000</v>
      </c>
    </row>
    <row r="71">
      <c r="A71" s="45">
        <v>521211.0</v>
      </c>
      <c r="B71" s="46" t="s">
        <v>48</v>
      </c>
      <c r="C71" s="6"/>
      <c r="D71" s="47">
        <f t="shared" ref="D71:AZ71" si="151">sum(D73:D75)</f>
        <v>6152000</v>
      </c>
      <c r="E71" s="47">
        <f t="shared" si="151"/>
        <v>0</v>
      </c>
      <c r="F71" s="47">
        <f t="shared" si="151"/>
        <v>0</v>
      </c>
      <c r="G71" s="47">
        <f t="shared" si="151"/>
        <v>0</v>
      </c>
      <c r="H71" s="47">
        <f t="shared" si="151"/>
        <v>0</v>
      </c>
      <c r="I71" s="47">
        <f t="shared" si="151"/>
        <v>0</v>
      </c>
      <c r="J71" s="47">
        <f t="shared" si="151"/>
        <v>0</v>
      </c>
      <c r="K71" s="47">
        <f t="shared" si="151"/>
        <v>0</v>
      </c>
      <c r="L71" s="47">
        <f t="shared" si="151"/>
        <v>0</v>
      </c>
      <c r="M71" s="47">
        <f t="shared" si="151"/>
        <v>0</v>
      </c>
      <c r="N71" s="47">
        <f t="shared" si="151"/>
        <v>0</v>
      </c>
      <c r="O71" s="47">
        <f t="shared" si="151"/>
        <v>0</v>
      </c>
      <c r="P71" s="47">
        <f t="shared" si="151"/>
        <v>0</v>
      </c>
      <c r="Q71" s="47">
        <f t="shared" si="151"/>
        <v>0</v>
      </c>
      <c r="R71" s="47">
        <f t="shared" si="151"/>
        <v>0</v>
      </c>
      <c r="S71" s="47">
        <f t="shared" si="151"/>
        <v>0</v>
      </c>
      <c r="T71" s="47">
        <f t="shared" si="151"/>
        <v>0</v>
      </c>
      <c r="U71" s="47">
        <f t="shared" si="151"/>
        <v>0</v>
      </c>
      <c r="V71" s="47">
        <f t="shared" si="151"/>
        <v>0</v>
      </c>
      <c r="W71" s="47">
        <f t="shared" si="151"/>
        <v>0</v>
      </c>
      <c r="X71" s="47">
        <f t="shared" si="151"/>
        <v>0</v>
      </c>
      <c r="Y71" s="47">
        <f t="shared" si="151"/>
        <v>0</v>
      </c>
      <c r="Z71" s="47">
        <f t="shared" si="151"/>
        <v>0</v>
      </c>
      <c r="AA71" s="47">
        <f t="shared" si="151"/>
        <v>0</v>
      </c>
      <c r="AB71" s="47">
        <f t="shared" si="151"/>
        <v>0</v>
      </c>
      <c r="AC71" s="47">
        <f t="shared" si="151"/>
        <v>0</v>
      </c>
      <c r="AD71" s="47">
        <f t="shared" si="151"/>
        <v>0</v>
      </c>
      <c r="AE71" s="47">
        <f t="shared" si="151"/>
        <v>0</v>
      </c>
      <c r="AF71" s="47">
        <f t="shared" si="151"/>
        <v>0</v>
      </c>
      <c r="AG71" s="47">
        <f t="shared" si="151"/>
        <v>0</v>
      </c>
      <c r="AH71" s="47">
        <f t="shared" si="151"/>
        <v>0</v>
      </c>
      <c r="AI71" s="47">
        <f t="shared" si="151"/>
        <v>0</v>
      </c>
      <c r="AJ71" s="47">
        <f t="shared" si="151"/>
        <v>0</v>
      </c>
      <c r="AK71" s="47">
        <f t="shared" si="151"/>
        <v>0</v>
      </c>
      <c r="AL71" s="47">
        <f t="shared" si="151"/>
        <v>0</v>
      </c>
      <c r="AM71" s="47">
        <f t="shared" si="151"/>
        <v>0</v>
      </c>
      <c r="AN71" s="47">
        <f t="shared" si="151"/>
        <v>0</v>
      </c>
      <c r="AO71" s="47">
        <f t="shared" si="151"/>
        <v>0</v>
      </c>
      <c r="AP71" s="47">
        <f t="shared" si="151"/>
        <v>0</v>
      </c>
      <c r="AQ71" s="47">
        <f t="shared" si="151"/>
        <v>0</v>
      </c>
      <c r="AR71" s="47">
        <f t="shared" si="151"/>
        <v>6152000</v>
      </c>
      <c r="AS71" s="47">
        <f t="shared" si="151"/>
        <v>0</v>
      </c>
      <c r="AT71" s="47">
        <f t="shared" si="151"/>
        <v>0</v>
      </c>
      <c r="AU71" s="47">
        <f t="shared" si="151"/>
        <v>0</v>
      </c>
      <c r="AV71" s="47">
        <f t="shared" si="151"/>
        <v>0</v>
      </c>
      <c r="AW71" s="47">
        <f t="shared" si="151"/>
        <v>0</v>
      </c>
      <c r="AX71" s="47">
        <f t="shared" si="151"/>
        <v>0</v>
      </c>
      <c r="AY71" s="47">
        <f t="shared" si="151"/>
        <v>0</v>
      </c>
      <c r="AZ71" s="47">
        <f t="shared" si="151"/>
        <v>0</v>
      </c>
      <c r="BA71" s="59">
        <f t="shared" si="112"/>
        <v>6152000</v>
      </c>
      <c r="BB71" s="28">
        <f t="shared" si="86"/>
        <v>0</v>
      </c>
      <c r="BC71" s="61"/>
      <c r="BD71" s="59">
        <f t="shared" si="135"/>
        <v>0</v>
      </c>
      <c r="BE71" s="59">
        <f t="shared" si="136"/>
        <v>0</v>
      </c>
      <c r="BF71" s="59">
        <f t="shared" si="137"/>
        <v>0</v>
      </c>
      <c r="BG71" s="59">
        <f t="shared" si="138"/>
        <v>0</v>
      </c>
      <c r="BH71" s="59">
        <f t="shared" si="139"/>
        <v>0</v>
      </c>
      <c r="BI71" s="59">
        <f t="shared" si="140"/>
        <v>0</v>
      </c>
      <c r="BJ71" s="59">
        <f t="shared" si="141"/>
        <v>0</v>
      </c>
      <c r="BK71" s="59">
        <f t="shared" si="142"/>
        <v>0</v>
      </c>
      <c r="BL71" s="59">
        <f t="shared" si="143"/>
        <v>0</v>
      </c>
      <c r="BM71" s="59">
        <f t="shared" si="144"/>
        <v>6152000</v>
      </c>
      <c r="BN71" s="59">
        <f t="shared" si="145"/>
        <v>0</v>
      </c>
      <c r="BO71" s="59">
        <f t="shared" si="146"/>
        <v>0</v>
      </c>
      <c r="BP71" s="61"/>
      <c r="BQ71" s="59">
        <f t="shared" si="147"/>
        <v>0</v>
      </c>
      <c r="BR71" s="59">
        <f t="shared" si="148"/>
        <v>0</v>
      </c>
      <c r="BS71" s="59">
        <f t="shared" si="149"/>
        <v>0</v>
      </c>
      <c r="BT71" s="59">
        <f t="shared" si="150"/>
        <v>6152000</v>
      </c>
    </row>
    <row r="72">
      <c r="A72" s="49"/>
      <c r="B72" s="50" t="s">
        <v>37</v>
      </c>
      <c r="C72" s="6"/>
      <c r="D72" s="51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3"/>
      <c r="BA72" s="59">
        <f t="shared" si="112"/>
        <v>0</v>
      </c>
      <c r="BB72" s="28">
        <f t="shared" si="86"/>
        <v>0</v>
      </c>
      <c r="BC72" s="64"/>
      <c r="BD72" s="59">
        <f t="shared" si="135"/>
        <v>0</v>
      </c>
      <c r="BE72" s="59">
        <f t="shared" si="136"/>
        <v>0</v>
      </c>
      <c r="BF72" s="59">
        <f t="shared" si="137"/>
        <v>0</v>
      </c>
      <c r="BG72" s="59">
        <f t="shared" si="138"/>
        <v>0</v>
      </c>
      <c r="BH72" s="59">
        <f t="shared" si="139"/>
        <v>0</v>
      </c>
      <c r="BI72" s="59">
        <f t="shared" si="140"/>
        <v>0</v>
      </c>
      <c r="BJ72" s="59">
        <f t="shared" si="141"/>
        <v>0</v>
      </c>
      <c r="BK72" s="59">
        <f t="shared" si="142"/>
        <v>0</v>
      </c>
      <c r="BL72" s="59">
        <f t="shared" si="143"/>
        <v>0</v>
      </c>
      <c r="BM72" s="59">
        <f t="shared" si="144"/>
        <v>0</v>
      </c>
      <c r="BN72" s="59">
        <f t="shared" si="145"/>
        <v>0</v>
      </c>
      <c r="BO72" s="59">
        <f t="shared" si="146"/>
        <v>0</v>
      </c>
      <c r="BP72" s="64"/>
      <c r="BQ72" s="59">
        <f t="shared" si="147"/>
        <v>0</v>
      </c>
      <c r="BR72" s="59">
        <f t="shared" si="148"/>
        <v>0</v>
      </c>
      <c r="BS72" s="59">
        <f t="shared" si="149"/>
        <v>0</v>
      </c>
      <c r="BT72" s="59">
        <f t="shared" si="150"/>
        <v>0</v>
      </c>
    </row>
    <row r="73">
      <c r="A73" s="49"/>
      <c r="B73" s="52" t="s">
        <v>38</v>
      </c>
      <c r="C73" s="52" t="s">
        <v>70</v>
      </c>
      <c r="D73" s="53">
        <v>5600000.0</v>
      </c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>
        <f>D73</f>
        <v>5600000</v>
      </c>
      <c r="AS73" s="102"/>
      <c r="AT73" s="102"/>
      <c r="AU73" s="102"/>
      <c r="AV73" s="102"/>
      <c r="AW73" s="102"/>
      <c r="AX73" s="102"/>
      <c r="AY73" s="102"/>
      <c r="AZ73" s="103"/>
      <c r="BA73" s="59">
        <f t="shared" si="112"/>
        <v>5600000</v>
      </c>
      <c r="BB73" s="28">
        <f t="shared" si="86"/>
        <v>0</v>
      </c>
      <c r="BC73" s="64"/>
      <c r="BD73" s="59">
        <f t="shared" si="135"/>
        <v>0</v>
      </c>
      <c r="BE73" s="59">
        <f t="shared" si="136"/>
        <v>0</v>
      </c>
      <c r="BF73" s="59">
        <f t="shared" si="137"/>
        <v>0</v>
      </c>
      <c r="BG73" s="59">
        <f t="shared" si="138"/>
        <v>0</v>
      </c>
      <c r="BH73" s="59">
        <f t="shared" si="139"/>
        <v>0</v>
      </c>
      <c r="BI73" s="59">
        <f t="shared" si="140"/>
        <v>0</v>
      </c>
      <c r="BJ73" s="59">
        <f t="shared" si="141"/>
        <v>0</v>
      </c>
      <c r="BK73" s="59">
        <f t="shared" si="142"/>
        <v>0</v>
      </c>
      <c r="BL73" s="59">
        <f t="shared" si="143"/>
        <v>0</v>
      </c>
      <c r="BM73" s="59">
        <f t="shared" si="144"/>
        <v>5600000</v>
      </c>
      <c r="BN73" s="59">
        <f t="shared" si="145"/>
        <v>0</v>
      </c>
      <c r="BO73" s="59">
        <f t="shared" si="146"/>
        <v>0</v>
      </c>
      <c r="BP73" s="64"/>
      <c r="BQ73" s="59">
        <f t="shared" si="147"/>
        <v>0</v>
      </c>
      <c r="BR73" s="59">
        <f t="shared" si="148"/>
        <v>0</v>
      </c>
      <c r="BS73" s="59">
        <f t="shared" si="149"/>
        <v>0</v>
      </c>
      <c r="BT73" s="59">
        <f t="shared" si="150"/>
        <v>5600000</v>
      </c>
    </row>
    <row r="74">
      <c r="A74" s="45"/>
      <c r="B74" s="110"/>
      <c r="C74" s="52" t="s">
        <v>329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60"/>
      <c r="BA74" s="44"/>
      <c r="BB74" s="64"/>
      <c r="BC74" s="61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61"/>
      <c r="BQ74" s="44"/>
      <c r="BR74" s="44"/>
      <c r="BS74" s="44"/>
      <c r="BT74" s="44"/>
    </row>
    <row r="75">
      <c r="A75" s="45"/>
      <c r="B75" s="110" t="s">
        <v>38</v>
      </c>
      <c r="C75" s="52" t="s">
        <v>70</v>
      </c>
      <c r="D75" s="53">
        <v>552000.0</v>
      </c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>
        <f>D75</f>
        <v>552000</v>
      </c>
      <c r="AS75" s="47"/>
      <c r="AT75" s="47"/>
      <c r="AU75" s="47"/>
      <c r="AV75" s="47"/>
      <c r="AW75" s="47"/>
      <c r="AX75" s="47"/>
      <c r="AY75" s="47"/>
      <c r="AZ75" s="60"/>
      <c r="BA75" s="44"/>
      <c r="BB75" s="64"/>
      <c r="BC75" s="61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61"/>
      <c r="BQ75" s="44"/>
      <c r="BR75" s="44"/>
      <c r="BS75" s="44"/>
      <c r="BT75" s="44"/>
    </row>
    <row r="76">
      <c r="A76" s="45">
        <v>522151.0</v>
      </c>
      <c r="B76" s="46" t="s">
        <v>51</v>
      </c>
      <c r="C76" s="6"/>
      <c r="D76" s="47">
        <f t="shared" ref="D76:AZ76" si="152">sum(D78:D80)</f>
        <v>2070000</v>
      </c>
      <c r="E76" s="47">
        <f t="shared" si="152"/>
        <v>0</v>
      </c>
      <c r="F76" s="47">
        <f t="shared" si="152"/>
        <v>0</v>
      </c>
      <c r="G76" s="47">
        <f t="shared" si="152"/>
        <v>0</v>
      </c>
      <c r="H76" s="47">
        <f t="shared" si="152"/>
        <v>0</v>
      </c>
      <c r="I76" s="47">
        <f t="shared" si="152"/>
        <v>0</v>
      </c>
      <c r="J76" s="47">
        <f t="shared" si="152"/>
        <v>0</v>
      </c>
      <c r="K76" s="47">
        <f t="shared" si="152"/>
        <v>0</v>
      </c>
      <c r="L76" s="47">
        <f t="shared" si="152"/>
        <v>0</v>
      </c>
      <c r="M76" s="47">
        <f t="shared" si="152"/>
        <v>0</v>
      </c>
      <c r="N76" s="47">
        <f t="shared" si="152"/>
        <v>0</v>
      </c>
      <c r="O76" s="47">
        <f t="shared" si="152"/>
        <v>0</v>
      </c>
      <c r="P76" s="47">
        <f t="shared" si="152"/>
        <v>0</v>
      </c>
      <c r="Q76" s="47">
        <f t="shared" si="152"/>
        <v>0</v>
      </c>
      <c r="R76" s="47">
        <f t="shared" si="152"/>
        <v>0</v>
      </c>
      <c r="S76" s="47">
        <f t="shared" si="152"/>
        <v>0</v>
      </c>
      <c r="T76" s="47">
        <f t="shared" si="152"/>
        <v>0</v>
      </c>
      <c r="U76" s="47">
        <f t="shared" si="152"/>
        <v>0</v>
      </c>
      <c r="V76" s="47">
        <f t="shared" si="152"/>
        <v>0</v>
      </c>
      <c r="W76" s="47">
        <f t="shared" si="152"/>
        <v>0</v>
      </c>
      <c r="X76" s="47">
        <f t="shared" si="152"/>
        <v>0</v>
      </c>
      <c r="Y76" s="47">
        <f t="shared" si="152"/>
        <v>0</v>
      </c>
      <c r="Z76" s="47">
        <f t="shared" si="152"/>
        <v>0</v>
      </c>
      <c r="AA76" s="47">
        <f t="shared" si="152"/>
        <v>0</v>
      </c>
      <c r="AB76" s="47">
        <f t="shared" si="152"/>
        <v>0</v>
      </c>
      <c r="AC76" s="47">
        <f t="shared" si="152"/>
        <v>0</v>
      </c>
      <c r="AD76" s="47">
        <f t="shared" si="152"/>
        <v>0</v>
      </c>
      <c r="AE76" s="47">
        <f t="shared" si="152"/>
        <v>0</v>
      </c>
      <c r="AF76" s="47">
        <f t="shared" si="152"/>
        <v>0</v>
      </c>
      <c r="AG76" s="47">
        <f t="shared" si="152"/>
        <v>0</v>
      </c>
      <c r="AH76" s="47">
        <f t="shared" si="152"/>
        <v>0</v>
      </c>
      <c r="AI76" s="47">
        <f t="shared" si="152"/>
        <v>0</v>
      </c>
      <c r="AJ76" s="47">
        <f t="shared" si="152"/>
        <v>1800000</v>
      </c>
      <c r="AK76" s="47">
        <f t="shared" si="152"/>
        <v>0</v>
      </c>
      <c r="AL76" s="47">
        <f t="shared" si="152"/>
        <v>0</v>
      </c>
      <c r="AM76" s="47">
        <f t="shared" si="152"/>
        <v>0</v>
      </c>
      <c r="AN76" s="47">
        <f t="shared" si="152"/>
        <v>0</v>
      </c>
      <c r="AO76" s="47">
        <f t="shared" si="152"/>
        <v>0</v>
      </c>
      <c r="AP76" s="47">
        <f t="shared" si="152"/>
        <v>0</v>
      </c>
      <c r="AQ76" s="47">
        <f t="shared" si="152"/>
        <v>0</v>
      </c>
      <c r="AR76" s="47">
        <f t="shared" si="152"/>
        <v>0</v>
      </c>
      <c r="AS76" s="47">
        <f t="shared" si="152"/>
        <v>0</v>
      </c>
      <c r="AT76" s="47">
        <f t="shared" si="152"/>
        <v>0</v>
      </c>
      <c r="AU76" s="47">
        <f t="shared" si="152"/>
        <v>0</v>
      </c>
      <c r="AV76" s="47">
        <f t="shared" si="152"/>
        <v>0</v>
      </c>
      <c r="AW76" s="47">
        <f t="shared" si="152"/>
        <v>0</v>
      </c>
      <c r="AX76" s="47">
        <f t="shared" si="152"/>
        <v>0</v>
      </c>
      <c r="AY76" s="47">
        <f t="shared" si="152"/>
        <v>0</v>
      </c>
      <c r="AZ76" s="47">
        <f t="shared" si="152"/>
        <v>270000</v>
      </c>
      <c r="BA76" s="59">
        <f t="shared" ref="BA76:BA78" si="153">sum(E76:AZ76)</f>
        <v>2070000</v>
      </c>
      <c r="BB76" s="28">
        <f t="shared" ref="BB76:BB78" si="154">D76-BA76</f>
        <v>0</v>
      </c>
      <c r="BC76" s="61"/>
      <c r="BD76" s="59">
        <f t="shared" ref="BD76:BD78" si="155">sum(E76:H76)</f>
        <v>0</v>
      </c>
      <c r="BE76" s="59">
        <f t="shared" ref="BE76:BE78" si="156">sum(I76:L76)</f>
        <v>0</v>
      </c>
      <c r="BF76" s="59">
        <f t="shared" ref="BF76:BF78" si="157">sum(M76:P76)</f>
        <v>0</v>
      </c>
      <c r="BG76" s="59">
        <f t="shared" ref="BG76:BG78" si="158">sum(Q76:T76)</f>
        <v>0</v>
      </c>
      <c r="BH76" s="59">
        <f t="shared" ref="BH76:BH78" si="159">sum(U76:X76)</f>
        <v>0</v>
      </c>
      <c r="BI76" s="59">
        <f t="shared" ref="BI76:BI78" si="160">sum(Y76:AB76)</f>
        <v>0</v>
      </c>
      <c r="BJ76" s="59">
        <f t="shared" ref="BJ76:BJ78" si="161">sum(AC76:AF76)</f>
        <v>0</v>
      </c>
      <c r="BK76" s="59">
        <f t="shared" ref="BK76:BK78" si="162">sum(AG76:AJ76)</f>
        <v>1800000</v>
      </c>
      <c r="BL76" s="59">
        <f t="shared" ref="BL76:BL78" si="163">sum(AK76:AN76)</f>
        <v>0</v>
      </c>
      <c r="BM76" s="59">
        <f t="shared" ref="BM76:BM78" si="164">sum(AO76:AR76)</f>
        <v>0</v>
      </c>
      <c r="BN76" s="59">
        <f t="shared" ref="BN76:BN78" si="165">sum(AS76:AV76)</f>
        <v>0</v>
      </c>
      <c r="BO76" s="59">
        <f t="shared" ref="BO76:BO78" si="166">sum(AW76:AZ76)</f>
        <v>270000</v>
      </c>
      <c r="BP76" s="61"/>
      <c r="BQ76" s="59">
        <f t="shared" ref="BQ76:BQ78" si="167">sum(BD76:BF76)</f>
        <v>0</v>
      </c>
      <c r="BR76" s="59">
        <f t="shared" ref="BR76:BR78" si="168">sum(BG76:BI76)</f>
        <v>0</v>
      </c>
      <c r="BS76" s="59">
        <f t="shared" ref="BS76:BS78" si="169">sum(BJ76:BL76)</f>
        <v>1800000</v>
      </c>
      <c r="BT76" s="59">
        <f t="shared" ref="BT76:BT78" si="170">sum(BM76:BO76)</f>
        <v>270000</v>
      </c>
    </row>
    <row r="77">
      <c r="A77" s="49"/>
      <c r="B77" s="50" t="s">
        <v>37</v>
      </c>
      <c r="C77" s="6"/>
      <c r="D77" s="51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3"/>
      <c r="BA77" s="59">
        <f t="shared" si="153"/>
        <v>0</v>
      </c>
      <c r="BB77" s="28">
        <f t="shared" si="154"/>
        <v>0</v>
      </c>
      <c r="BC77" s="64"/>
      <c r="BD77" s="59">
        <f t="shared" si="155"/>
        <v>0</v>
      </c>
      <c r="BE77" s="59">
        <f t="shared" si="156"/>
        <v>0</v>
      </c>
      <c r="BF77" s="59">
        <f t="shared" si="157"/>
        <v>0</v>
      </c>
      <c r="BG77" s="59">
        <f t="shared" si="158"/>
        <v>0</v>
      </c>
      <c r="BH77" s="59">
        <f t="shared" si="159"/>
        <v>0</v>
      </c>
      <c r="BI77" s="59">
        <f t="shared" si="160"/>
        <v>0</v>
      </c>
      <c r="BJ77" s="59">
        <f t="shared" si="161"/>
        <v>0</v>
      </c>
      <c r="BK77" s="59">
        <f t="shared" si="162"/>
        <v>0</v>
      </c>
      <c r="BL77" s="59">
        <f t="shared" si="163"/>
        <v>0</v>
      </c>
      <c r="BM77" s="59">
        <f t="shared" si="164"/>
        <v>0</v>
      </c>
      <c r="BN77" s="59">
        <f t="shared" si="165"/>
        <v>0</v>
      </c>
      <c r="BO77" s="59">
        <f t="shared" si="166"/>
        <v>0</v>
      </c>
      <c r="BP77" s="64"/>
      <c r="BQ77" s="59">
        <f t="shared" si="167"/>
        <v>0</v>
      </c>
      <c r="BR77" s="59">
        <f t="shared" si="168"/>
        <v>0</v>
      </c>
      <c r="BS77" s="59">
        <f t="shared" si="169"/>
        <v>0</v>
      </c>
      <c r="BT77" s="59">
        <f t="shared" si="170"/>
        <v>0</v>
      </c>
    </row>
    <row r="78">
      <c r="A78" s="49"/>
      <c r="B78" s="52" t="s">
        <v>38</v>
      </c>
      <c r="C78" s="52" t="s">
        <v>71</v>
      </c>
      <c r="D78" s="53">
        <v>1800000.0</v>
      </c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>
        <f>D78</f>
        <v>1800000</v>
      </c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3"/>
      <c r="BA78" s="59">
        <f t="shared" si="153"/>
        <v>1800000</v>
      </c>
      <c r="BB78" s="28">
        <f t="shared" si="154"/>
        <v>0</v>
      </c>
      <c r="BC78" s="64"/>
      <c r="BD78" s="59">
        <f t="shared" si="155"/>
        <v>0</v>
      </c>
      <c r="BE78" s="59">
        <f t="shared" si="156"/>
        <v>0</v>
      </c>
      <c r="BF78" s="59">
        <f t="shared" si="157"/>
        <v>0</v>
      </c>
      <c r="BG78" s="59">
        <f t="shared" si="158"/>
        <v>0</v>
      </c>
      <c r="BH78" s="59">
        <f t="shared" si="159"/>
        <v>0</v>
      </c>
      <c r="BI78" s="59">
        <f t="shared" si="160"/>
        <v>0</v>
      </c>
      <c r="BJ78" s="59">
        <f t="shared" si="161"/>
        <v>0</v>
      </c>
      <c r="BK78" s="59">
        <f t="shared" si="162"/>
        <v>1800000</v>
      </c>
      <c r="BL78" s="59">
        <f t="shared" si="163"/>
        <v>0</v>
      </c>
      <c r="BM78" s="59">
        <f t="shared" si="164"/>
        <v>0</v>
      </c>
      <c r="BN78" s="59">
        <f t="shared" si="165"/>
        <v>0</v>
      </c>
      <c r="BO78" s="59">
        <f t="shared" si="166"/>
        <v>0</v>
      </c>
      <c r="BP78" s="64"/>
      <c r="BQ78" s="59">
        <f t="shared" si="167"/>
        <v>0</v>
      </c>
      <c r="BR78" s="59">
        <f t="shared" si="168"/>
        <v>0</v>
      </c>
      <c r="BS78" s="59">
        <f t="shared" si="169"/>
        <v>1800000</v>
      </c>
      <c r="BT78" s="59">
        <f t="shared" si="170"/>
        <v>0</v>
      </c>
    </row>
    <row r="79">
      <c r="A79" s="45"/>
      <c r="B79" s="110"/>
      <c r="C79" s="52" t="s">
        <v>329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60"/>
      <c r="BA79" s="44"/>
      <c r="BB79" s="64"/>
      <c r="BC79" s="61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61"/>
      <c r="BQ79" s="44"/>
      <c r="BR79" s="44"/>
      <c r="BS79" s="44"/>
      <c r="BT79" s="44"/>
    </row>
    <row r="80">
      <c r="A80" s="45"/>
      <c r="B80" s="110" t="s">
        <v>38</v>
      </c>
      <c r="C80" s="52" t="s">
        <v>350</v>
      </c>
      <c r="D80" s="53">
        <v>270000.0</v>
      </c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60">
        <v>270000.0</v>
      </c>
      <c r="BA80" s="44"/>
      <c r="BB80" s="64"/>
      <c r="BC80" s="61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61"/>
      <c r="BQ80" s="44"/>
      <c r="BR80" s="44"/>
      <c r="BS80" s="44"/>
      <c r="BT80" s="44"/>
    </row>
    <row r="81">
      <c r="A81" s="45">
        <v>522191.0</v>
      </c>
      <c r="B81" s="46" t="s">
        <v>36</v>
      </c>
      <c r="C81" s="6"/>
      <c r="D81" s="47">
        <f t="shared" ref="D81:AZ81" si="171">sum(D83)</f>
        <v>27980000</v>
      </c>
      <c r="E81" s="47">
        <f t="shared" si="171"/>
        <v>0</v>
      </c>
      <c r="F81" s="47">
        <f t="shared" si="171"/>
        <v>0</v>
      </c>
      <c r="G81" s="47">
        <f t="shared" si="171"/>
        <v>0</v>
      </c>
      <c r="H81" s="47">
        <f t="shared" si="171"/>
        <v>0</v>
      </c>
      <c r="I81" s="47">
        <f t="shared" si="171"/>
        <v>0</v>
      </c>
      <c r="J81" s="47">
        <f t="shared" si="171"/>
        <v>0</v>
      </c>
      <c r="K81" s="47">
        <f t="shared" si="171"/>
        <v>0</v>
      </c>
      <c r="L81" s="47">
        <f t="shared" si="171"/>
        <v>0</v>
      </c>
      <c r="M81" s="47">
        <f t="shared" si="171"/>
        <v>0</v>
      </c>
      <c r="N81" s="47">
        <f t="shared" si="171"/>
        <v>0</v>
      </c>
      <c r="O81" s="47">
        <f t="shared" si="171"/>
        <v>0</v>
      </c>
      <c r="P81" s="47">
        <f t="shared" si="171"/>
        <v>0</v>
      </c>
      <c r="Q81" s="47">
        <f t="shared" si="171"/>
        <v>0</v>
      </c>
      <c r="R81" s="47">
        <f t="shared" si="171"/>
        <v>0</v>
      </c>
      <c r="S81" s="47">
        <f t="shared" si="171"/>
        <v>0</v>
      </c>
      <c r="T81" s="47">
        <f t="shared" si="171"/>
        <v>0</v>
      </c>
      <c r="U81" s="47">
        <f t="shared" si="171"/>
        <v>0</v>
      </c>
      <c r="V81" s="47">
        <f t="shared" si="171"/>
        <v>0</v>
      </c>
      <c r="W81" s="47">
        <f t="shared" si="171"/>
        <v>0</v>
      </c>
      <c r="X81" s="47">
        <f t="shared" si="171"/>
        <v>0</v>
      </c>
      <c r="Y81" s="47">
        <f t="shared" si="171"/>
        <v>0</v>
      </c>
      <c r="Z81" s="47">
        <f t="shared" si="171"/>
        <v>0</v>
      </c>
      <c r="AA81" s="47">
        <f t="shared" si="171"/>
        <v>0</v>
      </c>
      <c r="AB81" s="47">
        <f t="shared" si="171"/>
        <v>0</v>
      </c>
      <c r="AC81" s="47">
        <f t="shared" si="171"/>
        <v>0</v>
      </c>
      <c r="AD81" s="47">
        <f t="shared" si="171"/>
        <v>0</v>
      </c>
      <c r="AE81" s="47">
        <f t="shared" si="171"/>
        <v>0</v>
      </c>
      <c r="AF81" s="47">
        <f t="shared" si="171"/>
        <v>0</v>
      </c>
      <c r="AG81" s="47">
        <f t="shared" si="171"/>
        <v>0</v>
      </c>
      <c r="AH81" s="47">
        <f t="shared" si="171"/>
        <v>0</v>
      </c>
      <c r="AI81" s="47">
        <f t="shared" si="171"/>
        <v>0</v>
      </c>
      <c r="AJ81" s="47">
        <f t="shared" si="171"/>
        <v>0</v>
      </c>
      <c r="AK81" s="47">
        <f t="shared" si="171"/>
        <v>0</v>
      </c>
      <c r="AL81" s="47">
        <f t="shared" si="171"/>
        <v>0</v>
      </c>
      <c r="AM81" s="47">
        <f t="shared" si="171"/>
        <v>0</v>
      </c>
      <c r="AN81" s="47">
        <f t="shared" si="171"/>
        <v>0</v>
      </c>
      <c r="AO81" s="47">
        <f t="shared" si="171"/>
        <v>0</v>
      </c>
      <c r="AP81" s="47">
        <f t="shared" si="171"/>
        <v>0</v>
      </c>
      <c r="AQ81" s="47">
        <f t="shared" si="171"/>
        <v>0</v>
      </c>
      <c r="AR81" s="47">
        <f t="shared" si="171"/>
        <v>0</v>
      </c>
      <c r="AS81" s="47">
        <f t="shared" si="171"/>
        <v>0</v>
      </c>
      <c r="AT81" s="47">
        <f t="shared" si="171"/>
        <v>27980000</v>
      </c>
      <c r="AU81" s="47">
        <f t="shared" si="171"/>
        <v>0</v>
      </c>
      <c r="AV81" s="47">
        <f t="shared" si="171"/>
        <v>0</v>
      </c>
      <c r="AW81" s="47">
        <f t="shared" si="171"/>
        <v>0</v>
      </c>
      <c r="AX81" s="47">
        <f t="shared" si="171"/>
        <v>0</v>
      </c>
      <c r="AY81" s="47">
        <f t="shared" si="171"/>
        <v>0</v>
      </c>
      <c r="AZ81" s="60">
        <f t="shared" si="171"/>
        <v>0</v>
      </c>
      <c r="BA81" s="59">
        <f t="shared" ref="BA81:BA95" si="172">sum(E81:AZ81)</f>
        <v>27980000</v>
      </c>
      <c r="BB81" s="28">
        <f t="shared" ref="BB81:BB85" si="173">D81-BA81</f>
        <v>0</v>
      </c>
      <c r="BC81" s="61"/>
      <c r="BD81" s="59">
        <f t="shared" ref="BD81:BD85" si="174">sum(E81:H81)</f>
        <v>0</v>
      </c>
      <c r="BE81" s="59">
        <f t="shared" ref="BE81:BE85" si="175">sum(I81:L81)</f>
        <v>0</v>
      </c>
      <c r="BF81" s="59">
        <f t="shared" ref="BF81:BF85" si="176">sum(M81:P81)</f>
        <v>0</v>
      </c>
      <c r="BG81" s="59">
        <f t="shared" ref="BG81:BG85" si="177">sum(Q81:T81)</f>
        <v>0</v>
      </c>
      <c r="BH81" s="59">
        <f t="shared" ref="BH81:BH85" si="178">sum(U81:X81)</f>
        <v>0</v>
      </c>
      <c r="BI81" s="59">
        <f t="shared" ref="BI81:BI85" si="179">sum(Y81:AB81)</f>
        <v>0</v>
      </c>
      <c r="BJ81" s="59">
        <f t="shared" ref="BJ81:BJ85" si="180">sum(AC81:AF81)</f>
        <v>0</v>
      </c>
      <c r="BK81" s="59">
        <f t="shared" ref="BK81:BK85" si="181">sum(AG81:AJ81)</f>
        <v>0</v>
      </c>
      <c r="BL81" s="59">
        <f t="shared" ref="BL81:BL85" si="182">sum(AK81:AN81)</f>
        <v>0</v>
      </c>
      <c r="BM81" s="59">
        <f t="shared" ref="BM81:BM85" si="183">sum(AO81:AR81)</f>
        <v>0</v>
      </c>
      <c r="BN81" s="59">
        <f t="shared" ref="BN81:BN85" si="184">sum(AS81:AV81)</f>
        <v>27980000</v>
      </c>
      <c r="BO81" s="59">
        <f t="shared" ref="BO81:BO85" si="185">sum(AW81:AZ81)</f>
        <v>0</v>
      </c>
      <c r="BP81" s="61"/>
      <c r="BQ81" s="59">
        <f t="shared" ref="BQ81:BQ85" si="186">sum(BD81:BF81)</f>
        <v>0</v>
      </c>
      <c r="BR81" s="59">
        <f t="shared" ref="BR81:BR85" si="187">sum(BG81:BI81)</f>
        <v>0</v>
      </c>
      <c r="BS81" s="59">
        <f t="shared" ref="BS81:BS85" si="188">sum(BJ81:BL81)</f>
        <v>0</v>
      </c>
      <c r="BT81" s="59">
        <f t="shared" ref="BT81:BT85" si="189">sum(BM81:BO81)</f>
        <v>27980000</v>
      </c>
    </row>
    <row r="82">
      <c r="A82" s="49"/>
      <c r="B82" s="50" t="s">
        <v>37</v>
      </c>
      <c r="C82" s="6"/>
      <c r="D82" s="51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3"/>
      <c r="BA82" s="59">
        <f t="shared" si="172"/>
        <v>0</v>
      </c>
      <c r="BB82" s="28">
        <f t="shared" si="173"/>
        <v>0</v>
      </c>
      <c r="BC82" s="64"/>
      <c r="BD82" s="59">
        <f t="shared" si="174"/>
        <v>0</v>
      </c>
      <c r="BE82" s="59">
        <f t="shared" si="175"/>
        <v>0</v>
      </c>
      <c r="BF82" s="59">
        <f t="shared" si="176"/>
        <v>0</v>
      </c>
      <c r="BG82" s="59">
        <f t="shared" si="177"/>
        <v>0</v>
      </c>
      <c r="BH82" s="59">
        <f t="shared" si="178"/>
        <v>0</v>
      </c>
      <c r="BI82" s="59">
        <f t="shared" si="179"/>
        <v>0</v>
      </c>
      <c r="BJ82" s="59">
        <f t="shared" si="180"/>
        <v>0</v>
      </c>
      <c r="BK82" s="59">
        <f t="shared" si="181"/>
        <v>0</v>
      </c>
      <c r="BL82" s="59">
        <f t="shared" si="182"/>
        <v>0</v>
      </c>
      <c r="BM82" s="59">
        <f t="shared" si="183"/>
        <v>0</v>
      </c>
      <c r="BN82" s="59">
        <f t="shared" si="184"/>
        <v>0</v>
      </c>
      <c r="BO82" s="59">
        <f t="shared" si="185"/>
        <v>0</v>
      </c>
      <c r="BP82" s="64"/>
      <c r="BQ82" s="59">
        <f t="shared" si="186"/>
        <v>0</v>
      </c>
      <c r="BR82" s="59">
        <f t="shared" si="187"/>
        <v>0</v>
      </c>
      <c r="BS82" s="59">
        <f t="shared" si="188"/>
        <v>0</v>
      </c>
      <c r="BT82" s="59">
        <f t="shared" si="189"/>
        <v>0</v>
      </c>
    </row>
    <row r="83">
      <c r="A83" s="49"/>
      <c r="B83" s="52" t="s">
        <v>38</v>
      </c>
      <c r="C83" s="52" t="s">
        <v>72</v>
      </c>
      <c r="D83" s="53">
        <v>2.798E7</v>
      </c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>
        <f>D83</f>
        <v>27980000</v>
      </c>
      <c r="AU83" s="102"/>
      <c r="AV83" s="102"/>
      <c r="AW83" s="102"/>
      <c r="AX83" s="102"/>
      <c r="AY83" s="102"/>
      <c r="AZ83" s="103"/>
      <c r="BA83" s="59">
        <f t="shared" si="172"/>
        <v>27980000</v>
      </c>
      <c r="BB83" s="28">
        <f t="shared" si="173"/>
        <v>0</v>
      </c>
      <c r="BC83" s="64"/>
      <c r="BD83" s="59">
        <f t="shared" si="174"/>
        <v>0</v>
      </c>
      <c r="BE83" s="59">
        <f t="shared" si="175"/>
        <v>0</v>
      </c>
      <c r="BF83" s="59">
        <f t="shared" si="176"/>
        <v>0</v>
      </c>
      <c r="BG83" s="59">
        <f t="shared" si="177"/>
        <v>0</v>
      </c>
      <c r="BH83" s="59">
        <f t="shared" si="178"/>
        <v>0</v>
      </c>
      <c r="BI83" s="59">
        <f t="shared" si="179"/>
        <v>0</v>
      </c>
      <c r="BJ83" s="59">
        <f t="shared" si="180"/>
        <v>0</v>
      </c>
      <c r="BK83" s="59">
        <f t="shared" si="181"/>
        <v>0</v>
      </c>
      <c r="BL83" s="59">
        <f t="shared" si="182"/>
        <v>0</v>
      </c>
      <c r="BM83" s="59">
        <f t="shared" si="183"/>
        <v>0</v>
      </c>
      <c r="BN83" s="59">
        <f t="shared" si="184"/>
        <v>27980000</v>
      </c>
      <c r="BO83" s="59">
        <f t="shared" si="185"/>
        <v>0</v>
      </c>
      <c r="BP83" s="64"/>
      <c r="BQ83" s="59">
        <f t="shared" si="186"/>
        <v>0</v>
      </c>
      <c r="BR83" s="59">
        <f t="shared" si="187"/>
        <v>0</v>
      </c>
      <c r="BS83" s="59">
        <f t="shared" si="188"/>
        <v>0</v>
      </c>
      <c r="BT83" s="59">
        <f t="shared" si="189"/>
        <v>27980000</v>
      </c>
    </row>
    <row r="84">
      <c r="A84" s="41" t="s">
        <v>351</v>
      </c>
      <c r="B84" s="42" t="s">
        <v>352</v>
      </c>
      <c r="C84" s="6"/>
      <c r="D84" s="43">
        <f t="shared" ref="D84:AZ84" si="190">sum(D85)</f>
        <v>17865000</v>
      </c>
      <c r="E84" s="43">
        <f t="shared" si="190"/>
        <v>0</v>
      </c>
      <c r="F84" s="43">
        <f t="shared" si="190"/>
        <v>0</v>
      </c>
      <c r="G84" s="43">
        <f t="shared" si="190"/>
        <v>0</v>
      </c>
      <c r="H84" s="43">
        <f t="shared" si="190"/>
        <v>0</v>
      </c>
      <c r="I84" s="43">
        <f t="shared" si="190"/>
        <v>0</v>
      </c>
      <c r="J84" s="43">
        <f t="shared" si="190"/>
        <v>0</v>
      </c>
      <c r="K84" s="43">
        <f t="shared" si="190"/>
        <v>0</v>
      </c>
      <c r="L84" s="43">
        <f t="shared" si="190"/>
        <v>0</v>
      </c>
      <c r="M84" s="43">
        <f t="shared" si="190"/>
        <v>0</v>
      </c>
      <c r="N84" s="43">
        <f t="shared" si="190"/>
        <v>0</v>
      </c>
      <c r="O84" s="43">
        <f t="shared" si="190"/>
        <v>0</v>
      </c>
      <c r="P84" s="43">
        <f t="shared" si="190"/>
        <v>0</v>
      </c>
      <c r="Q84" s="43">
        <f t="shared" si="190"/>
        <v>0</v>
      </c>
      <c r="R84" s="43">
        <f t="shared" si="190"/>
        <v>0</v>
      </c>
      <c r="S84" s="43">
        <f t="shared" si="190"/>
        <v>0</v>
      </c>
      <c r="T84" s="43">
        <f t="shared" si="190"/>
        <v>0</v>
      </c>
      <c r="U84" s="43">
        <f t="shared" si="190"/>
        <v>0</v>
      </c>
      <c r="V84" s="43">
        <f t="shared" si="190"/>
        <v>0</v>
      </c>
      <c r="W84" s="43">
        <f t="shared" si="190"/>
        <v>0</v>
      </c>
      <c r="X84" s="43">
        <f t="shared" si="190"/>
        <v>0</v>
      </c>
      <c r="Y84" s="43">
        <f t="shared" si="190"/>
        <v>0</v>
      </c>
      <c r="Z84" s="43">
        <f t="shared" si="190"/>
        <v>0</v>
      </c>
      <c r="AA84" s="43">
        <f t="shared" si="190"/>
        <v>0</v>
      </c>
      <c r="AB84" s="43">
        <f t="shared" si="190"/>
        <v>0</v>
      </c>
      <c r="AC84" s="43">
        <f t="shared" si="190"/>
        <v>0</v>
      </c>
      <c r="AD84" s="43">
        <f t="shared" si="190"/>
        <v>0</v>
      </c>
      <c r="AE84" s="43">
        <f t="shared" si="190"/>
        <v>0</v>
      </c>
      <c r="AF84" s="43">
        <f t="shared" si="190"/>
        <v>0</v>
      </c>
      <c r="AG84" s="43">
        <f t="shared" si="190"/>
        <v>0</v>
      </c>
      <c r="AH84" s="43">
        <f t="shared" si="190"/>
        <v>0</v>
      </c>
      <c r="AI84" s="43">
        <f t="shared" si="190"/>
        <v>0</v>
      </c>
      <c r="AJ84" s="43">
        <f t="shared" si="190"/>
        <v>0</v>
      </c>
      <c r="AK84" s="43">
        <f t="shared" si="190"/>
        <v>0</v>
      </c>
      <c r="AL84" s="43">
        <f t="shared" si="190"/>
        <v>0</v>
      </c>
      <c r="AM84" s="43">
        <f t="shared" si="190"/>
        <v>0</v>
      </c>
      <c r="AN84" s="43">
        <f t="shared" si="190"/>
        <v>0</v>
      </c>
      <c r="AO84" s="43">
        <f t="shared" si="190"/>
        <v>0</v>
      </c>
      <c r="AP84" s="43">
        <f t="shared" si="190"/>
        <v>0</v>
      </c>
      <c r="AQ84" s="43">
        <f t="shared" si="190"/>
        <v>0</v>
      </c>
      <c r="AR84" s="43">
        <f t="shared" si="190"/>
        <v>0</v>
      </c>
      <c r="AS84" s="43">
        <f t="shared" si="190"/>
        <v>0</v>
      </c>
      <c r="AT84" s="43">
        <f t="shared" si="190"/>
        <v>0</v>
      </c>
      <c r="AU84" s="43">
        <f t="shared" si="190"/>
        <v>0</v>
      </c>
      <c r="AV84" s="43">
        <f t="shared" si="190"/>
        <v>0</v>
      </c>
      <c r="AW84" s="43">
        <f t="shared" si="190"/>
        <v>17865000</v>
      </c>
      <c r="AX84" s="43">
        <f t="shared" si="190"/>
        <v>0</v>
      </c>
      <c r="AY84" s="43">
        <f t="shared" si="190"/>
        <v>0</v>
      </c>
      <c r="AZ84" s="43">
        <f t="shared" si="190"/>
        <v>0</v>
      </c>
      <c r="BA84" s="59">
        <f t="shared" si="172"/>
        <v>17865000</v>
      </c>
      <c r="BB84" s="28">
        <f t="shared" si="173"/>
        <v>0</v>
      </c>
      <c r="BC84" s="29"/>
      <c r="BD84" s="59">
        <f t="shared" si="174"/>
        <v>0</v>
      </c>
      <c r="BE84" s="59">
        <f t="shared" si="175"/>
        <v>0</v>
      </c>
      <c r="BF84" s="59">
        <f t="shared" si="176"/>
        <v>0</v>
      </c>
      <c r="BG84" s="59">
        <f t="shared" si="177"/>
        <v>0</v>
      </c>
      <c r="BH84" s="59">
        <f t="shared" si="178"/>
        <v>0</v>
      </c>
      <c r="BI84" s="59">
        <f t="shared" si="179"/>
        <v>0</v>
      </c>
      <c r="BJ84" s="59">
        <f t="shared" si="180"/>
        <v>0</v>
      </c>
      <c r="BK84" s="59">
        <f t="shared" si="181"/>
        <v>0</v>
      </c>
      <c r="BL84" s="59">
        <f t="shared" si="182"/>
        <v>0</v>
      </c>
      <c r="BM84" s="59">
        <f t="shared" si="183"/>
        <v>0</v>
      </c>
      <c r="BN84" s="59">
        <f t="shared" si="184"/>
        <v>0</v>
      </c>
      <c r="BO84" s="59">
        <f t="shared" si="185"/>
        <v>17865000</v>
      </c>
      <c r="BP84" s="29"/>
      <c r="BQ84" s="59">
        <f t="shared" si="186"/>
        <v>0</v>
      </c>
      <c r="BR84" s="59">
        <f t="shared" si="187"/>
        <v>0</v>
      </c>
      <c r="BS84" s="59">
        <f t="shared" si="188"/>
        <v>0</v>
      </c>
      <c r="BT84" s="59">
        <f t="shared" si="189"/>
        <v>17865000</v>
      </c>
    </row>
    <row r="85">
      <c r="A85" s="45">
        <v>522191.0</v>
      </c>
      <c r="B85" s="46" t="s">
        <v>36</v>
      </c>
      <c r="C85" s="6"/>
      <c r="D85" s="47">
        <f t="shared" ref="D85:AZ85" si="191">sum(D86:D87)</f>
        <v>17865000</v>
      </c>
      <c r="E85" s="47">
        <f t="shared" si="191"/>
        <v>0</v>
      </c>
      <c r="F85" s="47">
        <f t="shared" si="191"/>
        <v>0</v>
      </c>
      <c r="G85" s="47">
        <f t="shared" si="191"/>
        <v>0</v>
      </c>
      <c r="H85" s="47">
        <f t="shared" si="191"/>
        <v>0</v>
      </c>
      <c r="I85" s="47">
        <f t="shared" si="191"/>
        <v>0</v>
      </c>
      <c r="J85" s="47">
        <f t="shared" si="191"/>
        <v>0</v>
      </c>
      <c r="K85" s="47">
        <f t="shared" si="191"/>
        <v>0</v>
      </c>
      <c r="L85" s="47">
        <f t="shared" si="191"/>
        <v>0</v>
      </c>
      <c r="M85" s="47">
        <f t="shared" si="191"/>
        <v>0</v>
      </c>
      <c r="N85" s="47">
        <f t="shared" si="191"/>
        <v>0</v>
      </c>
      <c r="O85" s="47">
        <f t="shared" si="191"/>
        <v>0</v>
      </c>
      <c r="P85" s="47">
        <f t="shared" si="191"/>
        <v>0</v>
      </c>
      <c r="Q85" s="47">
        <f t="shared" si="191"/>
        <v>0</v>
      </c>
      <c r="R85" s="47">
        <f t="shared" si="191"/>
        <v>0</v>
      </c>
      <c r="S85" s="47">
        <f t="shared" si="191"/>
        <v>0</v>
      </c>
      <c r="T85" s="47">
        <f t="shared" si="191"/>
        <v>0</v>
      </c>
      <c r="U85" s="47">
        <f t="shared" si="191"/>
        <v>0</v>
      </c>
      <c r="V85" s="47">
        <f t="shared" si="191"/>
        <v>0</v>
      </c>
      <c r="W85" s="47">
        <f t="shared" si="191"/>
        <v>0</v>
      </c>
      <c r="X85" s="47">
        <f t="shared" si="191"/>
        <v>0</v>
      </c>
      <c r="Y85" s="47">
        <f t="shared" si="191"/>
        <v>0</v>
      </c>
      <c r="Z85" s="47">
        <f t="shared" si="191"/>
        <v>0</v>
      </c>
      <c r="AA85" s="47">
        <f t="shared" si="191"/>
        <v>0</v>
      </c>
      <c r="AB85" s="47">
        <f t="shared" si="191"/>
        <v>0</v>
      </c>
      <c r="AC85" s="47">
        <f t="shared" si="191"/>
        <v>0</v>
      </c>
      <c r="AD85" s="47">
        <f t="shared" si="191"/>
        <v>0</v>
      </c>
      <c r="AE85" s="47">
        <f t="shared" si="191"/>
        <v>0</v>
      </c>
      <c r="AF85" s="47">
        <f t="shared" si="191"/>
        <v>0</v>
      </c>
      <c r="AG85" s="47">
        <f t="shared" si="191"/>
        <v>0</v>
      </c>
      <c r="AH85" s="47">
        <f t="shared" si="191"/>
        <v>0</v>
      </c>
      <c r="AI85" s="47">
        <f t="shared" si="191"/>
        <v>0</v>
      </c>
      <c r="AJ85" s="47">
        <f t="shared" si="191"/>
        <v>0</v>
      </c>
      <c r="AK85" s="47">
        <f t="shared" si="191"/>
        <v>0</v>
      </c>
      <c r="AL85" s="47">
        <f t="shared" si="191"/>
        <v>0</v>
      </c>
      <c r="AM85" s="47">
        <f t="shared" si="191"/>
        <v>0</v>
      </c>
      <c r="AN85" s="47">
        <f t="shared" si="191"/>
        <v>0</v>
      </c>
      <c r="AO85" s="47">
        <f t="shared" si="191"/>
        <v>0</v>
      </c>
      <c r="AP85" s="47">
        <f t="shared" si="191"/>
        <v>0</v>
      </c>
      <c r="AQ85" s="47">
        <f t="shared" si="191"/>
        <v>0</v>
      </c>
      <c r="AR85" s="47">
        <f t="shared" si="191"/>
        <v>0</v>
      </c>
      <c r="AS85" s="47">
        <f t="shared" si="191"/>
        <v>0</v>
      </c>
      <c r="AT85" s="47">
        <f t="shared" si="191"/>
        <v>0</v>
      </c>
      <c r="AU85" s="47">
        <f t="shared" si="191"/>
        <v>0</v>
      </c>
      <c r="AV85" s="47">
        <f t="shared" si="191"/>
        <v>0</v>
      </c>
      <c r="AW85" s="47">
        <f t="shared" si="191"/>
        <v>17865000</v>
      </c>
      <c r="AX85" s="47">
        <f t="shared" si="191"/>
        <v>0</v>
      </c>
      <c r="AY85" s="47">
        <f t="shared" si="191"/>
        <v>0</v>
      </c>
      <c r="AZ85" s="47">
        <f t="shared" si="191"/>
        <v>0</v>
      </c>
      <c r="BA85" s="59">
        <f t="shared" si="172"/>
        <v>17865000</v>
      </c>
      <c r="BB85" s="28">
        <f t="shared" si="173"/>
        <v>0</v>
      </c>
      <c r="BC85" s="61"/>
      <c r="BD85" s="59">
        <f t="shared" si="174"/>
        <v>0</v>
      </c>
      <c r="BE85" s="59">
        <f t="shared" si="175"/>
        <v>0</v>
      </c>
      <c r="BF85" s="59">
        <f t="shared" si="176"/>
        <v>0</v>
      </c>
      <c r="BG85" s="59">
        <f t="shared" si="177"/>
        <v>0</v>
      </c>
      <c r="BH85" s="59">
        <f t="shared" si="178"/>
        <v>0</v>
      </c>
      <c r="BI85" s="59">
        <f t="shared" si="179"/>
        <v>0</v>
      </c>
      <c r="BJ85" s="59">
        <f t="shared" si="180"/>
        <v>0</v>
      </c>
      <c r="BK85" s="59">
        <f t="shared" si="181"/>
        <v>0</v>
      </c>
      <c r="BL85" s="59">
        <f t="shared" si="182"/>
        <v>0</v>
      </c>
      <c r="BM85" s="59">
        <f t="shared" si="183"/>
        <v>0</v>
      </c>
      <c r="BN85" s="59">
        <f t="shared" si="184"/>
        <v>0</v>
      </c>
      <c r="BO85" s="59">
        <f t="shared" si="185"/>
        <v>17865000</v>
      </c>
      <c r="BP85" s="61"/>
      <c r="BQ85" s="59">
        <f t="shared" si="186"/>
        <v>0</v>
      </c>
      <c r="BR85" s="59">
        <f t="shared" si="187"/>
        <v>0</v>
      </c>
      <c r="BS85" s="59">
        <f t="shared" si="188"/>
        <v>0</v>
      </c>
      <c r="BT85" s="59">
        <f t="shared" si="189"/>
        <v>17865000</v>
      </c>
    </row>
    <row r="86">
      <c r="A86" s="49"/>
      <c r="B86" s="52" t="s">
        <v>38</v>
      </c>
      <c r="C86" s="52" t="s">
        <v>353</v>
      </c>
      <c r="D86" s="53">
        <v>1.525E7</v>
      </c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53">
        <v>1.525E7</v>
      </c>
      <c r="AX86" s="62"/>
      <c r="AY86" s="62"/>
      <c r="AZ86" s="65"/>
      <c r="BA86" s="59">
        <f t="shared" si="172"/>
        <v>15250000</v>
      </c>
      <c r="BB86" s="64"/>
      <c r="BC86" s="6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64"/>
      <c r="BQ86" s="44"/>
      <c r="BR86" s="44"/>
      <c r="BS86" s="44"/>
      <c r="BT86" s="44"/>
    </row>
    <row r="87">
      <c r="A87" s="49"/>
      <c r="B87" s="52" t="s">
        <v>38</v>
      </c>
      <c r="C87" s="52" t="s">
        <v>354</v>
      </c>
      <c r="D87" s="53">
        <v>2615000.0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53">
        <v>2615000.0</v>
      </c>
      <c r="AX87" s="62"/>
      <c r="AY87" s="62"/>
      <c r="AZ87" s="65"/>
      <c r="BA87" s="59">
        <f t="shared" si="172"/>
        <v>2615000</v>
      </c>
      <c r="BB87" s="64"/>
      <c r="BC87" s="6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64"/>
      <c r="BQ87" s="44"/>
      <c r="BR87" s="44"/>
      <c r="BS87" s="44"/>
      <c r="BT87" s="44"/>
    </row>
    <row r="88">
      <c r="A88" s="37" t="s">
        <v>120</v>
      </c>
      <c r="B88" s="38" t="s">
        <v>121</v>
      </c>
      <c r="C88" s="6"/>
      <c r="D88" s="39">
        <f t="shared" ref="D88:AZ88" si="192">sum(D89)</f>
        <v>33799000</v>
      </c>
      <c r="E88" s="39">
        <f t="shared" si="192"/>
        <v>0</v>
      </c>
      <c r="F88" s="39">
        <f t="shared" si="192"/>
        <v>0</v>
      </c>
      <c r="G88" s="39">
        <f t="shared" si="192"/>
        <v>0</v>
      </c>
      <c r="H88" s="39">
        <f t="shared" si="192"/>
        <v>0</v>
      </c>
      <c r="I88" s="39">
        <f t="shared" si="192"/>
        <v>0</v>
      </c>
      <c r="J88" s="39">
        <f t="shared" si="192"/>
        <v>0</v>
      </c>
      <c r="K88" s="39">
        <f t="shared" si="192"/>
        <v>0</v>
      </c>
      <c r="L88" s="39">
        <f t="shared" si="192"/>
        <v>0</v>
      </c>
      <c r="M88" s="39">
        <f t="shared" si="192"/>
        <v>0</v>
      </c>
      <c r="N88" s="39">
        <f t="shared" si="192"/>
        <v>6850000</v>
      </c>
      <c r="O88" s="39">
        <f t="shared" si="192"/>
        <v>0</v>
      </c>
      <c r="P88" s="39">
        <f t="shared" si="192"/>
        <v>0</v>
      </c>
      <c r="Q88" s="39">
        <f t="shared" si="192"/>
        <v>0</v>
      </c>
      <c r="R88" s="39">
        <f t="shared" si="192"/>
        <v>0</v>
      </c>
      <c r="S88" s="39">
        <f t="shared" si="192"/>
        <v>0</v>
      </c>
      <c r="T88" s="39">
        <f t="shared" si="192"/>
        <v>0</v>
      </c>
      <c r="U88" s="39">
        <f t="shared" si="192"/>
        <v>0</v>
      </c>
      <c r="V88" s="39">
        <f t="shared" si="192"/>
        <v>0</v>
      </c>
      <c r="W88" s="39">
        <f t="shared" si="192"/>
        <v>1930000</v>
      </c>
      <c r="X88" s="39">
        <f t="shared" si="192"/>
        <v>0</v>
      </c>
      <c r="Y88" s="39">
        <f t="shared" si="192"/>
        <v>0</v>
      </c>
      <c r="Z88" s="39">
        <f t="shared" si="192"/>
        <v>0</v>
      </c>
      <c r="AA88" s="39">
        <f t="shared" si="192"/>
        <v>800000</v>
      </c>
      <c r="AB88" s="39">
        <f t="shared" si="192"/>
        <v>0</v>
      </c>
      <c r="AC88" s="39">
        <f t="shared" si="192"/>
        <v>0</v>
      </c>
      <c r="AD88" s="39">
        <f t="shared" si="192"/>
        <v>0</v>
      </c>
      <c r="AE88" s="39">
        <f t="shared" si="192"/>
        <v>0</v>
      </c>
      <c r="AF88" s="39">
        <f t="shared" si="192"/>
        <v>806000</v>
      </c>
      <c r="AG88" s="39">
        <f t="shared" si="192"/>
        <v>0</v>
      </c>
      <c r="AH88" s="39">
        <f t="shared" si="192"/>
        <v>0</v>
      </c>
      <c r="AI88" s="39">
        <f t="shared" si="192"/>
        <v>0</v>
      </c>
      <c r="AJ88" s="39">
        <f t="shared" si="192"/>
        <v>0</v>
      </c>
      <c r="AK88" s="39">
        <f t="shared" si="192"/>
        <v>0</v>
      </c>
      <c r="AL88" s="39">
        <f t="shared" si="192"/>
        <v>0</v>
      </c>
      <c r="AM88" s="39">
        <f t="shared" si="192"/>
        <v>0</v>
      </c>
      <c r="AN88" s="39">
        <f t="shared" si="192"/>
        <v>0</v>
      </c>
      <c r="AO88" s="39">
        <f t="shared" si="192"/>
        <v>22355000</v>
      </c>
      <c r="AP88" s="39">
        <f t="shared" si="192"/>
        <v>0</v>
      </c>
      <c r="AQ88" s="39">
        <f t="shared" si="192"/>
        <v>0</v>
      </c>
      <c r="AR88" s="39">
        <f t="shared" si="192"/>
        <v>0</v>
      </c>
      <c r="AS88" s="39">
        <f t="shared" si="192"/>
        <v>0</v>
      </c>
      <c r="AT88" s="39">
        <f t="shared" si="192"/>
        <v>0</v>
      </c>
      <c r="AU88" s="39">
        <f t="shared" si="192"/>
        <v>0</v>
      </c>
      <c r="AV88" s="39">
        <f t="shared" si="192"/>
        <v>0</v>
      </c>
      <c r="AW88" s="39">
        <f t="shared" si="192"/>
        <v>0</v>
      </c>
      <c r="AX88" s="39">
        <f t="shared" si="192"/>
        <v>0</v>
      </c>
      <c r="AY88" s="39">
        <f t="shared" si="192"/>
        <v>1058000</v>
      </c>
      <c r="AZ88" s="39">
        <f t="shared" si="192"/>
        <v>0</v>
      </c>
      <c r="BA88" s="57">
        <f t="shared" si="172"/>
        <v>33799000</v>
      </c>
      <c r="BB88" s="28">
        <f t="shared" ref="BB88:BB95" si="194">D88-BA88</f>
        <v>0</v>
      </c>
      <c r="BC88" s="29"/>
      <c r="BD88" s="57">
        <f t="shared" ref="BD88:BD95" si="195">sum(E88:H88)</f>
        <v>0</v>
      </c>
      <c r="BE88" s="57">
        <f t="shared" ref="BE88:BE95" si="196">sum(I88:L88)</f>
        <v>0</v>
      </c>
      <c r="BF88" s="57">
        <f t="shared" ref="BF88:BF95" si="197">sum(M88:P88)</f>
        <v>6850000</v>
      </c>
      <c r="BG88" s="57">
        <f t="shared" ref="BG88:BG95" si="198">sum(Q88:T88)</f>
        <v>0</v>
      </c>
      <c r="BH88" s="57">
        <f t="shared" ref="BH88:BH95" si="199">sum(U88:X88)</f>
        <v>1930000</v>
      </c>
      <c r="BI88" s="57">
        <f t="shared" ref="BI88:BI95" si="200">sum(Y88:AB88)</f>
        <v>800000</v>
      </c>
      <c r="BJ88" s="57">
        <f t="shared" ref="BJ88:BJ95" si="201">sum(AC88:AF88)</f>
        <v>806000</v>
      </c>
      <c r="BK88" s="57">
        <f t="shared" ref="BK88:BK95" si="202">sum(AG88:AJ88)</f>
        <v>0</v>
      </c>
      <c r="BL88" s="57">
        <f t="shared" ref="BL88:BL95" si="203">sum(AK88:AN88)</f>
        <v>0</v>
      </c>
      <c r="BM88" s="57">
        <f t="shared" ref="BM88:BM95" si="204">sum(AO88:AR88)</f>
        <v>22355000</v>
      </c>
      <c r="BN88" s="57">
        <f t="shared" ref="BN88:BN95" si="205">sum(AS88:AV88)</f>
        <v>0</v>
      </c>
      <c r="BO88" s="57">
        <f t="shared" ref="BO88:BO95" si="206">sum(AW88:AZ88)</f>
        <v>1058000</v>
      </c>
      <c r="BP88" s="29"/>
      <c r="BQ88" s="57">
        <f t="shared" ref="BQ88:BQ95" si="207">sum(BD88:BF88)</f>
        <v>6850000</v>
      </c>
      <c r="BR88" s="57">
        <f t="shared" ref="BR88:BR95" si="208">sum(BG88:BI88)</f>
        <v>2730000</v>
      </c>
      <c r="BS88" s="57">
        <f t="shared" ref="BS88:BS95" si="209">sum(BJ88:BL88)</f>
        <v>806000</v>
      </c>
      <c r="BT88" s="57">
        <f t="shared" ref="BT88:BT95" si="210">sum(BM88:BO88)</f>
        <v>23413000</v>
      </c>
    </row>
    <row r="89">
      <c r="A89" s="41" t="s">
        <v>34</v>
      </c>
      <c r="B89" s="42" t="s">
        <v>75</v>
      </c>
      <c r="C89" s="6"/>
      <c r="D89" s="43">
        <f t="shared" ref="D89:AZ89" si="193">sum(D90)</f>
        <v>33799000</v>
      </c>
      <c r="E89" s="43">
        <f t="shared" si="193"/>
        <v>0</v>
      </c>
      <c r="F89" s="43">
        <f t="shared" si="193"/>
        <v>0</v>
      </c>
      <c r="G89" s="43">
        <f t="shared" si="193"/>
        <v>0</v>
      </c>
      <c r="H89" s="43">
        <f t="shared" si="193"/>
        <v>0</v>
      </c>
      <c r="I89" s="43">
        <f t="shared" si="193"/>
        <v>0</v>
      </c>
      <c r="J89" s="43">
        <f t="shared" si="193"/>
        <v>0</v>
      </c>
      <c r="K89" s="43">
        <f t="shared" si="193"/>
        <v>0</v>
      </c>
      <c r="L89" s="43">
        <f t="shared" si="193"/>
        <v>0</v>
      </c>
      <c r="M89" s="43">
        <f t="shared" si="193"/>
        <v>0</v>
      </c>
      <c r="N89" s="43">
        <f t="shared" si="193"/>
        <v>6850000</v>
      </c>
      <c r="O89" s="43">
        <f t="shared" si="193"/>
        <v>0</v>
      </c>
      <c r="P89" s="43">
        <f t="shared" si="193"/>
        <v>0</v>
      </c>
      <c r="Q89" s="43">
        <f t="shared" si="193"/>
        <v>0</v>
      </c>
      <c r="R89" s="43">
        <f t="shared" si="193"/>
        <v>0</v>
      </c>
      <c r="S89" s="43">
        <f t="shared" si="193"/>
        <v>0</v>
      </c>
      <c r="T89" s="43">
        <f t="shared" si="193"/>
        <v>0</v>
      </c>
      <c r="U89" s="43">
        <f t="shared" si="193"/>
        <v>0</v>
      </c>
      <c r="V89" s="43">
        <f t="shared" si="193"/>
        <v>0</v>
      </c>
      <c r="W89" s="43">
        <f t="shared" si="193"/>
        <v>1930000</v>
      </c>
      <c r="X89" s="43">
        <f t="shared" si="193"/>
        <v>0</v>
      </c>
      <c r="Y89" s="43">
        <f t="shared" si="193"/>
        <v>0</v>
      </c>
      <c r="Z89" s="43">
        <f t="shared" si="193"/>
        <v>0</v>
      </c>
      <c r="AA89" s="43">
        <f t="shared" si="193"/>
        <v>800000</v>
      </c>
      <c r="AB89" s="43">
        <f t="shared" si="193"/>
        <v>0</v>
      </c>
      <c r="AC89" s="43">
        <f t="shared" si="193"/>
        <v>0</v>
      </c>
      <c r="AD89" s="43">
        <f t="shared" si="193"/>
        <v>0</v>
      </c>
      <c r="AE89" s="43">
        <f t="shared" si="193"/>
        <v>0</v>
      </c>
      <c r="AF89" s="43">
        <f t="shared" si="193"/>
        <v>806000</v>
      </c>
      <c r="AG89" s="43">
        <f t="shared" si="193"/>
        <v>0</v>
      </c>
      <c r="AH89" s="43">
        <f t="shared" si="193"/>
        <v>0</v>
      </c>
      <c r="AI89" s="43">
        <f t="shared" si="193"/>
        <v>0</v>
      </c>
      <c r="AJ89" s="43">
        <f t="shared" si="193"/>
        <v>0</v>
      </c>
      <c r="AK89" s="43">
        <f t="shared" si="193"/>
        <v>0</v>
      </c>
      <c r="AL89" s="43">
        <f t="shared" si="193"/>
        <v>0</v>
      </c>
      <c r="AM89" s="43">
        <f t="shared" si="193"/>
        <v>0</v>
      </c>
      <c r="AN89" s="43">
        <f t="shared" si="193"/>
        <v>0</v>
      </c>
      <c r="AO89" s="43">
        <f t="shared" si="193"/>
        <v>22355000</v>
      </c>
      <c r="AP89" s="43">
        <f t="shared" si="193"/>
        <v>0</v>
      </c>
      <c r="AQ89" s="43">
        <f t="shared" si="193"/>
        <v>0</v>
      </c>
      <c r="AR89" s="43">
        <f t="shared" si="193"/>
        <v>0</v>
      </c>
      <c r="AS89" s="43">
        <f t="shared" si="193"/>
        <v>0</v>
      </c>
      <c r="AT89" s="43">
        <f t="shared" si="193"/>
        <v>0</v>
      </c>
      <c r="AU89" s="43">
        <f t="shared" si="193"/>
        <v>0</v>
      </c>
      <c r="AV89" s="43">
        <f t="shared" si="193"/>
        <v>0</v>
      </c>
      <c r="AW89" s="43">
        <f t="shared" si="193"/>
        <v>0</v>
      </c>
      <c r="AX89" s="43">
        <f t="shared" si="193"/>
        <v>0</v>
      </c>
      <c r="AY89" s="43">
        <f t="shared" si="193"/>
        <v>1058000</v>
      </c>
      <c r="AZ89" s="58">
        <f t="shared" si="193"/>
        <v>0</v>
      </c>
      <c r="BA89" s="59">
        <f t="shared" si="172"/>
        <v>33799000</v>
      </c>
      <c r="BB89" s="28">
        <f t="shared" si="194"/>
        <v>0</v>
      </c>
      <c r="BC89" s="29"/>
      <c r="BD89" s="59">
        <f t="shared" si="195"/>
        <v>0</v>
      </c>
      <c r="BE89" s="59">
        <f t="shared" si="196"/>
        <v>0</v>
      </c>
      <c r="BF89" s="59">
        <f t="shared" si="197"/>
        <v>6850000</v>
      </c>
      <c r="BG89" s="59">
        <f t="shared" si="198"/>
        <v>0</v>
      </c>
      <c r="BH89" s="59">
        <f t="shared" si="199"/>
        <v>1930000</v>
      </c>
      <c r="BI89" s="59">
        <f t="shared" si="200"/>
        <v>800000</v>
      </c>
      <c r="BJ89" s="59">
        <f t="shared" si="201"/>
        <v>806000</v>
      </c>
      <c r="BK89" s="59">
        <f t="shared" si="202"/>
        <v>0</v>
      </c>
      <c r="BL89" s="59">
        <f t="shared" si="203"/>
        <v>0</v>
      </c>
      <c r="BM89" s="59">
        <f t="shared" si="204"/>
        <v>22355000</v>
      </c>
      <c r="BN89" s="59">
        <f t="shared" si="205"/>
        <v>0</v>
      </c>
      <c r="BO89" s="59">
        <f t="shared" si="206"/>
        <v>1058000</v>
      </c>
      <c r="BP89" s="29"/>
      <c r="BQ89" s="59">
        <f t="shared" si="207"/>
        <v>6850000</v>
      </c>
      <c r="BR89" s="59">
        <f t="shared" si="208"/>
        <v>2730000</v>
      </c>
      <c r="BS89" s="59">
        <f t="shared" si="209"/>
        <v>806000</v>
      </c>
      <c r="BT89" s="59">
        <f t="shared" si="210"/>
        <v>23413000</v>
      </c>
    </row>
    <row r="90">
      <c r="A90" s="45">
        <v>522191.0</v>
      </c>
      <c r="B90" s="46" t="s">
        <v>36</v>
      </c>
      <c r="C90" s="6"/>
      <c r="D90" s="47">
        <f t="shared" ref="D90:AZ90" si="211">sum(D92,D97)</f>
        <v>33799000</v>
      </c>
      <c r="E90" s="47">
        <f t="shared" si="211"/>
        <v>0</v>
      </c>
      <c r="F90" s="47">
        <f t="shared" si="211"/>
        <v>0</v>
      </c>
      <c r="G90" s="47">
        <f t="shared" si="211"/>
        <v>0</v>
      </c>
      <c r="H90" s="47">
        <f t="shared" si="211"/>
        <v>0</v>
      </c>
      <c r="I90" s="47">
        <f t="shared" si="211"/>
        <v>0</v>
      </c>
      <c r="J90" s="47">
        <f t="shared" si="211"/>
        <v>0</v>
      </c>
      <c r="K90" s="47">
        <f t="shared" si="211"/>
        <v>0</v>
      </c>
      <c r="L90" s="47">
        <f t="shared" si="211"/>
        <v>0</v>
      </c>
      <c r="M90" s="47">
        <f t="shared" si="211"/>
        <v>0</v>
      </c>
      <c r="N90" s="47">
        <f t="shared" si="211"/>
        <v>6850000</v>
      </c>
      <c r="O90" s="47">
        <f t="shared" si="211"/>
        <v>0</v>
      </c>
      <c r="P90" s="47">
        <f t="shared" si="211"/>
        <v>0</v>
      </c>
      <c r="Q90" s="47">
        <f t="shared" si="211"/>
        <v>0</v>
      </c>
      <c r="R90" s="47">
        <f t="shared" si="211"/>
        <v>0</v>
      </c>
      <c r="S90" s="47">
        <f t="shared" si="211"/>
        <v>0</v>
      </c>
      <c r="T90" s="47">
        <f t="shared" si="211"/>
        <v>0</v>
      </c>
      <c r="U90" s="47">
        <f t="shared" si="211"/>
        <v>0</v>
      </c>
      <c r="V90" s="47">
        <f t="shared" si="211"/>
        <v>0</v>
      </c>
      <c r="W90" s="47">
        <f t="shared" si="211"/>
        <v>1930000</v>
      </c>
      <c r="X90" s="47">
        <f t="shared" si="211"/>
        <v>0</v>
      </c>
      <c r="Y90" s="47">
        <f t="shared" si="211"/>
        <v>0</v>
      </c>
      <c r="Z90" s="47">
        <f t="shared" si="211"/>
        <v>0</v>
      </c>
      <c r="AA90" s="47">
        <f t="shared" si="211"/>
        <v>800000</v>
      </c>
      <c r="AB90" s="47">
        <f t="shared" si="211"/>
        <v>0</v>
      </c>
      <c r="AC90" s="47">
        <f t="shared" si="211"/>
        <v>0</v>
      </c>
      <c r="AD90" s="47">
        <f t="shared" si="211"/>
        <v>0</v>
      </c>
      <c r="AE90" s="47">
        <f t="shared" si="211"/>
        <v>0</v>
      </c>
      <c r="AF90" s="47">
        <f t="shared" si="211"/>
        <v>806000</v>
      </c>
      <c r="AG90" s="47">
        <f t="shared" si="211"/>
        <v>0</v>
      </c>
      <c r="AH90" s="47">
        <f t="shared" si="211"/>
        <v>0</v>
      </c>
      <c r="AI90" s="47">
        <f t="shared" si="211"/>
        <v>0</v>
      </c>
      <c r="AJ90" s="47">
        <f t="shared" si="211"/>
        <v>0</v>
      </c>
      <c r="AK90" s="47">
        <f t="shared" si="211"/>
        <v>0</v>
      </c>
      <c r="AL90" s="47">
        <f t="shared" si="211"/>
        <v>0</v>
      </c>
      <c r="AM90" s="47">
        <f t="shared" si="211"/>
        <v>0</v>
      </c>
      <c r="AN90" s="47">
        <f t="shared" si="211"/>
        <v>0</v>
      </c>
      <c r="AO90" s="47">
        <f t="shared" si="211"/>
        <v>22355000</v>
      </c>
      <c r="AP90" s="47">
        <f t="shared" si="211"/>
        <v>0</v>
      </c>
      <c r="AQ90" s="47">
        <f t="shared" si="211"/>
        <v>0</v>
      </c>
      <c r="AR90" s="47">
        <f t="shared" si="211"/>
        <v>0</v>
      </c>
      <c r="AS90" s="47">
        <f t="shared" si="211"/>
        <v>0</v>
      </c>
      <c r="AT90" s="47">
        <f t="shared" si="211"/>
        <v>0</v>
      </c>
      <c r="AU90" s="47">
        <f t="shared" si="211"/>
        <v>0</v>
      </c>
      <c r="AV90" s="47">
        <f t="shared" si="211"/>
        <v>0</v>
      </c>
      <c r="AW90" s="47">
        <f t="shared" si="211"/>
        <v>0</v>
      </c>
      <c r="AX90" s="47">
        <f t="shared" si="211"/>
        <v>0</v>
      </c>
      <c r="AY90" s="47">
        <f t="shared" si="211"/>
        <v>1058000</v>
      </c>
      <c r="AZ90" s="47">
        <f t="shared" si="211"/>
        <v>0</v>
      </c>
      <c r="BA90" s="59">
        <f t="shared" si="172"/>
        <v>33799000</v>
      </c>
      <c r="BB90" s="28">
        <f t="shared" si="194"/>
        <v>0</v>
      </c>
      <c r="BC90" s="61"/>
      <c r="BD90" s="59">
        <f t="shared" si="195"/>
        <v>0</v>
      </c>
      <c r="BE90" s="59">
        <f t="shared" si="196"/>
        <v>0</v>
      </c>
      <c r="BF90" s="59">
        <f t="shared" si="197"/>
        <v>6850000</v>
      </c>
      <c r="BG90" s="59">
        <f t="shared" si="198"/>
        <v>0</v>
      </c>
      <c r="BH90" s="59">
        <f t="shared" si="199"/>
        <v>1930000</v>
      </c>
      <c r="BI90" s="59">
        <f t="shared" si="200"/>
        <v>800000</v>
      </c>
      <c r="BJ90" s="59">
        <f t="shared" si="201"/>
        <v>806000</v>
      </c>
      <c r="BK90" s="59">
        <f t="shared" si="202"/>
        <v>0</v>
      </c>
      <c r="BL90" s="59">
        <f t="shared" si="203"/>
        <v>0</v>
      </c>
      <c r="BM90" s="59">
        <f t="shared" si="204"/>
        <v>22355000</v>
      </c>
      <c r="BN90" s="59">
        <f t="shared" si="205"/>
        <v>0</v>
      </c>
      <c r="BO90" s="59">
        <f t="shared" si="206"/>
        <v>1058000</v>
      </c>
      <c r="BP90" s="61"/>
      <c r="BQ90" s="59">
        <f t="shared" si="207"/>
        <v>6850000</v>
      </c>
      <c r="BR90" s="59">
        <f t="shared" si="208"/>
        <v>2730000</v>
      </c>
      <c r="BS90" s="59">
        <f t="shared" si="209"/>
        <v>806000</v>
      </c>
      <c r="BT90" s="59">
        <f t="shared" si="210"/>
        <v>23413000</v>
      </c>
    </row>
    <row r="91">
      <c r="A91" s="49"/>
      <c r="B91" s="50" t="s">
        <v>37</v>
      </c>
      <c r="C91" s="6"/>
      <c r="D91" s="51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3"/>
      <c r="BA91" s="59">
        <f t="shared" si="172"/>
        <v>0</v>
      </c>
      <c r="BB91" s="28">
        <f t="shared" si="194"/>
        <v>0</v>
      </c>
      <c r="BC91" s="64"/>
      <c r="BD91" s="59">
        <f t="shared" si="195"/>
        <v>0</v>
      </c>
      <c r="BE91" s="59">
        <f t="shared" si="196"/>
        <v>0</v>
      </c>
      <c r="BF91" s="59">
        <f t="shared" si="197"/>
        <v>0</v>
      </c>
      <c r="BG91" s="59">
        <f t="shared" si="198"/>
        <v>0</v>
      </c>
      <c r="BH91" s="59">
        <f t="shared" si="199"/>
        <v>0</v>
      </c>
      <c r="BI91" s="59">
        <f t="shared" si="200"/>
        <v>0</v>
      </c>
      <c r="BJ91" s="59">
        <f t="shared" si="201"/>
        <v>0</v>
      </c>
      <c r="BK91" s="59">
        <f t="shared" si="202"/>
        <v>0</v>
      </c>
      <c r="BL91" s="59">
        <f t="shared" si="203"/>
        <v>0</v>
      </c>
      <c r="BM91" s="59">
        <f t="shared" si="204"/>
        <v>0</v>
      </c>
      <c r="BN91" s="59">
        <f t="shared" si="205"/>
        <v>0</v>
      </c>
      <c r="BO91" s="59">
        <f t="shared" si="206"/>
        <v>0</v>
      </c>
      <c r="BP91" s="64"/>
      <c r="BQ91" s="59">
        <f t="shared" si="207"/>
        <v>0</v>
      </c>
      <c r="BR91" s="59">
        <f t="shared" si="208"/>
        <v>0</v>
      </c>
      <c r="BS91" s="59">
        <f t="shared" si="209"/>
        <v>0</v>
      </c>
      <c r="BT91" s="59">
        <f t="shared" si="210"/>
        <v>0</v>
      </c>
    </row>
    <row r="92">
      <c r="A92" s="49"/>
      <c r="B92" s="52" t="s">
        <v>54</v>
      </c>
      <c r="C92" s="52" t="s">
        <v>76</v>
      </c>
      <c r="D92" s="53">
        <f t="shared" ref="D92:AZ92" si="212">sum(D93:D95)</f>
        <v>11444000</v>
      </c>
      <c r="E92" s="53">
        <f t="shared" si="212"/>
        <v>0</v>
      </c>
      <c r="F92" s="53">
        <f t="shared" si="212"/>
        <v>0</v>
      </c>
      <c r="G92" s="53">
        <f t="shared" si="212"/>
        <v>0</v>
      </c>
      <c r="H92" s="53">
        <f t="shared" si="212"/>
        <v>0</v>
      </c>
      <c r="I92" s="53">
        <f t="shared" si="212"/>
        <v>0</v>
      </c>
      <c r="J92" s="53">
        <f t="shared" si="212"/>
        <v>0</v>
      </c>
      <c r="K92" s="53">
        <f t="shared" si="212"/>
        <v>0</v>
      </c>
      <c r="L92" s="53">
        <f t="shared" si="212"/>
        <v>0</v>
      </c>
      <c r="M92" s="53">
        <f t="shared" si="212"/>
        <v>0</v>
      </c>
      <c r="N92" s="53">
        <f t="shared" si="212"/>
        <v>6850000</v>
      </c>
      <c r="O92" s="53">
        <f t="shared" si="212"/>
        <v>0</v>
      </c>
      <c r="P92" s="53">
        <f t="shared" si="212"/>
        <v>0</v>
      </c>
      <c r="Q92" s="53">
        <f t="shared" si="212"/>
        <v>0</v>
      </c>
      <c r="R92" s="53">
        <f t="shared" si="212"/>
        <v>0</v>
      </c>
      <c r="S92" s="53">
        <f t="shared" si="212"/>
        <v>0</v>
      </c>
      <c r="T92" s="53">
        <f t="shared" si="212"/>
        <v>0</v>
      </c>
      <c r="U92" s="53">
        <f t="shared" si="212"/>
        <v>0</v>
      </c>
      <c r="V92" s="53">
        <f t="shared" si="212"/>
        <v>0</v>
      </c>
      <c r="W92" s="53">
        <f t="shared" si="212"/>
        <v>1930000</v>
      </c>
      <c r="X92" s="53">
        <f t="shared" si="212"/>
        <v>0</v>
      </c>
      <c r="Y92" s="53">
        <f t="shared" si="212"/>
        <v>0</v>
      </c>
      <c r="Z92" s="53">
        <f t="shared" si="212"/>
        <v>0</v>
      </c>
      <c r="AA92" s="53">
        <f t="shared" si="212"/>
        <v>800000</v>
      </c>
      <c r="AB92" s="53">
        <f t="shared" si="212"/>
        <v>0</v>
      </c>
      <c r="AC92" s="53">
        <f t="shared" si="212"/>
        <v>0</v>
      </c>
      <c r="AD92" s="53">
        <f t="shared" si="212"/>
        <v>0</v>
      </c>
      <c r="AE92" s="53">
        <f t="shared" si="212"/>
        <v>0</v>
      </c>
      <c r="AF92" s="53">
        <f t="shared" si="212"/>
        <v>806000</v>
      </c>
      <c r="AG92" s="53">
        <f t="shared" si="212"/>
        <v>0</v>
      </c>
      <c r="AH92" s="53">
        <f t="shared" si="212"/>
        <v>0</v>
      </c>
      <c r="AI92" s="53">
        <f t="shared" si="212"/>
        <v>0</v>
      </c>
      <c r="AJ92" s="53">
        <f t="shared" si="212"/>
        <v>0</v>
      </c>
      <c r="AK92" s="53">
        <f t="shared" si="212"/>
        <v>0</v>
      </c>
      <c r="AL92" s="53">
        <f t="shared" si="212"/>
        <v>0</v>
      </c>
      <c r="AM92" s="53">
        <f t="shared" si="212"/>
        <v>0</v>
      </c>
      <c r="AN92" s="53">
        <f t="shared" si="212"/>
        <v>0</v>
      </c>
      <c r="AO92" s="53">
        <f t="shared" si="212"/>
        <v>0</v>
      </c>
      <c r="AP92" s="53">
        <f t="shared" si="212"/>
        <v>0</v>
      </c>
      <c r="AQ92" s="53">
        <f t="shared" si="212"/>
        <v>0</v>
      </c>
      <c r="AR92" s="53">
        <f t="shared" si="212"/>
        <v>0</v>
      </c>
      <c r="AS92" s="53">
        <f t="shared" si="212"/>
        <v>0</v>
      </c>
      <c r="AT92" s="53">
        <f t="shared" si="212"/>
        <v>0</v>
      </c>
      <c r="AU92" s="53">
        <f t="shared" si="212"/>
        <v>0</v>
      </c>
      <c r="AV92" s="53">
        <f t="shared" si="212"/>
        <v>0</v>
      </c>
      <c r="AW92" s="53">
        <f t="shared" si="212"/>
        <v>0</v>
      </c>
      <c r="AX92" s="53">
        <f t="shared" si="212"/>
        <v>0</v>
      </c>
      <c r="AY92" s="53">
        <f t="shared" si="212"/>
        <v>1058000</v>
      </c>
      <c r="AZ92" s="65">
        <f t="shared" si="212"/>
        <v>0</v>
      </c>
      <c r="BA92" s="59">
        <f t="shared" si="172"/>
        <v>11444000</v>
      </c>
      <c r="BB92" s="28">
        <f t="shared" si="194"/>
        <v>0</v>
      </c>
      <c r="BC92" s="64"/>
      <c r="BD92" s="59">
        <f t="shared" si="195"/>
        <v>0</v>
      </c>
      <c r="BE92" s="59">
        <f t="shared" si="196"/>
        <v>0</v>
      </c>
      <c r="BF92" s="59">
        <f t="shared" si="197"/>
        <v>6850000</v>
      </c>
      <c r="BG92" s="59">
        <f t="shared" si="198"/>
        <v>0</v>
      </c>
      <c r="BH92" s="59">
        <f t="shared" si="199"/>
        <v>1930000</v>
      </c>
      <c r="BI92" s="59">
        <f t="shared" si="200"/>
        <v>800000</v>
      </c>
      <c r="BJ92" s="59">
        <f t="shared" si="201"/>
        <v>806000</v>
      </c>
      <c r="BK92" s="59">
        <f t="shared" si="202"/>
        <v>0</v>
      </c>
      <c r="BL92" s="59">
        <f t="shared" si="203"/>
        <v>0</v>
      </c>
      <c r="BM92" s="59">
        <f t="shared" si="204"/>
        <v>0</v>
      </c>
      <c r="BN92" s="59">
        <f t="shared" si="205"/>
        <v>0</v>
      </c>
      <c r="BO92" s="59">
        <f t="shared" si="206"/>
        <v>1058000</v>
      </c>
      <c r="BP92" s="64"/>
      <c r="BQ92" s="59">
        <f t="shared" si="207"/>
        <v>6850000</v>
      </c>
      <c r="BR92" s="59">
        <f t="shared" si="208"/>
        <v>2730000</v>
      </c>
      <c r="BS92" s="59">
        <f t="shared" si="209"/>
        <v>806000</v>
      </c>
      <c r="BT92" s="59">
        <f t="shared" si="210"/>
        <v>1058000</v>
      </c>
    </row>
    <row r="93">
      <c r="A93" s="49"/>
      <c r="B93" s="52" t="s">
        <v>38</v>
      </c>
      <c r="C93" s="127" t="s">
        <v>311</v>
      </c>
      <c r="D93" s="126">
        <v>5388000.0</v>
      </c>
      <c r="E93" s="102"/>
      <c r="F93" s="102"/>
      <c r="G93" s="102"/>
      <c r="H93" s="102"/>
      <c r="I93" s="102"/>
      <c r="J93" s="102"/>
      <c r="K93" s="102"/>
      <c r="L93" s="102"/>
      <c r="M93" s="102"/>
      <c r="N93" s="104">
        <v>2400000.0</v>
      </c>
      <c r="O93" s="103"/>
      <c r="P93" s="102"/>
      <c r="Q93" s="102"/>
      <c r="R93" s="102"/>
      <c r="S93" s="102"/>
      <c r="T93" s="102"/>
      <c r="U93" s="102"/>
      <c r="V93" s="102"/>
      <c r="W93" s="106">
        <v>1500000.0</v>
      </c>
      <c r="X93" s="102"/>
      <c r="Y93" s="102"/>
      <c r="Z93" s="102"/>
      <c r="AA93" s="106">
        <v>800000.0</v>
      </c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44">
        <v>688000.0</v>
      </c>
      <c r="AZ93" s="109"/>
      <c r="BA93" s="59">
        <f t="shared" si="172"/>
        <v>5388000</v>
      </c>
      <c r="BB93" s="28">
        <f t="shared" si="194"/>
        <v>0</v>
      </c>
      <c r="BC93" s="64"/>
      <c r="BD93" s="59">
        <f t="shared" si="195"/>
        <v>0</v>
      </c>
      <c r="BE93" s="59">
        <f t="shared" si="196"/>
        <v>0</v>
      </c>
      <c r="BF93" s="59">
        <f t="shared" si="197"/>
        <v>2400000</v>
      </c>
      <c r="BG93" s="59">
        <f t="shared" si="198"/>
        <v>0</v>
      </c>
      <c r="BH93" s="59">
        <f t="shared" si="199"/>
        <v>1500000</v>
      </c>
      <c r="BI93" s="59">
        <f t="shared" si="200"/>
        <v>800000</v>
      </c>
      <c r="BJ93" s="59">
        <f t="shared" si="201"/>
        <v>0</v>
      </c>
      <c r="BK93" s="59">
        <f t="shared" si="202"/>
        <v>0</v>
      </c>
      <c r="BL93" s="59">
        <f t="shared" si="203"/>
        <v>0</v>
      </c>
      <c r="BM93" s="59">
        <f t="shared" si="204"/>
        <v>0</v>
      </c>
      <c r="BN93" s="59">
        <f t="shared" si="205"/>
        <v>0</v>
      </c>
      <c r="BO93" s="59">
        <f t="shared" si="206"/>
        <v>688000</v>
      </c>
      <c r="BP93" s="64"/>
      <c r="BQ93" s="59">
        <f t="shared" si="207"/>
        <v>2400000</v>
      </c>
      <c r="BR93" s="59">
        <f t="shared" si="208"/>
        <v>2300000</v>
      </c>
      <c r="BS93" s="59">
        <f t="shared" si="209"/>
        <v>0</v>
      </c>
      <c r="BT93" s="59">
        <f t="shared" si="210"/>
        <v>688000</v>
      </c>
    </row>
    <row r="94">
      <c r="A94" s="49"/>
      <c r="B94" s="52" t="s">
        <v>38</v>
      </c>
      <c r="C94" s="52" t="s">
        <v>79</v>
      </c>
      <c r="D94" s="78">
        <v>1700000.0</v>
      </c>
      <c r="E94" s="102"/>
      <c r="F94" s="102"/>
      <c r="G94" s="102"/>
      <c r="H94" s="102"/>
      <c r="I94" s="102"/>
      <c r="J94" s="102"/>
      <c r="K94" s="102"/>
      <c r="L94" s="102"/>
      <c r="M94" s="102"/>
      <c r="N94" s="104">
        <v>900000.0</v>
      </c>
      <c r="O94" s="103"/>
      <c r="P94" s="102"/>
      <c r="Q94" s="102"/>
      <c r="R94" s="102"/>
      <c r="S94" s="102"/>
      <c r="T94" s="102"/>
      <c r="U94" s="102"/>
      <c r="V94" s="102"/>
      <c r="W94" s="106">
        <v>430000.0</v>
      </c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44">
        <v>370000.0</v>
      </c>
      <c r="AZ94" s="109"/>
      <c r="BA94" s="59">
        <f t="shared" si="172"/>
        <v>1700000</v>
      </c>
      <c r="BB94" s="28">
        <f t="shared" si="194"/>
        <v>0</v>
      </c>
      <c r="BC94" s="64"/>
      <c r="BD94" s="59">
        <f t="shared" si="195"/>
        <v>0</v>
      </c>
      <c r="BE94" s="59">
        <f t="shared" si="196"/>
        <v>0</v>
      </c>
      <c r="BF94" s="59">
        <f t="shared" si="197"/>
        <v>900000</v>
      </c>
      <c r="BG94" s="59">
        <f t="shared" si="198"/>
        <v>0</v>
      </c>
      <c r="BH94" s="59">
        <f t="shared" si="199"/>
        <v>430000</v>
      </c>
      <c r="BI94" s="59">
        <f t="shared" si="200"/>
        <v>0</v>
      </c>
      <c r="BJ94" s="59">
        <f t="shared" si="201"/>
        <v>0</v>
      </c>
      <c r="BK94" s="59">
        <f t="shared" si="202"/>
        <v>0</v>
      </c>
      <c r="BL94" s="59">
        <f t="shared" si="203"/>
        <v>0</v>
      </c>
      <c r="BM94" s="59">
        <f t="shared" si="204"/>
        <v>0</v>
      </c>
      <c r="BN94" s="59">
        <f t="shared" si="205"/>
        <v>0</v>
      </c>
      <c r="BO94" s="59">
        <f t="shared" si="206"/>
        <v>370000</v>
      </c>
      <c r="BP94" s="64"/>
      <c r="BQ94" s="59">
        <f t="shared" si="207"/>
        <v>900000</v>
      </c>
      <c r="BR94" s="59">
        <f t="shared" si="208"/>
        <v>430000</v>
      </c>
      <c r="BS94" s="59">
        <f t="shared" si="209"/>
        <v>0</v>
      </c>
      <c r="BT94" s="59">
        <f t="shared" si="210"/>
        <v>370000</v>
      </c>
    </row>
    <row r="95">
      <c r="A95" s="49"/>
      <c r="B95" s="52" t="s">
        <v>38</v>
      </c>
      <c r="C95" s="52" t="s">
        <v>80</v>
      </c>
      <c r="D95" s="78">
        <v>4356000.0</v>
      </c>
      <c r="E95" s="102"/>
      <c r="F95" s="102"/>
      <c r="G95" s="102"/>
      <c r="H95" s="102"/>
      <c r="I95" s="102"/>
      <c r="J95" s="102"/>
      <c r="K95" s="102"/>
      <c r="L95" s="102"/>
      <c r="M95" s="102"/>
      <c r="N95" s="104">
        <f>2350000+1200000</f>
        <v>3550000</v>
      </c>
      <c r="O95" s="103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44"/>
      <c r="AF95" s="144">
        <v>806000.0</v>
      </c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3"/>
      <c r="BA95" s="59">
        <f t="shared" si="172"/>
        <v>4356000</v>
      </c>
      <c r="BB95" s="28">
        <f t="shared" si="194"/>
        <v>0</v>
      </c>
      <c r="BC95" s="64"/>
      <c r="BD95" s="59">
        <f t="shared" si="195"/>
        <v>0</v>
      </c>
      <c r="BE95" s="59">
        <f t="shared" si="196"/>
        <v>0</v>
      </c>
      <c r="BF95" s="59">
        <f t="shared" si="197"/>
        <v>3550000</v>
      </c>
      <c r="BG95" s="59">
        <f t="shared" si="198"/>
        <v>0</v>
      </c>
      <c r="BH95" s="59">
        <f t="shared" si="199"/>
        <v>0</v>
      </c>
      <c r="BI95" s="59">
        <f t="shared" si="200"/>
        <v>0</v>
      </c>
      <c r="BJ95" s="59">
        <f t="shared" si="201"/>
        <v>806000</v>
      </c>
      <c r="BK95" s="59">
        <f t="shared" si="202"/>
        <v>0</v>
      </c>
      <c r="BL95" s="59">
        <f t="shared" si="203"/>
        <v>0</v>
      </c>
      <c r="BM95" s="59">
        <f t="shared" si="204"/>
        <v>0</v>
      </c>
      <c r="BN95" s="59">
        <f t="shared" si="205"/>
        <v>0</v>
      </c>
      <c r="BO95" s="59">
        <f t="shared" si="206"/>
        <v>0</v>
      </c>
      <c r="BP95" s="64"/>
      <c r="BQ95" s="59">
        <f t="shared" si="207"/>
        <v>3550000</v>
      </c>
      <c r="BR95" s="59">
        <f t="shared" si="208"/>
        <v>0</v>
      </c>
      <c r="BS95" s="59">
        <f t="shared" si="209"/>
        <v>806000</v>
      </c>
      <c r="BT95" s="59">
        <f t="shared" si="210"/>
        <v>0</v>
      </c>
    </row>
    <row r="96">
      <c r="A96" s="49"/>
      <c r="B96" s="52"/>
      <c r="C96" s="52" t="s">
        <v>356</v>
      </c>
      <c r="D96" s="78"/>
      <c r="E96" s="62"/>
      <c r="F96" s="62"/>
      <c r="G96" s="62"/>
      <c r="H96" s="62"/>
      <c r="I96" s="62"/>
      <c r="J96" s="62"/>
      <c r="K96" s="62"/>
      <c r="L96" s="62"/>
      <c r="M96" s="62"/>
      <c r="N96" s="53"/>
      <c r="O96" s="62"/>
      <c r="P96" s="62"/>
      <c r="Q96" s="62"/>
      <c r="R96" s="62"/>
      <c r="S96" s="62"/>
      <c r="T96" s="62"/>
      <c r="U96" s="62"/>
      <c r="V96" s="53"/>
      <c r="W96" s="62"/>
      <c r="X96" s="62"/>
      <c r="Y96" s="62"/>
      <c r="Z96" s="62"/>
      <c r="AA96" s="62"/>
      <c r="AB96" s="62"/>
      <c r="AC96" s="62"/>
      <c r="AD96" s="62"/>
      <c r="AE96" s="62"/>
      <c r="AF96" s="53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5"/>
      <c r="BA96" s="44"/>
      <c r="BB96" s="64"/>
      <c r="BC96" s="6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64"/>
      <c r="BQ96" s="44"/>
      <c r="BR96" s="44"/>
      <c r="BS96" s="44"/>
      <c r="BT96" s="44"/>
    </row>
    <row r="97">
      <c r="A97" s="49"/>
      <c r="B97" s="52" t="s">
        <v>38</v>
      </c>
      <c r="C97" s="52" t="s">
        <v>357</v>
      </c>
      <c r="D97" s="78">
        <v>2.2355E7</v>
      </c>
      <c r="E97" s="62"/>
      <c r="F97" s="62"/>
      <c r="G97" s="62"/>
      <c r="H97" s="62"/>
      <c r="I97" s="62"/>
      <c r="J97" s="62"/>
      <c r="K97" s="62"/>
      <c r="L97" s="62"/>
      <c r="M97" s="62"/>
      <c r="N97" s="53"/>
      <c r="O97" s="62"/>
      <c r="P97" s="62"/>
      <c r="Q97" s="62"/>
      <c r="R97" s="62"/>
      <c r="S97" s="62"/>
      <c r="T97" s="62"/>
      <c r="U97" s="62"/>
      <c r="V97" s="53"/>
      <c r="W97" s="62"/>
      <c r="X97" s="62"/>
      <c r="Y97" s="62"/>
      <c r="Z97" s="62"/>
      <c r="AA97" s="62"/>
      <c r="AB97" s="62"/>
      <c r="AC97" s="62"/>
      <c r="AD97" s="62"/>
      <c r="AE97" s="62"/>
      <c r="AF97" s="53"/>
      <c r="AG97" s="62"/>
      <c r="AH97" s="62"/>
      <c r="AI97" s="62"/>
      <c r="AJ97" s="62"/>
      <c r="AK97" s="62"/>
      <c r="AL97" s="62"/>
      <c r="AM97" s="62"/>
      <c r="AN97" s="62"/>
      <c r="AO97" s="62">
        <f>D97</f>
        <v>22355000</v>
      </c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5"/>
      <c r="BA97" s="44"/>
      <c r="BB97" s="64"/>
      <c r="BC97" s="6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64"/>
      <c r="BQ97" s="44"/>
      <c r="BR97" s="44"/>
      <c r="BS97" s="44"/>
      <c r="BT97" s="44"/>
    </row>
    <row r="98">
      <c r="A98" s="27" t="s">
        <v>81</v>
      </c>
      <c r="B98" s="30" t="s">
        <v>82</v>
      </c>
      <c r="C98" s="6"/>
      <c r="D98" s="31">
        <f t="shared" ref="D98:AZ98" si="213">sum(D99)</f>
        <v>300000000</v>
      </c>
      <c r="E98" s="31">
        <f t="shared" si="213"/>
        <v>0</v>
      </c>
      <c r="F98" s="31">
        <f t="shared" si="213"/>
        <v>0</v>
      </c>
      <c r="G98" s="31">
        <f t="shared" si="213"/>
        <v>0</v>
      </c>
      <c r="H98" s="31">
        <f t="shared" si="213"/>
        <v>0</v>
      </c>
      <c r="I98" s="31">
        <f t="shared" si="213"/>
        <v>0</v>
      </c>
      <c r="J98" s="31">
        <f t="shared" si="213"/>
        <v>0</v>
      </c>
      <c r="K98" s="31">
        <f t="shared" si="213"/>
        <v>0</v>
      </c>
      <c r="L98" s="31">
        <f t="shared" si="213"/>
        <v>0</v>
      </c>
      <c r="M98" s="31">
        <f t="shared" si="213"/>
        <v>0</v>
      </c>
      <c r="N98" s="31">
        <f t="shared" si="213"/>
        <v>0</v>
      </c>
      <c r="O98" s="31">
        <f t="shared" si="213"/>
        <v>0</v>
      </c>
      <c r="P98" s="31">
        <f t="shared" si="213"/>
        <v>0</v>
      </c>
      <c r="Q98" s="31">
        <f t="shared" si="213"/>
        <v>0</v>
      </c>
      <c r="R98" s="31">
        <f t="shared" si="213"/>
        <v>0</v>
      </c>
      <c r="S98" s="31">
        <f t="shared" si="213"/>
        <v>12987000</v>
      </c>
      <c r="T98" s="31">
        <f t="shared" si="213"/>
        <v>7340000</v>
      </c>
      <c r="U98" s="31">
        <f t="shared" si="213"/>
        <v>0</v>
      </c>
      <c r="V98" s="31">
        <f t="shared" si="213"/>
        <v>0</v>
      </c>
      <c r="W98" s="31">
        <f t="shared" si="213"/>
        <v>4329000</v>
      </c>
      <c r="X98" s="31">
        <f t="shared" si="213"/>
        <v>0</v>
      </c>
      <c r="Y98" s="31">
        <f t="shared" si="213"/>
        <v>0</v>
      </c>
      <c r="Z98" s="31">
        <f t="shared" si="213"/>
        <v>0</v>
      </c>
      <c r="AA98" s="31">
        <f t="shared" si="213"/>
        <v>2100000</v>
      </c>
      <c r="AB98" s="31">
        <f t="shared" si="213"/>
        <v>18321000</v>
      </c>
      <c r="AC98" s="31">
        <f t="shared" si="213"/>
        <v>6250000</v>
      </c>
      <c r="AD98" s="31">
        <f t="shared" si="213"/>
        <v>4828500</v>
      </c>
      <c r="AE98" s="31">
        <f t="shared" si="213"/>
        <v>18250000</v>
      </c>
      <c r="AF98" s="31">
        <f t="shared" si="213"/>
        <v>4443500</v>
      </c>
      <c r="AG98" s="31">
        <f t="shared" si="213"/>
        <v>0</v>
      </c>
      <c r="AH98" s="31">
        <f t="shared" si="213"/>
        <v>28103000</v>
      </c>
      <c r="AI98" s="31">
        <f t="shared" si="213"/>
        <v>89853000</v>
      </c>
      <c r="AJ98" s="31">
        <f t="shared" si="213"/>
        <v>21712000</v>
      </c>
      <c r="AK98" s="31">
        <f t="shared" si="213"/>
        <v>0</v>
      </c>
      <c r="AL98" s="31">
        <f t="shared" si="213"/>
        <v>6000000</v>
      </c>
      <c r="AM98" s="31">
        <f t="shared" si="213"/>
        <v>0</v>
      </c>
      <c r="AN98" s="31">
        <f t="shared" si="213"/>
        <v>20471000</v>
      </c>
      <c r="AO98" s="31">
        <f t="shared" si="213"/>
        <v>0</v>
      </c>
      <c r="AP98" s="31">
        <f t="shared" si="213"/>
        <v>8072000</v>
      </c>
      <c r="AQ98" s="31">
        <f t="shared" si="213"/>
        <v>0</v>
      </c>
      <c r="AR98" s="31">
        <f t="shared" si="213"/>
        <v>0</v>
      </c>
      <c r="AS98" s="31">
        <f t="shared" si="213"/>
        <v>0</v>
      </c>
      <c r="AT98" s="31">
        <f t="shared" si="213"/>
        <v>46940000</v>
      </c>
      <c r="AU98" s="31">
        <f t="shared" si="213"/>
        <v>0</v>
      </c>
      <c r="AV98" s="31">
        <f t="shared" si="213"/>
        <v>0</v>
      </c>
      <c r="AW98" s="31">
        <f t="shared" si="213"/>
        <v>0</v>
      </c>
      <c r="AX98" s="31">
        <f t="shared" si="213"/>
        <v>0</v>
      </c>
      <c r="AY98" s="31">
        <f t="shared" si="213"/>
        <v>0</v>
      </c>
      <c r="AZ98" s="31">
        <f t="shared" si="213"/>
        <v>0</v>
      </c>
      <c r="BA98" s="55">
        <f t="shared" ref="BA98:BA121" si="215">sum(E98:AZ98)</f>
        <v>300000000</v>
      </c>
      <c r="BB98" s="28">
        <f t="shared" ref="BB98:BB104" si="216">D98-BA98</f>
        <v>0</v>
      </c>
      <c r="BC98" s="29"/>
      <c r="BD98" s="55">
        <f t="shared" ref="BD98:BD104" si="217">sum(E98:H98)</f>
        <v>0</v>
      </c>
      <c r="BE98" s="55">
        <f t="shared" ref="BE98:BE104" si="218">sum(I98:L98)</f>
        <v>0</v>
      </c>
      <c r="BF98" s="55">
        <f t="shared" ref="BF98:BF104" si="219">sum(M98:P98)</f>
        <v>0</v>
      </c>
      <c r="BG98" s="55">
        <f t="shared" ref="BG98:BG104" si="220">sum(Q98:T98)</f>
        <v>20327000</v>
      </c>
      <c r="BH98" s="55">
        <f t="shared" ref="BH98:BH104" si="221">sum(U98:X98)</f>
        <v>4329000</v>
      </c>
      <c r="BI98" s="55">
        <f t="shared" ref="BI98:BI104" si="222">sum(Y98:AB98)</f>
        <v>20421000</v>
      </c>
      <c r="BJ98" s="55">
        <f t="shared" ref="BJ98:BJ104" si="223">sum(AC98:AF98)</f>
        <v>33772000</v>
      </c>
      <c r="BK98" s="55">
        <f t="shared" ref="BK98:BK104" si="224">sum(AG98:AJ98)</f>
        <v>139668000</v>
      </c>
      <c r="BL98" s="55">
        <f t="shared" ref="BL98:BL104" si="225">sum(AK98:AN98)</f>
        <v>26471000</v>
      </c>
      <c r="BM98" s="55">
        <f t="shared" ref="BM98:BM104" si="226">sum(AO98:AR98)</f>
        <v>8072000</v>
      </c>
      <c r="BN98" s="55">
        <f t="shared" ref="BN98:BN104" si="227">sum(AS98:AV98)</f>
        <v>46940000</v>
      </c>
      <c r="BO98" s="55">
        <f t="shared" ref="BO98:BO104" si="228">sum(AW98:AZ98)</f>
        <v>0</v>
      </c>
      <c r="BP98" s="29"/>
      <c r="BQ98" s="55">
        <f t="shared" ref="BQ98:BQ104" si="229">sum(BD98:BF98)</f>
        <v>0</v>
      </c>
      <c r="BR98" s="55">
        <f t="shared" ref="BR98:BR104" si="230">sum(BG98:BI98)</f>
        <v>45077000</v>
      </c>
      <c r="BS98" s="55">
        <f t="shared" ref="BS98:BS104" si="231">sum(BJ98:BL98)</f>
        <v>199911000</v>
      </c>
      <c r="BT98" s="55">
        <f t="shared" ref="BT98:BT104" si="232">sum(BM98:BO98)</f>
        <v>55012000</v>
      </c>
    </row>
    <row r="99">
      <c r="A99" s="33" t="s">
        <v>83</v>
      </c>
      <c r="B99" s="34" t="s">
        <v>84</v>
      </c>
      <c r="C99" s="6"/>
      <c r="D99" s="35">
        <f t="shared" ref="D99:AZ99" si="214">sum(D100)</f>
        <v>300000000</v>
      </c>
      <c r="E99" s="35">
        <f t="shared" si="214"/>
        <v>0</v>
      </c>
      <c r="F99" s="35">
        <f t="shared" si="214"/>
        <v>0</v>
      </c>
      <c r="G99" s="35">
        <f t="shared" si="214"/>
        <v>0</v>
      </c>
      <c r="H99" s="35">
        <f t="shared" si="214"/>
        <v>0</v>
      </c>
      <c r="I99" s="35">
        <f t="shared" si="214"/>
        <v>0</v>
      </c>
      <c r="J99" s="35">
        <f t="shared" si="214"/>
        <v>0</v>
      </c>
      <c r="K99" s="35">
        <f t="shared" si="214"/>
        <v>0</v>
      </c>
      <c r="L99" s="35">
        <f t="shared" si="214"/>
        <v>0</v>
      </c>
      <c r="M99" s="35">
        <f t="shared" si="214"/>
        <v>0</v>
      </c>
      <c r="N99" s="35">
        <f t="shared" si="214"/>
        <v>0</v>
      </c>
      <c r="O99" s="35">
        <f t="shared" si="214"/>
        <v>0</v>
      </c>
      <c r="P99" s="35">
        <f t="shared" si="214"/>
        <v>0</v>
      </c>
      <c r="Q99" s="35">
        <f t="shared" si="214"/>
        <v>0</v>
      </c>
      <c r="R99" s="35">
        <f t="shared" si="214"/>
        <v>0</v>
      </c>
      <c r="S99" s="35">
        <f t="shared" si="214"/>
        <v>12987000</v>
      </c>
      <c r="T99" s="35">
        <f t="shared" si="214"/>
        <v>7340000</v>
      </c>
      <c r="U99" s="35">
        <f t="shared" si="214"/>
        <v>0</v>
      </c>
      <c r="V99" s="35">
        <f t="shared" si="214"/>
        <v>0</v>
      </c>
      <c r="W99" s="35">
        <f t="shared" si="214"/>
        <v>4329000</v>
      </c>
      <c r="X99" s="35">
        <f t="shared" si="214"/>
        <v>0</v>
      </c>
      <c r="Y99" s="35">
        <f t="shared" si="214"/>
        <v>0</v>
      </c>
      <c r="Z99" s="35">
        <f t="shared" si="214"/>
        <v>0</v>
      </c>
      <c r="AA99" s="35">
        <f t="shared" si="214"/>
        <v>2100000</v>
      </c>
      <c r="AB99" s="35">
        <f t="shared" si="214"/>
        <v>18321000</v>
      </c>
      <c r="AC99" s="35">
        <f t="shared" si="214"/>
        <v>6250000</v>
      </c>
      <c r="AD99" s="35">
        <f t="shared" si="214"/>
        <v>4828500</v>
      </c>
      <c r="AE99" s="35">
        <f t="shared" si="214"/>
        <v>18250000</v>
      </c>
      <c r="AF99" s="35">
        <f t="shared" si="214"/>
        <v>4443500</v>
      </c>
      <c r="AG99" s="35">
        <f t="shared" si="214"/>
        <v>0</v>
      </c>
      <c r="AH99" s="35">
        <f t="shared" si="214"/>
        <v>28103000</v>
      </c>
      <c r="AI99" s="35">
        <f t="shared" si="214"/>
        <v>89853000</v>
      </c>
      <c r="AJ99" s="35">
        <f t="shared" si="214"/>
        <v>21712000</v>
      </c>
      <c r="AK99" s="35">
        <f t="shared" si="214"/>
        <v>0</v>
      </c>
      <c r="AL99" s="35">
        <f t="shared" si="214"/>
        <v>6000000</v>
      </c>
      <c r="AM99" s="35">
        <f t="shared" si="214"/>
        <v>0</v>
      </c>
      <c r="AN99" s="35">
        <f t="shared" si="214"/>
        <v>20471000</v>
      </c>
      <c r="AO99" s="35">
        <f t="shared" si="214"/>
        <v>0</v>
      </c>
      <c r="AP99" s="35">
        <f t="shared" si="214"/>
        <v>8072000</v>
      </c>
      <c r="AQ99" s="35">
        <f t="shared" si="214"/>
        <v>0</v>
      </c>
      <c r="AR99" s="35">
        <f t="shared" si="214"/>
        <v>0</v>
      </c>
      <c r="AS99" s="35">
        <f t="shared" si="214"/>
        <v>0</v>
      </c>
      <c r="AT99" s="35">
        <f t="shared" si="214"/>
        <v>46940000</v>
      </c>
      <c r="AU99" s="35">
        <f t="shared" si="214"/>
        <v>0</v>
      </c>
      <c r="AV99" s="35">
        <f t="shared" si="214"/>
        <v>0</v>
      </c>
      <c r="AW99" s="35">
        <f t="shared" si="214"/>
        <v>0</v>
      </c>
      <c r="AX99" s="35">
        <f t="shared" si="214"/>
        <v>0</v>
      </c>
      <c r="AY99" s="35">
        <f t="shared" si="214"/>
        <v>0</v>
      </c>
      <c r="AZ99" s="35">
        <f t="shared" si="214"/>
        <v>0</v>
      </c>
      <c r="BA99" s="56">
        <f t="shared" si="215"/>
        <v>300000000</v>
      </c>
      <c r="BB99" s="28">
        <f t="shared" si="216"/>
        <v>0</v>
      </c>
      <c r="BC99" s="29"/>
      <c r="BD99" s="56">
        <f t="shared" si="217"/>
        <v>0</v>
      </c>
      <c r="BE99" s="56">
        <f t="shared" si="218"/>
        <v>0</v>
      </c>
      <c r="BF99" s="56">
        <f t="shared" si="219"/>
        <v>0</v>
      </c>
      <c r="BG99" s="56">
        <f t="shared" si="220"/>
        <v>20327000</v>
      </c>
      <c r="BH99" s="56">
        <f t="shared" si="221"/>
        <v>4329000</v>
      </c>
      <c r="BI99" s="56">
        <f t="shared" si="222"/>
        <v>20421000</v>
      </c>
      <c r="BJ99" s="56">
        <f t="shared" si="223"/>
        <v>33772000</v>
      </c>
      <c r="BK99" s="56">
        <f t="shared" si="224"/>
        <v>139668000</v>
      </c>
      <c r="BL99" s="56">
        <f t="shared" si="225"/>
        <v>26471000</v>
      </c>
      <c r="BM99" s="56">
        <f t="shared" si="226"/>
        <v>8072000</v>
      </c>
      <c r="BN99" s="56">
        <f t="shared" si="227"/>
        <v>46940000</v>
      </c>
      <c r="BO99" s="56">
        <f t="shared" si="228"/>
        <v>0</v>
      </c>
      <c r="BP99" s="29"/>
      <c r="BQ99" s="56">
        <f t="shared" si="229"/>
        <v>0</v>
      </c>
      <c r="BR99" s="56">
        <f t="shared" si="230"/>
        <v>45077000</v>
      </c>
      <c r="BS99" s="56">
        <f t="shared" si="231"/>
        <v>199911000</v>
      </c>
      <c r="BT99" s="56">
        <f t="shared" si="232"/>
        <v>55012000</v>
      </c>
    </row>
    <row r="100">
      <c r="A100" s="37" t="s">
        <v>32</v>
      </c>
      <c r="B100" s="38" t="s">
        <v>85</v>
      </c>
      <c r="C100" s="6"/>
      <c r="D100" s="39">
        <f t="shared" ref="D100:AZ100" si="233">sum(D101,D106)</f>
        <v>300000000</v>
      </c>
      <c r="E100" s="39">
        <f t="shared" si="233"/>
        <v>0</v>
      </c>
      <c r="F100" s="39">
        <f t="shared" si="233"/>
        <v>0</v>
      </c>
      <c r="G100" s="39">
        <f t="shared" si="233"/>
        <v>0</v>
      </c>
      <c r="H100" s="39">
        <f t="shared" si="233"/>
        <v>0</v>
      </c>
      <c r="I100" s="39">
        <f t="shared" si="233"/>
        <v>0</v>
      </c>
      <c r="J100" s="39">
        <f t="shared" si="233"/>
        <v>0</v>
      </c>
      <c r="K100" s="39">
        <f t="shared" si="233"/>
        <v>0</v>
      </c>
      <c r="L100" s="39">
        <f t="shared" si="233"/>
        <v>0</v>
      </c>
      <c r="M100" s="39">
        <f t="shared" si="233"/>
        <v>0</v>
      </c>
      <c r="N100" s="39">
        <f t="shared" si="233"/>
        <v>0</v>
      </c>
      <c r="O100" s="39">
        <f t="shared" si="233"/>
        <v>0</v>
      </c>
      <c r="P100" s="39">
        <f t="shared" si="233"/>
        <v>0</v>
      </c>
      <c r="Q100" s="39">
        <f t="shared" si="233"/>
        <v>0</v>
      </c>
      <c r="R100" s="39">
        <f t="shared" si="233"/>
        <v>0</v>
      </c>
      <c r="S100" s="39">
        <f t="shared" si="233"/>
        <v>12987000</v>
      </c>
      <c r="T100" s="39">
        <f t="shared" si="233"/>
        <v>7340000</v>
      </c>
      <c r="U100" s="39">
        <f t="shared" si="233"/>
        <v>0</v>
      </c>
      <c r="V100" s="39">
        <f t="shared" si="233"/>
        <v>0</v>
      </c>
      <c r="W100" s="39">
        <f t="shared" si="233"/>
        <v>4329000</v>
      </c>
      <c r="X100" s="39">
        <f t="shared" si="233"/>
        <v>0</v>
      </c>
      <c r="Y100" s="39">
        <f t="shared" si="233"/>
        <v>0</v>
      </c>
      <c r="Z100" s="39">
        <f t="shared" si="233"/>
        <v>0</v>
      </c>
      <c r="AA100" s="39">
        <f t="shared" si="233"/>
        <v>2100000</v>
      </c>
      <c r="AB100" s="39">
        <f t="shared" si="233"/>
        <v>18321000</v>
      </c>
      <c r="AC100" s="39">
        <f t="shared" si="233"/>
        <v>6250000</v>
      </c>
      <c r="AD100" s="39">
        <f t="shared" si="233"/>
        <v>4828500</v>
      </c>
      <c r="AE100" s="39">
        <f t="shared" si="233"/>
        <v>18250000</v>
      </c>
      <c r="AF100" s="39">
        <f t="shared" si="233"/>
        <v>4443500</v>
      </c>
      <c r="AG100" s="39">
        <f t="shared" si="233"/>
        <v>0</v>
      </c>
      <c r="AH100" s="39">
        <f t="shared" si="233"/>
        <v>28103000</v>
      </c>
      <c r="AI100" s="39">
        <f t="shared" si="233"/>
        <v>89853000</v>
      </c>
      <c r="AJ100" s="39">
        <f t="shared" si="233"/>
        <v>21712000</v>
      </c>
      <c r="AK100" s="39">
        <f t="shared" si="233"/>
        <v>0</v>
      </c>
      <c r="AL100" s="39">
        <f t="shared" si="233"/>
        <v>6000000</v>
      </c>
      <c r="AM100" s="39">
        <f t="shared" si="233"/>
        <v>0</v>
      </c>
      <c r="AN100" s="39">
        <f t="shared" si="233"/>
        <v>20471000</v>
      </c>
      <c r="AO100" s="39">
        <f t="shared" si="233"/>
        <v>0</v>
      </c>
      <c r="AP100" s="39">
        <f t="shared" si="233"/>
        <v>8072000</v>
      </c>
      <c r="AQ100" s="39">
        <f t="shared" si="233"/>
        <v>0</v>
      </c>
      <c r="AR100" s="39">
        <f t="shared" si="233"/>
        <v>0</v>
      </c>
      <c r="AS100" s="39">
        <f t="shared" si="233"/>
        <v>0</v>
      </c>
      <c r="AT100" s="39">
        <f t="shared" si="233"/>
        <v>46940000</v>
      </c>
      <c r="AU100" s="39">
        <f t="shared" si="233"/>
        <v>0</v>
      </c>
      <c r="AV100" s="39">
        <f t="shared" si="233"/>
        <v>0</v>
      </c>
      <c r="AW100" s="39">
        <f t="shared" si="233"/>
        <v>0</v>
      </c>
      <c r="AX100" s="39">
        <f t="shared" si="233"/>
        <v>0</v>
      </c>
      <c r="AY100" s="39">
        <f t="shared" si="233"/>
        <v>0</v>
      </c>
      <c r="AZ100" s="39">
        <f t="shared" si="233"/>
        <v>0</v>
      </c>
      <c r="BA100" s="57">
        <f t="shared" si="215"/>
        <v>300000000</v>
      </c>
      <c r="BB100" s="28">
        <f t="shared" si="216"/>
        <v>0</v>
      </c>
      <c r="BC100" s="29"/>
      <c r="BD100" s="57">
        <f t="shared" si="217"/>
        <v>0</v>
      </c>
      <c r="BE100" s="57">
        <f t="shared" si="218"/>
        <v>0</v>
      </c>
      <c r="BF100" s="57">
        <f t="shared" si="219"/>
        <v>0</v>
      </c>
      <c r="BG100" s="57">
        <f t="shared" si="220"/>
        <v>20327000</v>
      </c>
      <c r="BH100" s="57">
        <f t="shared" si="221"/>
        <v>4329000</v>
      </c>
      <c r="BI100" s="57">
        <f t="shared" si="222"/>
        <v>20421000</v>
      </c>
      <c r="BJ100" s="57">
        <f t="shared" si="223"/>
        <v>33772000</v>
      </c>
      <c r="BK100" s="57">
        <f t="shared" si="224"/>
        <v>139668000</v>
      </c>
      <c r="BL100" s="57">
        <f t="shared" si="225"/>
        <v>26471000</v>
      </c>
      <c r="BM100" s="57">
        <f t="shared" si="226"/>
        <v>8072000</v>
      </c>
      <c r="BN100" s="57">
        <f t="shared" si="227"/>
        <v>46940000</v>
      </c>
      <c r="BO100" s="57">
        <f t="shared" si="228"/>
        <v>0</v>
      </c>
      <c r="BP100" s="29"/>
      <c r="BQ100" s="57">
        <f t="shared" si="229"/>
        <v>0</v>
      </c>
      <c r="BR100" s="57">
        <f t="shared" si="230"/>
        <v>45077000</v>
      </c>
      <c r="BS100" s="57">
        <f t="shared" si="231"/>
        <v>199911000</v>
      </c>
      <c r="BT100" s="57">
        <f t="shared" si="232"/>
        <v>55012000</v>
      </c>
    </row>
    <row r="101">
      <c r="A101" s="41" t="s">
        <v>86</v>
      </c>
      <c r="B101" s="42" t="s">
        <v>87</v>
      </c>
      <c r="C101" s="6"/>
      <c r="D101" s="43">
        <f t="shared" ref="D101:AZ101" si="234">sum(D102)</f>
        <v>70817000</v>
      </c>
      <c r="E101" s="43">
        <f t="shared" si="234"/>
        <v>0</v>
      </c>
      <c r="F101" s="43">
        <f t="shared" si="234"/>
        <v>0</v>
      </c>
      <c r="G101" s="43">
        <f t="shared" si="234"/>
        <v>0</v>
      </c>
      <c r="H101" s="43">
        <f t="shared" si="234"/>
        <v>0</v>
      </c>
      <c r="I101" s="43">
        <f t="shared" si="234"/>
        <v>0</v>
      </c>
      <c r="J101" s="43">
        <f t="shared" si="234"/>
        <v>0</v>
      </c>
      <c r="K101" s="43">
        <f t="shared" si="234"/>
        <v>0</v>
      </c>
      <c r="L101" s="43">
        <f t="shared" si="234"/>
        <v>0</v>
      </c>
      <c r="M101" s="43">
        <f t="shared" si="234"/>
        <v>0</v>
      </c>
      <c r="N101" s="43">
        <f t="shared" si="234"/>
        <v>0</v>
      </c>
      <c r="O101" s="43">
        <f t="shared" si="234"/>
        <v>0</v>
      </c>
      <c r="P101" s="43">
        <f t="shared" si="234"/>
        <v>0</v>
      </c>
      <c r="Q101" s="43">
        <f t="shared" si="234"/>
        <v>0</v>
      </c>
      <c r="R101" s="43">
        <f t="shared" si="234"/>
        <v>0</v>
      </c>
      <c r="S101" s="43">
        <f t="shared" si="234"/>
        <v>0</v>
      </c>
      <c r="T101" s="43">
        <f t="shared" si="234"/>
        <v>0</v>
      </c>
      <c r="U101" s="43">
        <f t="shared" si="234"/>
        <v>0</v>
      </c>
      <c r="V101" s="43">
        <f t="shared" si="234"/>
        <v>0</v>
      </c>
      <c r="W101" s="43">
        <f t="shared" si="234"/>
        <v>3330000</v>
      </c>
      <c r="X101" s="43">
        <f t="shared" si="234"/>
        <v>0</v>
      </c>
      <c r="Y101" s="43">
        <f t="shared" si="234"/>
        <v>0</v>
      </c>
      <c r="Z101" s="43">
        <f t="shared" si="234"/>
        <v>0</v>
      </c>
      <c r="AA101" s="43">
        <f t="shared" si="234"/>
        <v>0</v>
      </c>
      <c r="AB101" s="43">
        <f t="shared" si="234"/>
        <v>6000000</v>
      </c>
      <c r="AC101" s="43">
        <f t="shared" si="234"/>
        <v>0</v>
      </c>
      <c r="AD101" s="43">
        <f t="shared" si="234"/>
        <v>0</v>
      </c>
      <c r="AE101" s="43">
        <f t="shared" si="234"/>
        <v>0</v>
      </c>
      <c r="AF101" s="43">
        <f t="shared" si="234"/>
        <v>0</v>
      </c>
      <c r="AG101" s="43">
        <f t="shared" si="234"/>
        <v>0</v>
      </c>
      <c r="AH101" s="43">
        <f t="shared" si="234"/>
        <v>0</v>
      </c>
      <c r="AI101" s="43">
        <f t="shared" si="234"/>
        <v>28453000</v>
      </c>
      <c r="AJ101" s="43">
        <f t="shared" si="234"/>
        <v>0</v>
      </c>
      <c r="AK101" s="43">
        <f t="shared" si="234"/>
        <v>0</v>
      </c>
      <c r="AL101" s="43">
        <f t="shared" si="234"/>
        <v>0</v>
      </c>
      <c r="AM101" s="43">
        <f t="shared" si="234"/>
        <v>0</v>
      </c>
      <c r="AN101" s="43">
        <f t="shared" si="234"/>
        <v>20471000</v>
      </c>
      <c r="AO101" s="43">
        <f t="shared" si="234"/>
        <v>0</v>
      </c>
      <c r="AP101" s="43">
        <f t="shared" si="234"/>
        <v>0</v>
      </c>
      <c r="AQ101" s="43">
        <f t="shared" si="234"/>
        <v>0</v>
      </c>
      <c r="AR101" s="43">
        <f t="shared" si="234"/>
        <v>0</v>
      </c>
      <c r="AS101" s="43">
        <f t="shared" si="234"/>
        <v>0</v>
      </c>
      <c r="AT101" s="43">
        <f t="shared" si="234"/>
        <v>12563000</v>
      </c>
      <c r="AU101" s="43">
        <f t="shared" si="234"/>
        <v>0</v>
      </c>
      <c r="AV101" s="43">
        <f t="shared" si="234"/>
        <v>0</v>
      </c>
      <c r="AW101" s="43">
        <f t="shared" si="234"/>
        <v>0</v>
      </c>
      <c r="AX101" s="43">
        <f t="shared" si="234"/>
        <v>0</v>
      </c>
      <c r="AY101" s="43">
        <f t="shared" si="234"/>
        <v>0</v>
      </c>
      <c r="AZ101" s="58">
        <f t="shared" si="234"/>
        <v>0</v>
      </c>
      <c r="BA101" s="59">
        <f t="shared" si="215"/>
        <v>70817000</v>
      </c>
      <c r="BB101" s="28">
        <f t="shared" si="216"/>
        <v>0</v>
      </c>
      <c r="BC101" s="29"/>
      <c r="BD101" s="59">
        <f t="shared" si="217"/>
        <v>0</v>
      </c>
      <c r="BE101" s="59">
        <f t="shared" si="218"/>
        <v>0</v>
      </c>
      <c r="BF101" s="59">
        <f t="shared" si="219"/>
        <v>0</v>
      </c>
      <c r="BG101" s="59">
        <f t="shared" si="220"/>
        <v>0</v>
      </c>
      <c r="BH101" s="59">
        <f t="shared" si="221"/>
        <v>3330000</v>
      </c>
      <c r="BI101" s="59">
        <f t="shared" si="222"/>
        <v>6000000</v>
      </c>
      <c r="BJ101" s="59">
        <f t="shared" si="223"/>
        <v>0</v>
      </c>
      <c r="BK101" s="59">
        <f t="shared" si="224"/>
        <v>28453000</v>
      </c>
      <c r="BL101" s="59">
        <f t="shared" si="225"/>
        <v>20471000</v>
      </c>
      <c r="BM101" s="59">
        <f t="shared" si="226"/>
        <v>0</v>
      </c>
      <c r="BN101" s="59">
        <f t="shared" si="227"/>
        <v>12563000</v>
      </c>
      <c r="BO101" s="59">
        <f t="shared" si="228"/>
        <v>0</v>
      </c>
      <c r="BP101" s="29"/>
      <c r="BQ101" s="59">
        <f t="shared" si="229"/>
        <v>0</v>
      </c>
      <c r="BR101" s="59">
        <f t="shared" si="230"/>
        <v>9330000</v>
      </c>
      <c r="BS101" s="59">
        <f t="shared" si="231"/>
        <v>48924000</v>
      </c>
      <c r="BT101" s="59">
        <f t="shared" si="232"/>
        <v>12563000</v>
      </c>
    </row>
    <row r="102">
      <c r="A102" s="45">
        <v>523121.0</v>
      </c>
      <c r="B102" s="46" t="s">
        <v>88</v>
      </c>
      <c r="C102" s="6"/>
      <c r="D102" s="47">
        <f t="shared" ref="D102:AZ102" si="235">sum(D104:D105)</f>
        <v>70817000</v>
      </c>
      <c r="E102" s="47">
        <f t="shared" si="235"/>
        <v>0</v>
      </c>
      <c r="F102" s="47">
        <f t="shared" si="235"/>
        <v>0</v>
      </c>
      <c r="G102" s="47">
        <f t="shared" si="235"/>
        <v>0</v>
      </c>
      <c r="H102" s="47">
        <f t="shared" si="235"/>
        <v>0</v>
      </c>
      <c r="I102" s="47">
        <f t="shared" si="235"/>
        <v>0</v>
      </c>
      <c r="J102" s="47">
        <f t="shared" si="235"/>
        <v>0</v>
      </c>
      <c r="K102" s="47">
        <f t="shared" si="235"/>
        <v>0</v>
      </c>
      <c r="L102" s="47">
        <f t="shared" si="235"/>
        <v>0</v>
      </c>
      <c r="M102" s="47">
        <f t="shared" si="235"/>
        <v>0</v>
      </c>
      <c r="N102" s="47">
        <f t="shared" si="235"/>
        <v>0</v>
      </c>
      <c r="O102" s="47">
        <f t="shared" si="235"/>
        <v>0</v>
      </c>
      <c r="P102" s="47">
        <f t="shared" si="235"/>
        <v>0</v>
      </c>
      <c r="Q102" s="47">
        <f t="shared" si="235"/>
        <v>0</v>
      </c>
      <c r="R102" s="47">
        <f t="shared" si="235"/>
        <v>0</v>
      </c>
      <c r="S102" s="47">
        <f t="shared" si="235"/>
        <v>0</v>
      </c>
      <c r="T102" s="47">
        <f t="shared" si="235"/>
        <v>0</v>
      </c>
      <c r="U102" s="47">
        <f t="shared" si="235"/>
        <v>0</v>
      </c>
      <c r="V102" s="47">
        <f t="shared" si="235"/>
        <v>0</v>
      </c>
      <c r="W102" s="47">
        <f t="shared" si="235"/>
        <v>3330000</v>
      </c>
      <c r="X102" s="47">
        <f t="shared" si="235"/>
        <v>0</v>
      </c>
      <c r="Y102" s="47">
        <f t="shared" si="235"/>
        <v>0</v>
      </c>
      <c r="Z102" s="47">
        <f t="shared" si="235"/>
        <v>0</v>
      </c>
      <c r="AA102" s="47">
        <f t="shared" si="235"/>
        <v>0</v>
      </c>
      <c r="AB102" s="47">
        <f t="shared" si="235"/>
        <v>6000000</v>
      </c>
      <c r="AC102" s="47">
        <f t="shared" si="235"/>
        <v>0</v>
      </c>
      <c r="AD102" s="47">
        <f t="shared" si="235"/>
        <v>0</v>
      </c>
      <c r="AE102" s="47">
        <f t="shared" si="235"/>
        <v>0</v>
      </c>
      <c r="AF102" s="47">
        <f t="shared" si="235"/>
        <v>0</v>
      </c>
      <c r="AG102" s="47">
        <f t="shared" si="235"/>
        <v>0</v>
      </c>
      <c r="AH102" s="47">
        <f t="shared" si="235"/>
        <v>0</v>
      </c>
      <c r="AI102" s="47">
        <f t="shared" si="235"/>
        <v>28453000</v>
      </c>
      <c r="AJ102" s="47">
        <f t="shared" si="235"/>
        <v>0</v>
      </c>
      <c r="AK102" s="47">
        <f t="shared" si="235"/>
        <v>0</v>
      </c>
      <c r="AL102" s="47">
        <f t="shared" si="235"/>
        <v>0</v>
      </c>
      <c r="AM102" s="47">
        <f t="shared" si="235"/>
        <v>0</v>
      </c>
      <c r="AN102" s="47">
        <f t="shared" si="235"/>
        <v>20471000</v>
      </c>
      <c r="AO102" s="47">
        <f t="shared" si="235"/>
        <v>0</v>
      </c>
      <c r="AP102" s="47">
        <f t="shared" si="235"/>
        <v>0</v>
      </c>
      <c r="AQ102" s="47">
        <f t="shared" si="235"/>
        <v>0</v>
      </c>
      <c r="AR102" s="47">
        <f t="shared" si="235"/>
        <v>0</v>
      </c>
      <c r="AS102" s="47">
        <f t="shared" si="235"/>
        <v>0</v>
      </c>
      <c r="AT102" s="47">
        <f t="shared" si="235"/>
        <v>12563000</v>
      </c>
      <c r="AU102" s="47">
        <f t="shared" si="235"/>
        <v>0</v>
      </c>
      <c r="AV102" s="47">
        <f t="shared" si="235"/>
        <v>0</v>
      </c>
      <c r="AW102" s="47">
        <f t="shared" si="235"/>
        <v>0</v>
      </c>
      <c r="AX102" s="47">
        <f t="shared" si="235"/>
        <v>0</v>
      </c>
      <c r="AY102" s="47">
        <f t="shared" si="235"/>
        <v>0</v>
      </c>
      <c r="AZ102" s="47">
        <f t="shared" si="235"/>
        <v>0</v>
      </c>
      <c r="BA102" s="59">
        <f t="shared" si="215"/>
        <v>70817000</v>
      </c>
      <c r="BB102" s="28">
        <f t="shared" si="216"/>
        <v>0</v>
      </c>
      <c r="BC102" s="61"/>
      <c r="BD102" s="59">
        <f t="shared" si="217"/>
        <v>0</v>
      </c>
      <c r="BE102" s="59">
        <f t="shared" si="218"/>
        <v>0</v>
      </c>
      <c r="BF102" s="59">
        <f t="shared" si="219"/>
        <v>0</v>
      </c>
      <c r="BG102" s="59">
        <f t="shared" si="220"/>
        <v>0</v>
      </c>
      <c r="BH102" s="59">
        <f t="shared" si="221"/>
        <v>3330000</v>
      </c>
      <c r="BI102" s="59">
        <f t="shared" si="222"/>
        <v>6000000</v>
      </c>
      <c r="BJ102" s="59">
        <f t="shared" si="223"/>
        <v>0</v>
      </c>
      <c r="BK102" s="59">
        <f t="shared" si="224"/>
        <v>28453000</v>
      </c>
      <c r="BL102" s="59">
        <f t="shared" si="225"/>
        <v>20471000</v>
      </c>
      <c r="BM102" s="59">
        <f t="shared" si="226"/>
        <v>0</v>
      </c>
      <c r="BN102" s="59">
        <f t="shared" si="227"/>
        <v>12563000</v>
      </c>
      <c r="BO102" s="59">
        <f t="shared" si="228"/>
        <v>0</v>
      </c>
      <c r="BP102" s="61"/>
      <c r="BQ102" s="59">
        <f t="shared" si="229"/>
        <v>0</v>
      </c>
      <c r="BR102" s="59">
        <f t="shared" si="230"/>
        <v>9330000</v>
      </c>
      <c r="BS102" s="59">
        <f t="shared" si="231"/>
        <v>48924000</v>
      </c>
      <c r="BT102" s="59">
        <f t="shared" si="232"/>
        <v>12563000</v>
      </c>
    </row>
    <row r="103">
      <c r="A103" s="49"/>
      <c r="B103" s="50" t="s">
        <v>37</v>
      </c>
      <c r="C103" s="6"/>
      <c r="D103" s="51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3"/>
      <c r="BA103" s="59">
        <f t="shared" si="215"/>
        <v>0</v>
      </c>
      <c r="BB103" s="28">
        <f t="shared" si="216"/>
        <v>0</v>
      </c>
      <c r="BC103" s="64"/>
      <c r="BD103" s="59">
        <f t="shared" si="217"/>
        <v>0</v>
      </c>
      <c r="BE103" s="59">
        <f t="shared" si="218"/>
        <v>0</v>
      </c>
      <c r="BF103" s="59">
        <f t="shared" si="219"/>
        <v>0</v>
      </c>
      <c r="BG103" s="59">
        <f t="shared" si="220"/>
        <v>0</v>
      </c>
      <c r="BH103" s="59">
        <f t="shared" si="221"/>
        <v>0</v>
      </c>
      <c r="BI103" s="59">
        <f t="shared" si="222"/>
        <v>0</v>
      </c>
      <c r="BJ103" s="59">
        <f t="shared" si="223"/>
        <v>0</v>
      </c>
      <c r="BK103" s="59">
        <f t="shared" si="224"/>
        <v>0</v>
      </c>
      <c r="BL103" s="59">
        <f t="shared" si="225"/>
        <v>0</v>
      </c>
      <c r="BM103" s="59">
        <f t="shared" si="226"/>
        <v>0</v>
      </c>
      <c r="BN103" s="59">
        <f t="shared" si="227"/>
        <v>0</v>
      </c>
      <c r="BO103" s="59">
        <f t="shared" si="228"/>
        <v>0</v>
      </c>
      <c r="BP103" s="64"/>
      <c r="BQ103" s="59">
        <f t="shared" si="229"/>
        <v>0</v>
      </c>
      <c r="BR103" s="59">
        <f t="shared" si="230"/>
        <v>0</v>
      </c>
      <c r="BS103" s="59">
        <f t="shared" si="231"/>
        <v>0</v>
      </c>
      <c r="BT103" s="59">
        <f t="shared" si="232"/>
        <v>0</v>
      </c>
    </row>
    <row r="104">
      <c r="A104" s="49"/>
      <c r="B104" s="52" t="s">
        <v>38</v>
      </c>
      <c r="C104" s="52" t="s">
        <v>89</v>
      </c>
      <c r="D104" s="53">
        <v>6.0194E7</v>
      </c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43">
        <v>3330000.0</v>
      </c>
      <c r="X104" s="102"/>
      <c r="Y104" s="102"/>
      <c r="Z104" s="102"/>
      <c r="AA104" s="102"/>
      <c r="AB104" s="143">
        <v>6000000.0</v>
      </c>
      <c r="AC104" s="102"/>
      <c r="AD104" s="102"/>
      <c r="AE104" s="102"/>
      <c r="AF104" s="102"/>
      <c r="AG104" s="102"/>
      <c r="AH104" s="102"/>
      <c r="AI104" s="144">
        <v>2.283E7</v>
      </c>
      <c r="AJ104" s="102"/>
      <c r="AK104" s="102"/>
      <c r="AL104" s="102"/>
      <c r="AM104" s="102"/>
      <c r="AN104" s="144">
        <v>1.5471E7</v>
      </c>
      <c r="AO104" s="102"/>
      <c r="AP104" s="102"/>
      <c r="AQ104" s="102"/>
      <c r="AR104" s="102"/>
      <c r="AS104" s="102"/>
      <c r="AT104" s="144">
        <v>1.2563E7</v>
      </c>
      <c r="AU104" s="102"/>
      <c r="AV104" s="102"/>
      <c r="AW104" s="102"/>
      <c r="AX104" s="102"/>
      <c r="AY104" s="102"/>
      <c r="AZ104" s="103"/>
      <c r="BA104" s="59">
        <f t="shared" si="215"/>
        <v>60194000</v>
      </c>
      <c r="BB104" s="28">
        <f t="shared" si="216"/>
        <v>0</v>
      </c>
      <c r="BC104" s="64"/>
      <c r="BD104" s="59">
        <f t="shared" si="217"/>
        <v>0</v>
      </c>
      <c r="BE104" s="59">
        <f t="shared" si="218"/>
        <v>0</v>
      </c>
      <c r="BF104" s="59">
        <f t="shared" si="219"/>
        <v>0</v>
      </c>
      <c r="BG104" s="59">
        <f t="shared" si="220"/>
        <v>0</v>
      </c>
      <c r="BH104" s="59">
        <f t="shared" si="221"/>
        <v>3330000</v>
      </c>
      <c r="BI104" s="59">
        <f t="shared" si="222"/>
        <v>6000000</v>
      </c>
      <c r="BJ104" s="59">
        <f t="shared" si="223"/>
        <v>0</v>
      </c>
      <c r="BK104" s="59">
        <f t="shared" si="224"/>
        <v>22830000</v>
      </c>
      <c r="BL104" s="59">
        <f t="shared" si="225"/>
        <v>15471000</v>
      </c>
      <c r="BM104" s="59">
        <f t="shared" si="226"/>
        <v>0</v>
      </c>
      <c r="BN104" s="59">
        <f t="shared" si="227"/>
        <v>12563000</v>
      </c>
      <c r="BO104" s="59">
        <f t="shared" si="228"/>
        <v>0</v>
      </c>
      <c r="BP104" s="64"/>
      <c r="BQ104" s="59">
        <f t="shared" si="229"/>
        <v>0</v>
      </c>
      <c r="BR104" s="59">
        <f t="shared" si="230"/>
        <v>9330000</v>
      </c>
      <c r="BS104" s="59">
        <f t="shared" si="231"/>
        <v>38301000</v>
      </c>
      <c r="BT104" s="59">
        <f t="shared" si="232"/>
        <v>12563000</v>
      </c>
    </row>
    <row r="105">
      <c r="A105" s="41"/>
      <c r="B105" s="52" t="s">
        <v>38</v>
      </c>
      <c r="C105" s="52" t="s">
        <v>329</v>
      </c>
      <c r="D105" s="53">
        <v>1.0623E7</v>
      </c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>
        <v>5623000.0</v>
      </c>
      <c r="AJ105" s="43"/>
      <c r="AK105" s="43"/>
      <c r="AL105" s="43"/>
      <c r="AM105" s="43"/>
      <c r="AN105" s="43">
        <v>5000000.0</v>
      </c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58"/>
      <c r="BA105" s="59">
        <f t="shared" si="215"/>
        <v>10623000</v>
      </c>
      <c r="BB105" s="64"/>
      <c r="BC105" s="29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29"/>
      <c r="BQ105" s="44"/>
      <c r="BR105" s="44"/>
      <c r="BS105" s="44"/>
      <c r="BT105" s="44"/>
    </row>
    <row r="106">
      <c r="A106" s="41" t="s">
        <v>90</v>
      </c>
      <c r="B106" s="42" t="s">
        <v>91</v>
      </c>
      <c r="C106" s="6"/>
      <c r="D106" s="43">
        <f t="shared" ref="D106:AZ106" si="236">sum(D107)</f>
        <v>229183000</v>
      </c>
      <c r="E106" s="43">
        <f t="shared" si="236"/>
        <v>0</v>
      </c>
      <c r="F106" s="43">
        <f t="shared" si="236"/>
        <v>0</v>
      </c>
      <c r="G106" s="43">
        <f t="shared" si="236"/>
        <v>0</v>
      </c>
      <c r="H106" s="43">
        <f t="shared" si="236"/>
        <v>0</v>
      </c>
      <c r="I106" s="43">
        <f t="shared" si="236"/>
        <v>0</v>
      </c>
      <c r="J106" s="43">
        <f t="shared" si="236"/>
        <v>0</v>
      </c>
      <c r="K106" s="43">
        <f t="shared" si="236"/>
        <v>0</v>
      </c>
      <c r="L106" s="43">
        <f t="shared" si="236"/>
        <v>0</v>
      </c>
      <c r="M106" s="43">
        <f t="shared" si="236"/>
        <v>0</v>
      </c>
      <c r="N106" s="43">
        <f t="shared" si="236"/>
        <v>0</v>
      </c>
      <c r="O106" s="43">
        <f t="shared" si="236"/>
        <v>0</v>
      </c>
      <c r="P106" s="43">
        <f t="shared" si="236"/>
        <v>0</v>
      </c>
      <c r="Q106" s="43">
        <f t="shared" si="236"/>
        <v>0</v>
      </c>
      <c r="R106" s="43">
        <f t="shared" si="236"/>
        <v>0</v>
      </c>
      <c r="S106" s="43">
        <f t="shared" si="236"/>
        <v>12987000</v>
      </c>
      <c r="T106" s="43">
        <f t="shared" si="236"/>
        <v>7340000</v>
      </c>
      <c r="U106" s="43">
        <f t="shared" si="236"/>
        <v>0</v>
      </c>
      <c r="V106" s="43">
        <f t="shared" si="236"/>
        <v>0</v>
      </c>
      <c r="W106" s="43">
        <f t="shared" si="236"/>
        <v>999000</v>
      </c>
      <c r="X106" s="43">
        <f t="shared" si="236"/>
        <v>0</v>
      </c>
      <c r="Y106" s="43">
        <f t="shared" si="236"/>
        <v>0</v>
      </c>
      <c r="Z106" s="43">
        <f t="shared" si="236"/>
        <v>0</v>
      </c>
      <c r="AA106" s="43">
        <f t="shared" si="236"/>
        <v>2100000</v>
      </c>
      <c r="AB106" s="43">
        <f t="shared" si="236"/>
        <v>12321000</v>
      </c>
      <c r="AC106" s="43">
        <f t="shared" si="236"/>
        <v>6250000</v>
      </c>
      <c r="AD106" s="43">
        <f t="shared" si="236"/>
        <v>4828500</v>
      </c>
      <c r="AE106" s="43">
        <f t="shared" si="236"/>
        <v>18250000</v>
      </c>
      <c r="AF106" s="43">
        <f t="shared" si="236"/>
        <v>4443500</v>
      </c>
      <c r="AG106" s="43">
        <f t="shared" si="236"/>
        <v>0</v>
      </c>
      <c r="AH106" s="43">
        <f t="shared" si="236"/>
        <v>28103000</v>
      </c>
      <c r="AI106" s="43">
        <f t="shared" si="236"/>
        <v>61400000</v>
      </c>
      <c r="AJ106" s="43">
        <f t="shared" si="236"/>
        <v>21712000</v>
      </c>
      <c r="AK106" s="43">
        <f t="shared" si="236"/>
        <v>0</v>
      </c>
      <c r="AL106" s="43">
        <f t="shared" si="236"/>
        <v>6000000</v>
      </c>
      <c r="AM106" s="43">
        <f t="shared" si="236"/>
        <v>0</v>
      </c>
      <c r="AN106" s="43">
        <f t="shared" si="236"/>
        <v>0</v>
      </c>
      <c r="AO106" s="43">
        <f t="shared" si="236"/>
        <v>0</v>
      </c>
      <c r="AP106" s="43">
        <f t="shared" si="236"/>
        <v>8072000</v>
      </c>
      <c r="AQ106" s="43">
        <f t="shared" si="236"/>
        <v>0</v>
      </c>
      <c r="AR106" s="43">
        <f t="shared" si="236"/>
        <v>0</v>
      </c>
      <c r="AS106" s="43">
        <f t="shared" si="236"/>
        <v>0</v>
      </c>
      <c r="AT106" s="43">
        <f t="shared" si="236"/>
        <v>34377000</v>
      </c>
      <c r="AU106" s="43">
        <f t="shared" si="236"/>
        <v>0</v>
      </c>
      <c r="AV106" s="43">
        <f t="shared" si="236"/>
        <v>0</v>
      </c>
      <c r="AW106" s="43">
        <f t="shared" si="236"/>
        <v>0</v>
      </c>
      <c r="AX106" s="43">
        <f t="shared" si="236"/>
        <v>0</v>
      </c>
      <c r="AY106" s="43">
        <f t="shared" si="236"/>
        <v>0</v>
      </c>
      <c r="AZ106" s="58">
        <f t="shared" si="236"/>
        <v>0</v>
      </c>
      <c r="BA106" s="59">
        <f t="shared" si="215"/>
        <v>229183000</v>
      </c>
      <c r="BB106" s="28">
        <f t="shared" ref="BB106:BB121" si="238">D106-BA106</f>
        <v>0</v>
      </c>
      <c r="BC106" s="29"/>
      <c r="BD106" s="59">
        <f t="shared" ref="BD106:BD108" si="239">sum(E106:H106)</f>
        <v>0</v>
      </c>
      <c r="BE106" s="59">
        <f t="shared" ref="BE106:BE108" si="240">sum(I106:L106)</f>
        <v>0</v>
      </c>
      <c r="BF106" s="59">
        <f t="shared" ref="BF106:BF108" si="241">sum(M106:P106)</f>
        <v>0</v>
      </c>
      <c r="BG106" s="59">
        <f t="shared" ref="BG106:BG108" si="242">sum(Q106:T106)</f>
        <v>20327000</v>
      </c>
      <c r="BH106" s="59">
        <f t="shared" ref="BH106:BH108" si="243">sum(U106:X106)</f>
        <v>999000</v>
      </c>
      <c r="BI106" s="59">
        <f t="shared" ref="BI106:BI108" si="244">sum(Y106:AB106)</f>
        <v>14421000</v>
      </c>
      <c r="BJ106" s="59">
        <f t="shared" ref="BJ106:BJ108" si="245">sum(AC106:AF106)</f>
        <v>33772000</v>
      </c>
      <c r="BK106" s="59">
        <f t="shared" ref="BK106:BK108" si="246">sum(AG106:AJ106)</f>
        <v>111215000</v>
      </c>
      <c r="BL106" s="59">
        <f t="shared" ref="BL106:BL108" si="247">sum(AK106:AN106)</f>
        <v>6000000</v>
      </c>
      <c r="BM106" s="59">
        <f t="shared" ref="BM106:BM108" si="248">sum(AO106:AR106)</f>
        <v>8072000</v>
      </c>
      <c r="BN106" s="59">
        <f t="shared" ref="BN106:BN108" si="249">sum(AS106:AV106)</f>
        <v>34377000</v>
      </c>
      <c r="BO106" s="59">
        <f t="shared" ref="BO106:BO108" si="250">sum(AW106:AZ106)</f>
        <v>0</v>
      </c>
      <c r="BP106" s="29"/>
      <c r="BQ106" s="59">
        <f t="shared" ref="BQ106:BQ108" si="251">sum(BD106:BF106)</f>
        <v>0</v>
      </c>
      <c r="BR106" s="59">
        <f t="shared" ref="BR106:BR108" si="252">sum(BG106:BI106)</f>
        <v>35747000</v>
      </c>
      <c r="BS106" s="59">
        <f t="shared" ref="BS106:BS108" si="253">sum(BJ106:BL106)</f>
        <v>150987000</v>
      </c>
      <c r="BT106" s="59">
        <f t="shared" ref="BT106:BT108" si="254">sum(BM106:BO106)</f>
        <v>42449000</v>
      </c>
    </row>
    <row r="107">
      <c r="A107" s="45">
        <v>523121.0</v>
      </c>
      <c r="B107" s="46" t="s">
        <v>88</v>
      </c>
      <c r="C107" s="6"/>
      <c r="D107" s="47">
        <f t="shared" ref="D107:AZ107" si="237">sum(D109:D110)</f>
        <v>229183000</v>
      </c>
      <c r="E107" s="47">
        <f t="shared" si="237"/>
        <v>0</v>
      </c>
      <c r="F107" s="47">
        <f t="shared" si="237"/>
        <v>0</v>
      </c>
      <c r="G107" s="47">
        <f t="shared" si="237"/>
        <v>0</v>
      </c>
      <c r="H107" s="47">
        <f t="shared" si="237"/>
        <v>0</v>
      </c>
      <c r="I107" s="47">
        <f t="shared" si="237"/>
        <v>0</v>
      </c>
      <c r="J107" s="47">
        <f t="shared" si="237"/>
        <v>0</v>
      </c>
      <c r="K107" s="47">
        <f t="shared" si="237"/>
        <v>0</v>
      </c>
      <c r="L107" s="47">
        <f t="shared" si="237"/>
        <v>0</v>
      </c>
      <c r="M107" s="47">
        <f t="shared" si="237"/>
        <v>0</v>
      </c>
      <c r="N107" s="47">
        <f t="shared" si="237"/>
        <v>0</v>
      </c>
      <c r="O107" s="47">
        <f t="shared" si="237"/>
        <v>0</v>
      </c>
      <c r="P107" s="47">
        <f t="shared" si="237"/>
        <v>0</v>
      </c>
      <c r="Q107" s="47">
        <f t="shared" si="237"/>
        <v>0</v>
      </c>
      <c r="R107" s="47">
        <f t="shared" si="237"/>
        <v>0</v>
      </c>
      <c r="S107" s="47">
        <f t="shared" si="237"/>
        <v>12987000</v>
      </c>
      <c r="T107" s="47">
        <f t="shared" si="237"/>
        <v>7340000</v>
      </c>
      <c r="U107" s="47">
        <f t="shared" si="237"/>
        <v>0</v>
      </c>
      <c r="V107" s="47">
        <f t="shared" si="237"/>
        <v>0</v>
      </c>
      <c r="W107" s="47">
        <f t="shared" si="237"/>
        <v>999000</v>
      </c>
      <c r="X107" s="47">
        <f t="shared" si="237"/>
        <v>0</v>
      </c>
      <c r="Y107" s="47">
        <f t="shared" si="237"/>
        <v>0</v>
      </c>
      <c r="Z107" s="47">
        <f t="shared" si="237"/>
        <v>0</v>
      </c>
      <c r="AA107" s="47">
        <f t="shared" si="237"/>
        <v>2100000</v>
      </c>
      <c r="AB107" s="47">
        <f t="shared" si="237"/>
        <v>12321000</v>
      </c>
      <c r="AC107" s="47">
        <f t="shared" si="237"/>
        <v>6250000</v>
      </c>
      <c r="AD107" s="47">
        <f t="shared" si="237"/>
        <v>4828500</v>
      </c>
      <c r="AE107" s="47">
        <f t="shared" si="237"/>
        <v>18250000</v>
      </c>
      <c r="AF107" s="47">
        <f t="shared" si="237"/>
        <v>4443500</v>
      </c>
      <c r="AG107" s="47">
        <f t="shared" si="237"/>
        <v>0</v>
      </c>
      <c r="AH107" s="47">
        <f t="shared" si="237"/>
        <v>28103000</v>
      </c>
      <c r="AI107" s="47">
        <f t="shared" si="237"/>
        <v>61400000</v>
      </c>
      <c r="AJ107" s="47">
        <f t="shared" si="237"/>
        <v>21712000</v>
      </c>
      <c r="AK107" s="47">
        <f t="shared" si="237"/>
        <v>0</v>
      </c>
      <c r="AL107" s="47">
        <f t="shared" si="237"/>
        <v>6000000</v>
      </c>
      <c r="AM107" s="47">
        <f t="shared" si="237"/>
        <v>0</v>
      </c>
      <c r="AN107" s="47">
        <f t="shared" si="237"/>
        <v>0</v>
      </c>
      <c r="AO107" s="47">
        <f t="shared" si="237"/>
        <v>0</v>
      </c>
      <c r="AP107" s="47">
        <f t="shared" si="237"/>
        <v>8072000</v>
      </c>
      <c r="AQ107" s="47">
        <f t="shared" si="237"/>
        <v>0</v>
      </c>
      <c r="AR107" s="47">
        <f t="shared" si="237"/>
        <v>0</v>
      </c>
      <c r="AS107" s="47">
        <f t="shared" si="237"/>
        <v>0</v>
      </c>
      <c r="AT107" s="47">
        <f t="shared" si="237"/>
        <v>34377000</v>
      </c>
      <c r="AU107" s="47">
        <f t="shared" si="237"/>
        <v>0</v>
      </c>
      <c r="AV107" s="47">
        <f t="shared" si="237"/>
        <v>0</v>
      </c>
      <c r="AW107" s="47">
        <f t="shared" si="237"/>
        <v>0</v>
      </c>
      <c r="AX107" s="47">
        <f t="shared" si="237"/>
        <v>0</v>
      </c>
      <c r="AY107" s="47">
        <f t="shared" si="237"/>
        <v>0</v>
      </c>
      <c r="AZ107" s="47">
        <f t="shared" si="237"/>
        <v>0</v>
      </c>
      <c r="BA107" s="59">
        <f t="shared" si="215"/>
        <v>229183000</v>
      </c>
      <c r="BB107" s="28">
        <f t="shared" si="238"/>
        <v>0</v>
      </c>
      <c r="BC107" s="61"/>
      <c r="BD107" s="59">
        <f t="shared" si="239"/>
        <v>0</v>
      </c>
      <c r="BE107" s="59">
        <f t="shared" si="240"/>
        <v>0</v>
      </c>
      <c r="BF107" s="59">
        <f t="shared" si="241"/>
        <v>0</v>
      </c>
      <c r="BG107" s="59">
        <f t="shared" si="242"/>
        <v>20327000</v>
      </c>
      <c r="BH107" s="59">
        <f t="shared" si="243"/>
        <v>999000</v>
      </c>
      <c r="BI107" s="59">
        <f t="shared" si="244"/>
        <v>14421000</v>
      </c>
      <c r="BJ107" s="59">
        <f t="shared" si="245"/>
        <v>33772000</v>
      </c>
      <c r="BK107" s="59">
        <f t="shared" si="246"/>
        <v>111215000</v>
      </c>
      <c r="BL107" s="59">
        <f t="shared" si="247"/>
        <v>6000000</v>
      </c>
      <c r="BM107" s="59">
        <f t="shared" si="248"/>
        <v>8072000</v>
      </c>
      <c r="BN107" s="59">
        <f t="shared" si="249"/>
        <v>34377000</v>
      </c>
      <c r="BO107" s="59">
        <f t="shared" si="250"/>
        <v>0</v>
      </c>
      <c r="BP107" s="61"/>
      <c r="BQ107" s="59">
        <f t="shared" si="251"/>
        <v>0</v>
      </c>
      <c r="BR107" s="59">
        <f t="shared" si="252"/>
        <v>35747000</v>
      </c>
      <c r="BS107" s="59">
        <f t="shared" si="253"/>
        <v>150987000</v>
      </c>
      <c r="BT107" s="59">
        <f t="shared" si="254"/>
        <v>42449000</v>
      </c>
    </row>
    <row r="108">
      <c r="A108" s="49"/>
      <c r="B108" s="50" t="s">
        <v>37</v>
      </c>
      <c r="C108" s="6"/>
      <c r="D108" s="51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3"/>
      <c r="BA108" s="59">
        <f t="shared" si="215"/>
        <v>0</v>
      </c>
      <c r="BB108" s="28">
        <f t="shared" si="238"/>
        <v>0</v>
      </c>
      <c r="BC108" s="64"/>
      <c r="BD108" s="59">
        <f t="shared" si="239"/>
        <v>0</v>
      </c>
      <c r="BE108" s="59">
        <f t="shared" si="240"/>
        <v>0</v>
      </c>
      <c r="BF108" s="59">
        <f t="shared" si="241"/>
        <v>0</v>
      </c>
      <c r="BG108" s="59">
        <f t="shared" si="242"/>
        <v>0</v>
      </c>
      <c r="BH108" s="59">
        <f t="shared" si="243"/>
        <v>0</v>
      </c>
      <c r="BI108" s="59">
        <f t="shared" si="244"/>
        <v>0</v>
      </c>
      <c r="BJ108" s="59">
        <f t="shared" si="245"/>
        <v>0</v>
      </c>
      <c r="BK108" s="59">
        <f t="shared" si="246"/>
        <v>0</v>
      </c>
      <c r="BL108" s="59">
        <f t="shared" si="247"/>
        <v>0</v>
      </c>
      <c r="BM108" s="59">
        <f t="shared" si="248"/>
        <v>0</v>
      </c>
      <c r="BN108" s="59">
        <f t="shared" si="249"/>
        <v>0</v>
      </c>
      <c r="BO108" s="59">
        <f t="shared" si="250"/>
        <v>0</v>
      </c>
      <c r="BP108" s="64"/>
      <c r="BQ108" s="59">
        <f t="shared" si="251"/>
        <v>0</v>
      </c>
      <c r="BR108" s="59">
        <f t="shared" si="252"/>
        <v>0</v>
      </c>
      <c r="BS108" s="59">
        <f t="shared" si="253"/>
        <v>0</v>
      </c>
      <c r="BT108" s="59">
        <f t="shared" si="254"/>
        <v>0</v>
      </c>
    </row>
    <row r="109">
      <c r="A109" s="49"/>
      <c r="B109" s="52" t="s">
        <v>38</v>
      </c>
      <c r="C109" s="52" t="s">
        <v>329</v>
      </c>
      <c r="D109" s="53">
        <v>3.4377E7</v>
      </c>
      <c r="E109" s="62"/>
      <c r="F109" s="62"/>
      <c r="G109" s="62"/>
      <c r="H109" s="62"/>
      <c r="I109" s="62"/>
      <c r="J109" s="62"/>
      <c r="K109" s="62"/>
      <c r="L109" s="62"/>
      <c r="M109" s="62"/>
      <c r="N109" s="67"/>
      <c r="O109" s="67"/>
      <c r="P109" s="67"/>
      <c r="Q109" s="67"/>
      <c r="R109" s="67"/>
      <c r="S109" s="101"/>
      <c r="T109" s="67"/>
      <c r="U109" s="101"/>
      <c r="V109" s="101"/>
      <c r="W109" s="101"/>
      <c r="X109" s="67"/>
      <c r="Y109" s="67"/>
      <c r="Z109" s="101"/>
      <c r="AA109" s="101"/>
      <c r="AB109" s="67"/>
      <c r="AC109" s="101"/>
      <c r="AD109" s="101"/>
      <c r="AE109" s="67"/>
      <c r="AF109" s="67"/>
      <c r="AG109" s="101"/>
      <c r="AH109" s="67"/>
      <c r="AI109" s="101"/>
      <c r="AJ109" s="101"/>
      <c r="AK109" s="101"/>
      <c r="AL109" s="67"/>
      <c r="AM109" s="101"/>
      <c r="AN109" s="101"/>
      <c r="AO109" s="101"/>
      <c r="AP109" s="67"/>
      <c r="AQ109" s="67"/>
      <c r="AR109" s="67"/>
      <c r="AS109" s="67"/>
      <c r="AT109" s="67">
        <v>3.4377E7</v>
      </c>
      <c r="AU109" s="67"/>
      <c r="AV109" s="67"/>
      <c r="AW109" s="67"/>
      <c r="AX109" s="67"/>
      <c r="AY109" s="67"/>
      <c r="AZ109" s="68"/>
      <c r="BA109" s="59">
        <f t="shared" si="215"/>
        <v>34377000</v>
      </c>
      <c r="BB109" s="28">
        <f t="shared" si="238"/>
        <v>0</v>
      </c>
      <c r="BC109" s="6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64"/>
      <c r="BQ109" s="44"/>
      <c r="BR109" s="44"/>
      <c r="BS109" s="44"/>
      <c r="BT109" s="44"/>
    </row>
    <row r="110">
      <c r="A110" s="49"/>
      <c r="B110" s="52" t="s">
        <v>38</v>
      </c>
      <c r="C110" s="52" t="s">
        <v>92</v>
      </c>
      <c r="D110" s="53">
        <v>1.94806E8</v>
      </c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43">
        <v>1.2987E7</v>
      </c>
      <c r="T110" s="143">
        <v>7340000.0</v>
      </c>
      <c r="U110" s="102"/>
      <c r="V110" s="102"/>
      <c r="W110" s="143">
        <v>999000.0</v>
      </c>
      <c r="X110" s="102"/>
      <c r="Y110" s="102"/>
      <c r="Z110" s="102"/>
      <c r="AA110" s="143">
        <v>2100000.0</v>
      </c>
      <c r="AB110" s="147">
        <v>1.2321E7</v>
      </c>
      <c r="AC110" s="144">
        <v>6250000.0</v>
      </c>
      <c r="AD110" s="144">
        <v>4828500.0</v>
      </c>
      <c r="AE110" s="144">
        <v>1.825E7</v>
      </c>
      <c r="AF110" s="144">
        <v>4443500.0</v>
      </c>
      <c r="AG110" s="144"/>
      <c r="AH110" s="144">
        <v>2.8103E7</v>
      </c>
      <c r="AI110" s="144">
        <v>6.14E7</v>
      </c>
      <c r="AJ110" s="144">
        <v>2.1712E7</v>
      </c>
      <c r="AK110" s="102"/>
      <c r="AL110" s="144">
        <v>6000000.0</v>
      </c>
      <c r="AM110" s="102"/>
      <c r="AN110" s="102"/>
      <c r="AO110" s="102"/>
      <c r="AP110" s="144">
        <v>8072000.0</v>
      </c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3"/>
      <c r="BA110" s="59">
        <f t="shared" si="215"/>
        <v>194806000</v>
      </c>
      <c r="BB110" s="28">
        <f t="shared" si="238"/>
        <v>0</v>
      </c>
      <c r="BC110" s="64"/>
      <c r="BD110" s="59">
        <f t="shared" ref="BD110:BD121" si="256">sum(E110:H110)</f>
        <v>0</v>
      </c>
      <c r="BE110" s="59">
        <f t="shared" ref="BE110:BE121" si="257">sum(I110:L110)</f>
        <v>0</v>
      </c>
      <c r="BF110" s="59">
        <f t="shared" ref="BF110:BF121" si="258">sum(M110:P110)</f>
        <v>0</v>
      </c>
      <c r="BG110" s="59">
        <f t="shared" ref="BG110:BG121" si="259">sum(Q110:T110)</f>
        <v>20327000</v>
      </c>
      <c r="BH110" s="59">
        <f t="shared" ref="BH110:BH121" si="260">sum(U110:X110)</f>
        <v>999000</v>
      </c>
      <c r="BI110" s="59">
        <f t="shared" ref="BI110:BI121" si="261">sum(Y110:AB110)</f>
        <v>14421000</v>
      </c>
      <c r="BJ110" s="59">
        <f t="shared" ref="BJ110:BJ121" si="262">sum(AC110:AF110)</f>
        <v>33772000</v>
      </c>
      <c r="BK110" s="59">
        <f t="shared" ref="BK110:BK121" si="263">sum(AG110:AJ110)</f>
        <v>111215000</v>
      </c>
      <c r="BL110" s="59">
        <f t="shared" ref="BL110:BL121" si="264">sum(AK110:AN110)</f>
        <v>6000000</v>
      </c>
      <c r="BM110" s="59">
        <f t="shared" ref="BM110:BM121" si="265">sum(AO110:AR110)</f>
        <v>8072000</v>
      </c>
      <c r="BN110" s="59">
        <f t="shared" ref="BN110:BN121" si="266">sum(AS110:AV110)</f>
        <v>0</v>
      </c>
      <c r="BO110" s="59">
        <f t="shared" ref="BO110:BO121" si="267">sum(AW110:AZ110)</f>
        <v>0</v>
      </c>
      <c r="BP110" s="64"/>
      <c r="BQ110" s="59">
        <f t="shared" ref="BQ110:BQ121" si="268">sum(BD110:BF110)</f>
        <v>0</v>
      </c>
      <c r="BR110" s="59">
        <f t="shared" ref="BR110:BR121" si="269">sum(BG110:BI110)</f>
        <v>35747000</v>
      </c>
      <c r="BS110" s="59">
        <f t="shared" ref="BS110:BS121" si="270">sum(BJ110:BL110)</f>
        <v>150987000</v>
      </c>
      <c r="BT110" s="59">
        <f t="shared" ref="BT110:BT121" si="271">sum(BM110:BO110)</f>
        <v>8072000</v>
      </c>
    </row>
    <row r="111">
      <c r="A111" s="27" t="s">
        <v>93</v>
      </c>
      <c r="B111" s="30" t="s">
        <v>94</v>
      </c>
      <c r="C111" s="6"/>
      <c r="D111" s="31">
        <f t="shared" ref="D111:AZ111" si="255">sum(D112)</f>
        <v>240298000</v>
      </c>
      <c r="E111" s="31">
        <f t="shared" si="255"/>
        <v>0</v>
      </c>
      <c r="F111" s="31">
        <f t="shared" si="255"/>
        <v>0</v>
      </c>
      <c r="G111" s="31">
        <f t="shared" si="255"/>
        <v>0</v>
      </c>
      <c r="H111" s="31">
        <f t="shared" si="255"/>
        <v>0</v>
      </c>
      <c r="I111" s="31">
        <f t="shared" si="255"/>
        <v>0</v>
      </c>
      <c r="J111" s="31">
        <f t="shared" si="255"/>
        <v>0</v>
      </c>
      <c r="K111" s="31">
        <f t="shared" si="255"/>
        <v>0</v>
      </c>
      <c r="L111" s="31">
        <f t="shared" si="255"/>
        <v>0</v>
      </c>
      <c r="M111" s="31">
        <f t="shared" si="255"/>
        <v>0</v>
      </c>
      <c r="N111" s="31">
        <f t="shared" si="255"/>
        <v>0</v>
      </c>
      <c r="O111" s="31">
        <f t="shared" si="255"/>
        <v>0</v>
      </c>
      <c r="P111" s="31">
        <f t="shared" si="255"/>
        <v>0</v>
      </c>
      <c r="Q111" s="31">
        <f t="shared" si="255"/>
        <v>0</v>
      </c>
      <c r="R111" s="31">
        <f t="shared" si="255"/>
        <v>0</v>
      </c>
      <c r="S111" s="31">
        <f t="shared" si="255"/>
        <v>0</v>
      </c>
      <c r="T111" s="31">
        <f t="shared" si="255"/>
        <v>5836800</v>
      </c>
      <c r="U111" s="31">
        <f t="shared" si="255"/>
        <v>0</v>
      </c>
      <c r="V111" s="31">
        <f t="shared" si="255"/>
        <v>0</v>
      </c>
      <c r="W111" s="31">
        <f t="shared" si="255"/>
        <v>5932000</v>
      </c>
      <c r="X111" s="31">
        <f t="shared" si="255"/>
        <v>134000</v>
      </c>
      <c r="Y111" s="31">
        <f t="shared" si="255"/>
        <v>0</v>
      </c>
      <c r="Z111" s="31">
        <f t="shared" si="255"/>
        <v>0</v>
      </c>
      <c r="AA111" s="31">
        <f t="shared" si="255"/>
        <v>0</v>
      </c>
      <c r="AB111" s="31">
        <f t="shared" si="255"/>
        <v>0</v>
      </c>
      <c r="AC111" s="31">
        <f t="shared" si="255"/>
        <v>3800000</v>
      </c>
      <c r="AD111" s="31">
        <f t="shared" si="255"/>
        <v>0</v>
      </c>
      <c r="AE111" s="31">
        <f t="shared" si="255"/>
        <v>0</v>
      </c>
      <c r="AF111" s="31">
        <f t="shared" si="255"/>
        <v>215000</v>
      </c>
      <c r="AG111" s="31">
        <f t="shared" si="255"/>
        <v>0</v>
      </c>
      <c r="AH111" s="31">
        <f t="shared" si="255"/>
        <v>0</v>
      </c>
      <c r="AI111" s="31">
        <f t="shared" si="255"/>
        <v>0</v>
      </c>
      <c r="AJ111" s="31">
        <f t="shared" si="255"/>
        <v>251000</v>
      </c>
      <c r="AK111" s="31">
        <f t="shared" si="255"/>
        <v>0</v>
      </c>
      <c r="AL111" s="31">
        <f t="shared" si="255"/>
        <v>0</v>
      </c>
      <c r="AM111" s="31">
        <f t="shared" si="255"/>
        <v>0</v>
      </c>
      <c r="AN111" s="31">
        <f t="shared" si="255"/>
        <v>251000</v>
      </c>
      <c r="AO111" s="31">
        <f t="shared" si="255"/>
        <v>4394000</v>
      </c>
      <c r="AP111" s="31">
        <f t="shared" si="255"/>
        <v>1090000</v>
      </c>
      <c r="AQ111" s="31">
        <f t="shared" si="255"/>
        <v>27356500</v>
      </c>
      <c r="AR111" s="31">
        <f t="shared" si="255"/>
        <v>25533050</v>
      </c>
      <c r="AS111" s="31">
        <f t="shared" si="255"/>
        <v>53728550</v>
      </c>
      <c r="AT111" s="31">
        <f t="shared" si="255"/>
        <v>340000</v>
      </c>
      <c r="AU111" s="31">
        <f t="shared" si="255"/>
        <v>25282050</v>
      </c>
      <c r="AV111" s="31">
        <f t="shared" si="255"/>
        <v>54000550</v>
      </c>
      <c r="AW111" s="31">
        <f t="shared" si="255"/>
        <v>30806500</v>
      </c>
      <c r="AX111" s="31">
        <f t="shared" si="255"/>
        <v>1345000</v>
      </c>
      <c r="AY111" s="31">
        <f t="shared" si="255"/>
        <v>2000</v>
      </c>
      <c r="AZ111" s="31">
        <f t="shared" si="255"/>
        <v>0</v>
      </c>
      <c r="BA111" s="55">
        <f t="shared" si="215"/>
        <v>240298000</v>
      </c>
      <c r="BB111" s="28">
        <f t="shared" si="238"/>
        <v>0</v>
      </c>
      <c r="BC111" s="29"/>
      <c r="BD111" s="55">
        <f t="shared" si="256"/>
        <v>0</v>
      </c>
      <c r="BE111" s="55">
        <f t="shared" si="257"/>
        <v>0</v>
      </c>
      <c r="BF111" s="55">
        <f t="shared" si="258"/>
        <v>0</v>
      </c>
      <c r="BG111" s="55">
        <f t="shared" si="259"/>
        <v>5836800</v>
      </c>
      <c r="BH111" s="55">
        <f t="shared" si="260"/>
        <v>6066000</v>
      </c>
      <c r="BI111" s="55">
        <f t="shared" si="261"/>
        <v>0</v>
      </c>
      <c r="BJ111" s="55">
        <f t="shared" si="262"/>
        <v>4015000</v>
      </c>
      <c r="BK111" s="55">
        <f t="shared" si="263"/>
        <v>251000</v>
      </c>
      <c r="BL111" s="55">
        <f t="shared" si="264"/>
        <v>251000</v>
      </c>
      <c r="BM111" s="55">
        <f t="shared" si="265"/>
        <v>58373550</v>
      </c>
      <c r="BN111" s="55">
        <f t="shared" si="266"/>
        <v>133351150</v>
      </c>
      <c r="BO111" s="55">
        <f t="shared" si="267"/>
        <v>32153500</v>
      </c>
      <c r="BP111" s="29"/>
      <c r="BQ111" s="55">
        <f t="shared" si="268"/>
        <v>0</v>
      </c>
      <c r="BR111" s="55">
        <f t="shared" si="269"/>
        <v>11902800</v>
      </c>
      <c r="BS111" s="55">
        <f t="shared" si="270"/>
        <v>4517000</v>
      </c>
      <c r="BT111" s="55">
        <f t="shared" si="271"/>
        <v>223878200</v>
      </c>
    </row>
    <row r="112">
      <c r="A112" s="33" t="s">
        <v>95</v>
      </c>
      <c r="B112" s="34" t="s">
        <v>96</v>
      </c>
      <c r="C112" s="6"/>
      <c r="D112" s="35">
        <f t="shared" ref="D112:AZ112" si="272">sum(D113)</f>
        <v>240298000</v>
      </c>
      <c r="E112" s="35">
        <f t="shared" si="272"/>
        <v>0</v>
      </c>
      <c r="F112" s="35">
        <f t="shared" si="272"/>
        <v>0</v>
      </c>
      <c r="G112" s="35">
        <f t="shared" si="272"/>
        <v>0</v>
      </c>
      <c r="H112" s="35">
        <f t="shared" si="272"/>
        <v>0</v>
      </c>
      <c r="I112" s="35">
        <f t="shared" si="272"/>
        <v>0</v>
      </c>
      <c r="J112" s="35">
        <f t="shared" si="272"/>
        <v>0</v>
      </c>
      <c r="K112" s="35">
        <f t="shared" si="272"/>
        <v>0</v>
      </c>
      <c r="L112" s="35">
        <f t="shared" si="272"/>
        <v>0</v>
      </c>
      <c r="M112" s="35">
        <f t="shared" si="272"/>
        <v>0</v>
      </c>
      <c r="N112" s="35">
        <f t="shared" si="272"/>
        <v>0</v>
      </c>
      <c r="O112" s="35">
        <f t="shared" si="272"/>
        <v>0</v>
      </c>
      <c r="P112" s="35">
        <f t="shared" si="272"/>
        <v>0</v>
      </c>
      <c r="Q112" s="35">
        <f t="shared" si="272"/>
        <v>0</v>
      </c>
      <c r="R112" s="35">
        <f t="shared" si="272"/>
        <v>0</v>
      </c>
      <c r="S112" s="35">
        <f t="shared" si="272"/>
        <v>0</v>
      </c>
      <c r="T112" s="35">
        <f t="shared" si="272"/>
        <v>5836800</v>
      </c>
      <c r="U112" s="35">
        <f t="shared" si="272"/>
        <v>0</v>
      </c>
      <c r="V112" s="35">
        <f t="shared" si="272"/>
        <v>0</v>
      </c>
      <c r="W112" s="35">
        <f t="shared" si="272"/>
        <v>5932000</v>
      </c>
      <c r="X112" s="35">
        <f t="shared" si="272"/>
        <v>134000</v>
      </c>
      <c r="Y112" s="35">
        <f t="shared" si="272"/>
        <v>0</v>
      </c>
      <c r="Z112" s="35">
        <f t="shared" si="272"/>
        <v>0</v>
      </c>
      <c r="AA112" s="35">
        <f t="shared" si="272"/>
        <v>0</v>
      </c>
      <c r="AB112" s="35">
        <f t="shared" si="272"/>
        <v>0</v>
      </c>
      <c r="AC112" s="35">
        <f t="shared" si="272"/>
        <v>3800000</v>
      </c>
      <c r="AD112" s="35">
        <f t="shared" si="272"/>
        <v>0</v>
      </c>
      <c r="AE112" s="35">
        <f t="shared" si="272"/>
        <v>0</v>
      </c>
      <c r="AF112" s="35">
        <f t="shared" si="272"/>
        <v>215000</v>
      </c>
      <c r="AG112" s="35">
        <f t="shared" si="272"/>
        <v>0</v>
      </c>
      <c r="AH112" s="35">
        <f t="shared" si="272"/>
        <v>0</v>
      </c>
      <c r="AI112" s="35">
        <f t="shared" si="272"/>
        <v>0</v>
      </c>
      <c r="AJ112" s="35">
        <f t="shared" si="272"/>
        <v>251000</v>
      </c>
      <c r="AK112" s="35">
        <f t="shared" si="272"/>
        <v>0</v>
      </c>
      <c r="AL112" s="35">
        <f t="shared" si="272"/>
        <v>0</v>
      </c>
      <c r="AM112" s="35">
        <f t="shared" si="272"/>
        <v>0</v>
      </c>
      <c r="AN112" s="35">
        <f t="shared" si="272"/>
        <v>251000</v>
      </c>
      <c r="AO112" s="35">
        <f t="shared" si="272"/>
        <v>4394000</v>
      </c>
      <c r="AP112" s="35">
        <f t="shared" si="272"/>
        <v>1090000</v>
      </c>
      <c r="AQ112" s="35">
        <f t="shared" si="272"/>
        <v>27356500</v>
      </c>
      <c r="AR112" s="35">
        <f t="shared" si="272"/>
        <v>25533050</v>
      </c>
      <c r="AS112" s="35">
        <f t="shared" si="272"/>
        <v>53728550</v>
      </c>
      <c r="AT112" s="35">
        <f t="shared" si="272"/>
        <v>340000</v>
      </c>
      <c r="AU112" s="35">
        <f t="shared" si="272"/>
        <v>25282050</v>
      </c>
      <c r="AV112" s="35">
        <f t="shared" si="272"/>
        <v>54000550</v>
      </c>
      <c r="AW112" s="35">
        <f t="shared" si="272"/>
        <v>30806500</v>
      </c>
      <c r="AX112" s="35">
        <f t="shared" si="272"/>
        <v>1345000</v>
      </c>
      <c r="AY112" s="35">
        <f t="shared" si="272"/>
        <v>2000</v>
      </c>
      <c r="AZ112" s="35">
        <f t="shared" si="272"/>
        <v>0</v>
      </c>
      <c r="BA112" s="56">
        <f t="shared" si="215"/>
        <v>240298000</v>
      </c>
      <c r="BB112" s="28">
        <f t="shared" si="238"/>
        <v>0</v>
      </c>
      <c r="BC112" s="29"/>
      <c r="BD112" s="56">
        <f t="shared" si="256"/>
        <v>0</v>
      </c>
      <c r="BE112" s="56">
        <f t="shared" si="257"/>
        <v>0</v>
      </c>
      <c r="BF112" s="56">
        <f t="shared" si="258"/>
        <v>0</v>
      </c>
      <c r="BG112" s="56">
        <f t="shared" si="259"/>
        <v>5836800</v>
      </c>
      <c r="BH112" s="56">
        <f t="shared" si="260"/>
        <v>6066000</v>
      </c>
      <c r="BI112" s="56">
        <f t="shared" si="261"/>
        <v>0</v>
      </c>
      <c r="BJ112" s="56">
        <f t="shared" si="262"/>
        <v>4015000</v>
      </c>
      <c r="BK112" s="56">
        <f t="shared" si="263"/>
        <v>251000</v>
      </c>
      <c r="BL112" s="56">
        <f t="shared" si="264"/>
        <v>251000</v>
      </c>
      <c r="BM112" s="56">
        <f t="shared" si="265"/>
        <v>58373550</v>
      </c>
      <c r="BN112" s="56">
        <f t="shared" si="266"/>
        <v>133351150</v>
      </c>
      <c r="BO112" s="56">
        <f t="shared" si="267"/>
        <v>32153500</v>
      </c>
      <c r="BP112" s="29"/>
      <c r="BQ112" s="56">
        <f t="shared" si="268"/>
        <v>0</v>
      </c>
      <c r="BR112" s="56">
        <f t="shared" si="269"/>
        <v>11902800</v>
      </c>
      <c r="BS112" s="56">
        <f t="shared" si="270"/>
        <v>4517000</v>
      </c>
      <c r="BT112" s="56">
        <f t="shared" si="271"/>
        <v>223878200</v>
      </c>
    </row>
    <row r="113">
      <c r="A113" s="37" t="s">
        <v>32</v>
      </c>
      <c r="B113" s="38" t="s">
        <v>97</v>
      </c>
      <c r="C113" s="6"/>
      <c r="D113" s="39">
        <f t="shared" ref="D113:AZ113" si="273">sum(D114,D130)</f>
        <v>240298000</v>
      </c>
      <c r="E113" s="39">
        <f t="shared" si="273"/>
        <v>0</v>
      </c>
      <c r="F113" s="39">
        <f t="shared" si="273"/>
        <v>0</v>
      </c>
      <c r="G113" s="39">
        <f t="shared" si="273"/>
        <v>0</v>
      </c>
      <c r="H113" s="39">
        <f t="shared" si="273"/>
        <v>0</v>
      </c>
      <c r="I113" s="39">
        <f t="shared" si="273"/>
        <v>0</v>
      </c>
      <c r="J113" s="39">
        <f t="shared" si="273"/>
        <v>0</v>
      </c>
      <c r="K113" s="39">
        <f t="shared" si="273"/>
        <v>0</v>
      </c>
      <c r="L113" s="39">
        <f t="shared" si="273"/>
        <v>0</v>
      </c>
      <c r="M113" s="39">
        <f t="shared" si="273"/>
        <v>0</v>
      </c>
      <c r="N113" s="39">
        <f t="shared" si="273"/>
        <v>0</v>
      </c>
      <c r="O113" s="39">
        <f t="shared" si="273"/>
        <v>0</v>
      </c>
      <c r="P113" s="39">
        <f t="shared" si="273"/>
        <v>0</v>
      </c>
      <c r="Q113" s="39">
        <f t="shared" si="273"/>
        <v>0</v>
      </c>
      <c r="R113" s="39">
        <f t="shared" si="273"/>
        <v>0</v>
      </c>
      <c r="S113" s="39">
        <f t="shared" si="273"/>
        <v>0</v>
      </c>
      <c r="T113" s="39">
        <f t="shared" si="273"/>
        <v>5836800</v>
      </c>
      <c r="U113" s="39">
        <f t="shared" si="273"/>
        <v>0</v>
      </c>
      <c r="V113" s="39">
        <f t="shared" si="273"/>
        <v>0</v>
      </c>
      <c r="W113" s="39">
        <f t="shared" si="273"/>
        <v>5932000</v>
      </c>
      <c r="X113" s="39">
        <f t="shared" si="273"/>
        <v>134000</v>
      </c>
      <c r="Y113" s="39">
        <f t="shared" si="273"/>
        <v>0</v>
      </c>
      <c r="Z113" s="39">
        <f t="shared" si="273"/>
        <v>0</v>
      </c>
      <c r="AA113" s="39">
        <f t="shared" si="273"/>
        <v>0</v>
      </c>
      <c r="AB113" s="39">
        <f t="shared" si="273"/>
        <v>0</v>
      </c>
      <c r="AC113" s="39">
        <f t="shared" si="273"/>
        <v>3800000</v>
      </c>
      <c r="AD113" s="39">
        <f t="shared" si="273"/>
        <v>0</v>
      </c>
      <c r="AE113" s="39">
        <f t="shared" si="273"/>
        <v>0</v>
      </c>
      <c r="AF113" s="39">
        <f t="shared" si="273"/>
        <v>215000</v>
      </c>
      <c r="AG113" s="39">
        <f t="shared" si="273"/>
        <v>0</v>
      </c>
      <c r="AH113" s="39">
        <f t="shared" si="273"/>
        <v>0</v>
      </c>
      <c r="AI113" s="39">
        <f t="shared" si="273"/>
        <v>0</v>
      </c>
      <c r="AJ113" s="39">
        <f t="shared" si="273"/>
        <v>251000</v>
      </c>
      <c r="AK113" s="39">
        <f t="shared" si="273"/>
        <v>0</v>
      </c>
      <c r="AL113" s="39">
        <f t="shared" si="273"/>
        <v>0</v>
      </c>
      <c r="AM113" s="39">
        <f t="shared" si="273"/>
        <v>0</v>
      </c>
      <c r="AN113" s="39">
        <f t="shared" si="273"/>
        <v>251000</v>
      </c>
      <c r="AO113" s="39">
        <f t="shared" si="273"/>
        <v>4394000</v>
      </c>
      <c r="AP113" s="39">
        <f t="shared" si="273"/>
        <v>1090000</v>
      </c>
      <c r="AQ113" s="39">
        <f t="shared" si="273"/>
        <v>27356500</v>
      </c>
      <c r="AR113" s="39">
        <f t="shared" si="273"/>
        <v>25533050</v>
      </c>
      <c r="AS113" s="39">
        <f t="shared" si="273"/>
        <v>53728550</v>
      </c>
      <c r="AT113" s="39">
        <f t="shared" si="273"/>
        <v>340000</v>
      </c>
      <c r="AU113" s="39">
        <f t="shared" si="273"/>
        <v>25282050</v>
      </c>
      <c r="AV113" s="39">
        <f t="shared" si="273"/>
        <v>54000550</v>
      </c>
      <c r="AW113" s="39">
        <f t="shared" si="273"/>
        <v>30806500</v>
      </c>
      <c r="AX113" s="39">
        <f t="shared" si="273"/>
        <v>1345000</v>
      </c>
      <c r="AY113" s="39">
        <f t="shared" si="273"/>
        <v>2000</v>
      </c>
      <c r="AZ113" s="39">
        <f t="shared" si="273"/>
        <v>0</v>
      </c>
      <c r="BA113" s="57">
        <f t="shared" si="215"/>
        <v>240298000</v>
      </c>
      <c r="BB113" s="28">
        <f t="shared" si="238"/>
        <v>0</v>
      </c>
      <c r="BC113" s="29"/>
      <c r="BD113" s="57">
        <f t="shared" si="256"/>
        <v>0</v>
      </c>
      <c r="BE113" s="57">
        <f t="shared" si="257"/>
        <v>0</v>
      </c>
      <c r="BF113" s="57">
        <f t="shared" si="258"/>
        <v>0</v>
      </c>
      <c r="BG113" s="57">
        <f t="shared" si="259"/>
        <v>5836800</v>
      </c>
      <c r="BH113" s="57">
        <f t="shared" si="260"/>
        <v>6066000</v>
      </c>
      <c r="BI113" s="57">
        <f t="shared" si="261"/>
        <v>0</v>
      </c>
      <c r="BJ113" s="57">
        <f t="shared" si="262"/>
        <v>4015000</v>
      </c>
      <c r="BK113" s="57">
        <f t="shared" si="263"/>
        <v>251000</v>
      </c>
      <c r="BL113" s="57">
        <f t="shared" si="264"/>
        <v>251000</v>
      </c>
      <c r="BM113" s="57">
        <f t="shared" si="265"/>
        <v>58373550</v>
      </c>
      <c r="BN113" s="57">
        <f t="shared" si="266"/>
        <v>133351150</v>
      </c>
      <c r="BO113" s="57">
        <f t="shared" si="267"/>
        <v>32153500</v>
      </c>
      <c r="BP113" s="29"/>
      <c r="BQ113" s="57">
        <f t="shared" si="268"/>
        <v>0</v>
      </c>
      <c r="BR113" s="57">
        <f t="shared" si="269"/>
        <v>11902800</v>
      </c>
      <c r="BS113" s="57">
        <f t="shared" si="270"/>
        <v>4517000</v>
      </c>
      <c r="BT113" s="57">
        <f t="shared" si="271"/>
        <v>223878200</v>
      </c>
    </row>
    <row r="114">
      <c r="A114" s="41" t="s">
        <v>98</v>
      </c>
      <c r="B114" s="42" t="s">
        <v>99</v>
      </c>
      <c r="C114" s="6"/>
      <c r="D114" s="43">
        <f t="shared" ref="D114:AZ114" si="274">sum(D115,D127)</f>
        <v>232104000</v>
      </c>
      <c r="E114" s="43">
        <f t="shared" si="274"/>
        <v>0</v>
      </c>
      <c r="F114" s="43">
        <f t="shared" si="274"/>
        <v>0</v>
      </c>
      <c r="G114" s="43">
        <f t="shared" si="274"/>
        <v>0</v>
      </c>
      <c r="H114" s="43">
        <f t="shared" si="274"/>
        <v>0</v>
      </c>
      <c r="I114" s="43">
        <f t="shared" si="274"/>
        <v>0</v>
      </c>
      <c r="J114" s="43">
        <f t="shared" si="274"/>
        <v>0</v>
      </c>
      <c r="K114" s="43">
        <f t="shared" si="274"/>
        <v>0</v>
      </c>
      <c r="L114" s="43">
        <f t="shared" si="274"/>
        <v>0</v>
      </c>
      <c r="M114" s="43">
        <f t="shared" si="274"/>
        <v>0</v>
      </c>
      <c r="N114" s="43">
        <f t="shared" si="274"/>
        <v>0</v>
      </c>
      <c r="O114" s="43">
        <f t="shared" si="274"/>
        <v>0</v>
      </c>
      <c r="P114" s="43">
        <f t="shared" si="274"/>
        <v>0</v>
      </c>
      <c r="Q114" s="43">
        <f t="shared" si="274"/>
        <v>0</v>
      </c>
      <c r="R114" s="43">
        <f t="shared" si="274"/>
        <v>0</v>
      </c>
      <c r="S114" s="43">
        <f t="shared" si="274"/>
        <v>0</v>
      </c>
      <c r="T114" s="43">
        <f t="shared" si="274"/>
        <v>5836800</v>
      </c>
      <c r="U114" s="43">
        <f t="shared" si="274"/>
        <v>0</v>
      </c>
      <c r="V114" s="43">
        <f t="shared" si="274"/>
        <v>0</v>
      </c>
      <c r="W114" s="43">
        <f t="shared" si="274"/>
        <v>5932000</v>
      </c>
      <c r="X114" s="43">
        <f t="shared" si="274"/>
        <v>134000</v>
      </c>
      <c r="Y114" s="43">
        <f t="shared" si="274"/>
        <v>0</v>
      </c>
      <c r="Z114" s="43">
        <f t="shared" si="274"/>
        <v>0</v>
      </c>
      <c r="AA114" s="43">
        <f t="shared" si="274"/>
        <v>0</v>
      </c>
      <c r="AB114" s="43">
        <f t="shared" si="274"/>
        <v>0</v>
      </c>
      <c r="AC114" s="43">
        <f t="shared" si="274"/>
        <v>0</v>
      </c>
      <c r="AD114" s="43">
        <f t="shared" si="274"/>
        <v>0</v>
      </c>
      <c r="AE114" s="43">
        <f t="shared" si="274"/>
        <v>0</v>
      </c>
      <c r="AF114" s="43">
        <f t="shared" si="274"/>
        <v>215000</v>
      </c>
      <c r="AG114" s="43">
        <f t="shared" si="274"/>
        <v>0</v>
      </c>
      <c r="AH114" s="43">
        <f t="shared" si="274"/>
        <v>0</v>
      </c>
      <c r="AI114" s="43">
        <f t="shared" si="274"/>
        <v>0</v>
      </c>
      <c r="AJ114" s="43">
        <f t="shared" si="274"/>
        <v>251000</v>
      </c>
      <c r="AK114" s="43">
        <f t="shared" si="274"/>
        <v>0</v>
      </c>
      <c r="AL114" s="43">
        <f t="shared" si="274"/>
        <v>0</v>
      </c>
      <c r="AM114" s="43">
        <f t="shared" si="274"/>
        <v>0</v>
      </c>
      <c r="AN114" s="43">
        <f t="shared" si="274"/>
        <v>251000</v>
      </c>
      <c r="AO114" s="43">
        <f t="shared" si="274"/>
        <v>0</v>
      </c>
      <c r="AP114" s="43">
        <f t="shared" si="274"/>
        <v>1090000</v>
      </c>
      <c r="AQ114" s="43">
        <f t="shared" si="274"/>
        <v>27356500</v>
      </c>
      <c r="AR114" s="43">
        <f t="shared" si="274"/>
        <v>25533050</v>
      </c>
      <c r="AS114" s="43">
        <f t="shared" si="274"/>
        <v>53728550</v>
      </c>
      <c r="AT114" s="43">
        <f t="shared" si="274"/>
        <v>340000</v>
      </c>
      <c r="AU114" s="43">
        <f t="shared" si="274"/>
        <v>25282050</v>
      </c>
      <c r="AV114" s="43">
        <f t="shared" si="274"/>
        <v>54000550</v>
      </c>
      <c r="AW114" s="43">
        <f t="shared" si="274"/>
        <v>30806500</v>
      </c>
      <c r="AX114" s="43">
        <f t="shared" si="274"/>
        <v>1345000</v>
      </c>
      <c r="AY114" s="43">
        <f t="shared" si="274"/>
        <v>2000</v>
      </c>
      <c r="AZ114" s="58">
        <f t="shared" si="274"/>
        <v>0</v>
      </c>
      <c r="BA114" s="59">
        <f t="shared" si="215"/>
        <v>232104000</v>
      </c>
      <c r="BB114" s="28">
        <f t="shared" si="238"/>
        <v>0</v>
      </c>
      <c r="BC114" s="29"/>
      <c r="BD114" s="59">
        <f t="shared" si="256"/>
        <v>0</v>
      </c>
      <c r="BE114" s="59">
        <f t="shared" si="257"/>
        <v>0</v>
      </c>
      <c r="BF114" s="59">
        <f t="shared" si="258"/>
        <v>0</v>
      </c>
      <c r="BG114" s="59">
        <f t="shared" si="259"/>
        <v>5836800</v>
      </c>
      <c r="BH114" s="59">
        <f t="shared" si="260"/>
        <v>6066000</v>
      </c>
      <c r="BI114" s="59">
        <f t="shared" si="261"/>
        <v>0</v>
      </c>
      <c r="BJ114" s="59">
        <f t="shared" si="262"/>
        <v>215000</v>
      </c>
      <c r="BK114" s="59">
        <f t="shared" si="263"/>
        <v>251000</v>
      </c>
      <c r="BL114" s="59">
        <f t="shared" si="264"/>
        <v>251000</v>
      </c>
      <c r="BM114" s="59">
        <f t="shared" si="265"/>
        <v>53979550</v>
      </c>
      <c r="BN114" s="59">
        <f t="shared" si="266"/>
        <v>133351150</v>
      </c>
      <c r="BO114" s="59">
        <f t="shared" si="267"/>
        <v>32153500</v>
      </c>
      <c r="BP114" s="29"/>
      <c r="BQ114" s="59">
        <f t="shared" si="268"/>
        <v>0</v>
      </c>
      <c r="BR114" s="59">
        <f t="shared" si="269"/>
        <v>11902800</v>
      </c>
      <c r="BS114" s="59">
        <f t="shared" si="270"/>
        <v>717000</v>
      </c>
      <c r="BT114" s="59">
        <f t="shared" si="271"/>
        <v>219484200</v>
      </c>
    </row>
    <row r="115">
      <c r="A115" s="45">
        <v>524111.0</v>
      </c>
      <c r="B115" s="46" t="s">
        <v>41</v>
      </c>
      <c r="C115" s="6"/>
      <c r="D115" s="47">
        <f t="shared" ref="D115:AZ115" si="275">sum(D117:D126)</f>
        <v>230404000</v>
      </c>
      <c r="E115" s="47">
        <f t="shared" si="275"/>
        <v>0</v>
      </c>
      <c r="F115" s="47">
        <f t="shared" si="275"/>
        <v>0</v>
      </c>
      <c r="G115" s="47">
        <f t="shared" si="275"/>
        <v>0</v>
      </c>
      <c r="H115" s="47">
        <f t="shared" si="275"/>
        <v>0</v>
      </c>
      <c r="I115" s="47">
        <f t="shared" si="275"/>
        <v>0</v>
      </c>
      <c r="J115" s="47">
        <f t="shared" si="275"/>
        <v>0</v>
      </c>
      <c r="K115" s="47">
        <f t="shared" si="275"/>
        <v>0</v>
      </c>
      <c r="L115" s="47">
        <f t="shared" si="275"/>
        <v>0</v>
      </c>
      <c r="M115" s="47">
        <f t="shared" si="275"/>
        <v>0</v>
      </c>
      <c r="N115" s="47">
        <f t="shared" si="275"/>
        <v>0</v>
      </c>
      <c r="O115" s="47">
        <f t="shared" si="275"/>
        <v>0</v>
      </c>
      <c r="P115" s="47">
        <f t="shared" si="275"/>
        <v>0</v>
      </c>
      <c r="Q115" s="47">
        <f t="shared" si="275"/>
        <v>0</v>
      </c>
      <c r="R115" s="47">
        <f t="shared" si="275"/>
        <v>0</v>
      </c>
      <c r="S115" s="47">
        <f t="shared" si="275"/>
        <v>0</v>
      </c>
      <c r="T115" s="47">
        <f t="shared" si="275"/>
        <v>5836800</v>
      </c>
      <c r="U115" s="47">
        <f t="shared" si="275"/>
        <v>0</v>
      </c>
      <c r="V115" s="47">
        <f t="shared" si="275"/>
        <v>0</v>
      </c>
      <c r="W115" s="47">
        <f t="shared" si="275"/>
        <v>5932000</v>
      </c>
      <c r="X115" s="47">
        <f t="shared" si="275"/>
        <v>134000</v>
      </c>
      <c r="Y115" s="47">
        <f t="shared" si="275"/>
        <v>0</v>
      </c>
      <c r="Z115" s="47">
        <f t="shared" si="275"/>
        <v>0</v>
      </c>
      <c r="AA115" s="47">
        <f t="shared" si="275"/>
        <v>0</v>
      </c>
      <c r="AB115" s="47">
        <f t="shared" si="275"/>
        <v>0</v>
      </c>
      <c r="AC115" s="47">
        <f t="shared" si="275"/>
        <v>0</v>
      </c>
      <c r="AD115" s="47">
        <f t="shared" si="275"/>
        <v>0</v>
      </c>
      <c r="AE115" s="47">
        <f t="shared" si="275"/>
        <v>0</v>
      </c>
      <c r="AF115" s="47">
        <f t="shared" si="275"/>
        <v>215000</v>
      </c>
      <c r="AG115" s="47">
        <f t="shared" si="275"/>
        <v>0</v>
      </c>
      <c r="AH115" s="47">
        <f t="shared" si="275"/>
        <v>0</v>
      </c>
      <c r="AI115" s="47">
        <f t="shared" si="275"/>
        <v>0</v>
      </c>
      <c r="AJ115" s="47">
        <f t="shared" si="275"/>
        <v>251000</v>
      </c>
      <c r="AK115" s="47">
        <f t="shared" si="275"/>
        <v>0</v>
      </c>
      <c r="AL115" s="47">
        <f t="shared" si="275"/>
        <v>0</v>
      </c>
      <c r="AM115" s="47">
        <f t="shared" si="275"/>
        <v>0</v>
      </c>
      <c r="AN115" s="47">
        <f t="shared" si="275"/>
        <v>251000</v>
      </c>
      <c r="AO115" s="47">
        <f t="shared" si="275"/>
        <v>0</v>
      </c>
      <c r="AP115" s="47">
        <f t="shared" si="275"/>
        <v>750000</v>
      </c>
      <c r="AQ115" s="47">
        <f t="shared" si="275"/>
        <v>27356500</v>
      </c>
      <c r="AR115" s="47">
        <f t="shared" si="275"/>
        <v>25533050</v>
      </c>
      <c r="AS115" s="47">
        <f t="shared" si="275"/>
        <v>53388550</v>
      </c>
      <c r="AT115" s="47">
        <f t="shared" si="275"/>
        <v>0</v>
      </c>
      <c r="AU115" s="47">
        <f t="shared" si="275"/>
        <v>25282050</v>
      </c>
      <c r="AV115" s="47">
        <f t="shared" si="275"/>
        <v>53660550</v>
      </c>
      <c r="AW115" s="47">
        <f t="shared" si="275"/>
        <v>30466500</v>
      </c>
      <c r="AX115" s="47">
        <f t="shared" si="275"/>
        <v>1345000</v>
      </c>
      <c r="AY115" s="47">
        <f t="shared" si="275"/>
        <v>2000</v>
      </c>
      <c r="AZ115" s="47">
        <f t="shared" si="275"/>
        <v>0</v>
      </c>
      <c r="BA115" s="59">
        <f t="shared" si="215"/>
        <v>230404000</v>
      </c>
      <c r="BB115" s="28">
        <f t="shared" si="238"/>
        <v>0</v>
      </c>
      <c r="BC115" s="61"/>
      <c r="BD115" s="59">
        <f t="shared" si="256"/>
        <v>0</v>
      </c>
      <c r="BE115" s="59">
        <f t="shared" si="257"/>
        <v>0</v>
      </c>
      <c r="BF115" s="59">
        <f t="shared" si="258"/>
        <v>0</v>
      </c>
      <c r="BG115" s="59">
        <f t="shared" si="259"/>
        <v>5836800</v>
      </c>
      <c r="BH115" s="59">
        <f t="shared" si="260"/>
        <v>6066000</v>
      </c>
      <c r="BI115" s="59">
        <f t="shared" si="261"/>
        <v>0</v>
      </c>
      <c r="BJ115" s="59">
        <f t="shared" si="262"/>
        <v>215000</v>
      </c>
      <c r="BK115" s="59">
        <f t="shared" si="263"/>
        <v>251000</v>
      </c>
      <c r="BL115" s="59">
        <f t="shared" si="264"/>
        <v>251000</v>
      </c>
      <c r="BM115" s="59">
        <f t="shared" si="265"/>
        <v>53639550</v>
      </c>
      <c r="BN115" s="59">
        <f t="shared" si="266"/>
        <v>132331150</v>
      </c>
      <c r="BO115" s="59">
        <f t="shared" si="267"/>
        <v>31813500</v>
      </c>
      <c r="BP115" s="61"/>
      <c r="BQ115" s="59">
        <f t="shared" si="268"/>
        <v>0</v>
      </c>
      <c r="BR115" s="59">
        <f t="shared" si="269"/>
        <v>11902800</v>
      </c>
      <c r="BS115" s="59">
        <f t="shared" si="270"/>
        <v>717000</v>
      </c>
      <c r="BT115" s="59">
        <f t="shared" si="271"/>
        <v>217784200</v>
      </c>
    </row>
    <row r="116">
      <c r="A116" s="49"/>
      <c r="B116" s="50" t="s">
        <v>37</v>
      </c>
      <c r="C116" s="6"/>
      <c r="D116" s="51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3"/>
      <c r="BA116" s="59">
        <f t="shared" si="215"/>
        <v>0</v>
      </c>
      <c r="BB116" s="28">
        <f t="shared" si="238"/>
        <v>0</v>
      </c>
      <c r="BC116" s="64"/>
      <c r="BD116" s="59">
        <f t="shared" si="256"/>
        <v>0</v>
      </c>
      <c r="BE116" s="59">
        <f t="shared" si="257"/>
        <v>0</v>
      </c>
      <c r="BF116" s="59">
        <f t="shared" si="258"/>
        <v>0</v>
      </c>
      <c r="BG116" s="59">
        <f t="shared" si="259"/>
        <v>0</v>
      </c>
      <c r="BH116" s="59">
        <f t="shared" si="260"/>
        <v>0</v>
      </c>
      <c r="BI116" s="59">
        <f t="shared" si="261"/>
        <v>0</v>
      </c>
      <c r="BJ116" s="59">
        <f t="shared" si="262"/>
        <v>0</v>
      </c>
      <c r="BK116" s="59">
        <f t="shared" si="263"/>
        <v>0</v>
      </c>
      <c r="BL116" s="59">
        <f t="shared" si="264"/>
        <v>0</v>
      </c>
      <c r="BM116" s="59">
        <f t="shared" si="265"/>
        <v>0</v>
      </c>
      <c r="BN116" s="59">
        <f t="shared" si="266"/>
        <v>0</v>
      </c>
      <c r="BO116" s="59">
        <f t="shared" si="267"/>
        <v>0</v>
      </c>
      <c r="BP116" s="64"/>
      <c r="BQ116" s="59">
        <f t="shared" si="268"/>
        <v>0</v>
      </c>
      <c r="BR116" s="59">
        <f t="shared" si="269"/>
        <v>0</v>
      </c>
      <c r="BS116" s="59">
        <f t="shared" si="270"/>
        <v>0</v>
      </c>
      <c r="BT116" s="59">
        <f t="shared" si="271"/>
        <v>0</v>
      </c>
    </row>
    <row r="117">
      <c r="A117" s="49"/>
      <c r="B117" s="52" t="s">
        <v>38</v>
      </c>
      <c r="C117" s="52" t="s">
        <v>170</v>
      </c>
      <c r="D117" s="53">
        <v>4.32E7</v>
      </c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6">
        <v>2950000.0</v>
      </c>
      <c r="U117" s="102"/>
      <c r="V117" s="102"/>
      <c r="W117" s="106">
        <v>3880000.0</v>
      </c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>
        <v>9092500.0</v>
      </c>
      <c r="AS117" s="102">
        <v>9092500.0</v>
      </c>
      <c r="AT117" s="102"/>
      <c r="AU117" s="102">
        <v>9092500.0</v>
      </c>
      <c r="AV117" s="102">
        <v>9092500.0</v>
      </c>
      <c r="AW117" s="102"/>
      <c r="AX117" s="102"/>
      <c r="AY117" s="102"/>
      <c r="AZ117" s="103"/>
      <c r="BA117" s="59">
        <f t="shared" si="215"/>
        <v>43200000</v>
      </c>
      <c r="BB117" s="28">
        <f t="shared" si="238"/>
        <v>0</v>
      </c>
      <c r="BC117" s="64"/>
      <c r="BD117" s="59">
        <f t="shared" si="256"/>
        <v>0</v>
      </c>
      <c r="BE117" s="59">
        <f t="shared" si="257"/>
        <v>0</v>
      </c>
      <c r="BF117" s="59">
        <f t="shared" si="258"/>
        <v>0</v>
      </c>
      <c r="BG117" s="59">
        <f t="shared" si="259"/>
        <v>2950000</v>
      </c>
      <c r="BH117" s="59">
        <f t="shared" si="260"/>
        <v>3880000</v>
      </c>
      <c r="BI117" s="59">
        <f t="shared" si="261"/>
        <v>0</v>
      </c>
      <c r="BJ117" s="59">
        <f t="shared" si="262"/>
        <v>0</v>
      </c>
      <c r="BK117" s="59">
        <f t="shared" si="263"/>
        <v>0</v>
      </c>
      <c r="BL117" s="59">
        <f t="shared" si="264"/>
        <v>0</v>
      </c>
      <c r="BM117" s="59">
        <f t="shared" si="265"/>
        <v>9092500</v>
      </c>
      <c r="BN117" s="59">
        <f t="shared" si="266"/>
        <v>27277500</v>
      </c>
      <c r="BO117" s="59">
        <f t="shared" si="267"/>
        <v>0</v>
      </c>
      <c r="BP117" s="64"/>
      <c r="BQ117" s="59">
        <f t="shared" si="268"/>
        <v>0</v>
      </c>
      <c r="BR117" s="59">
        <f t="shared" si="269"/>
        <v>6830000</v>
      </c>
      <c r="BS117" s="59">
        <f t="shared" si="270"/>
        <v>0</v>
      </c>
      <c r="BT117" s="59">
        <f t="shared" si="271"/>
        <v>36370000</v>
      </c>
    </row>
    <row r="118">
      <c r="A118" s="49"/>
      <c r="B118" s="52" t="s">
        <v>38</v>
      </c>
      <c r="C118" s="52" t="s">
        <v>171</v>
      </c>
      <c r="D118" s="53">
        <v>3.96E7</v>
      </c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6">
        <v>1425000.0</v>
      </c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>
        <v>9544000.0</v>
      </c>
      <c r="AS118" s="102">
        <v>9544000.0</v>
      </c>
      <c r="AT118" s="102"/>
      <c r="AU118" s="102">
        <v>9544000.0</v>
      </c>
      <c r="AV118" s="144">
        <v>9543000.0</v>
      </c>
      <c r="AW118" s="102"/>
      <c r="AX118" s="102"/>
      <c r="AY118" s="102"/>
      <c r="AZ118" s="103"/>
      <c r="BA118" s="59">
        <f t="shared" si="215"/>
        <v>39600000</v>
      </c>
      <c r="BB118" s="28">
        <f t="shared" si="238"/>
        <v>0</v>
      </c>
      <c r="BC118" s="64"/>
      <c r="BD118" s="59">
        <f t="shared" si="256"/>
        <v>0</v>
      </c>
      <c r="BE118" s="59">
        <f t="shared" si="257"/>
        <v>0</v>
      </c>
      <c r="BF118" s="59">
        <f t="shared" si="258"/>
        <v>0</v>
      </c>
      <c r="BG118" s="59">
        <f t="shared" si="259"/>
        <v>1425000</v>
      </c>
      <c r="BH118" s="59">
        <f t="shared" si="260"/>
        <v>0</v>
      </c>
      <c r="BI118" s="59">
        <f t="shared" si="261"/>
        <v>0</v>
      </c>
      <c r="BJ118" s="59">
        <f t="shared" si="262"/>
        <v>0</v>
      </c>
      <c r="BK118" s="59">
        <f t="shared" si="263"/>
        <v>0</v>
      </c>
      <c r="BL118" s="59">
        <f t="shared" si="264"/>
        <v>0</v>
      </c>
      <c r="BM118" s="59">
        <f t="shared" si="265"/>
        <v>9544000</v>
      </c>
      <c r="BN118" s="59">
        <f t="shared" si="266"/>
        <v>28631000</v>
      </c>
      <c r="BO118" s="59">
        <f t="shared" si="267"/>
        <v>0</v>
      </c>
      <c r="BP118" s="64"/>
      <c r="BQ118" s="59">
        <f t="shared" si="268"/>
        <v>0</v>
      </c>
      <c r="BR118" s="59">
        <f t="shared" si="269"/>
        <v>1425000</v>
      </c>
      <c r="BS118" s="59">
        <f t="shared" si="270"/>
        <v>0</v>
      </c>
      <c r="BT118" s="59">
        <f t="shared" si="271"/>
        <v>38175000</v>
      </c>
    </row>
    <row r="119">
      <c r="A119" s="49"/>
      <c r="B119" s="52" t="s">
        <v>38</v>
      </c>
      <c r="C119" s="52" t="s">
        <v>172</v>
      </c>
      <c r="D119" s="53">
        <v>3.0096E7</v>
      </c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6">
        <v>1461800.0</v>
      </c>
      <c r="U119" s="102"/>
      <c r="V119" s="102"/>
      <c r="W119" s="106">
        <v>2052000.0</v>
      </c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  <c r="AR119" s="102">
        <v>6645550.0</v>
      </c>
      <c r="AS119" s="102">
        <v>6645550.0</v>
      </c>
      <c r="AT119" s="102"/>
      <c r="AU119" s="102">
        <v>6645550.0</v>
      </c>
      <c r="AV119" s="102">
        <v>6645550.0</v>
      </c>
      <c r="AW119" s="102"/>
      <c r="AX119" s="102"/>
      <c r="AY119" s="102"/>
      <c r="AZ119" s="103"/>
      <c r="BA119" s="59">
        <f t="shared" si="215"/>
        <v>30096000</v>
      </c>
      <c r="BB119" s="28">
        <f t="shared" si="238"/>
        <v>0</v>
      </c>
      <c r="BC119" s="64"/>
      <c r="BD119" s="59">
        <f t="shared" si="256"/>
        <v>0</v>
      </c>
      <c r="BE119" s="59">
        <f t="shared" si="257"/>
        <v>0</v>
      </c>
      <c r="BF119" s="59">
        <f t="shared" si="258"/>
        <v>0</v>
      </c>
      <c r="BG119" s="59">
        <f t="shared" si="259"/>
        <v>1461800</v>
      </c>
      <c r="BH119" s="59">
        <f t="shared" si="260"/>
        <v>2052000</v>
      </c>
      <c r="BI119" s="59">
        <f t="shared" si="261"/>
        <v>0</v>
      </c>
      <c r="BJ119" s="59">
        <f t="shared" si="262"/>
        <v>0</v>
      </c>
      <c r="BK119" s="59">
        <f t="shared" si="263"/>
        <v>0</v>
      </c>
      <c r="BL119" s="59">
        <f t="shared" si="264"/>
        <v>0</v>
      </c>
      <c r="BM119" s="59">
        <f t="shared" si="265"/>
        <v>6645550</v>
      </c>
      <c r="BN119" s="59">
        <f t="shared" si="266"/>
        <v>19936650</v>
      </c>
      <c r="BO119" s="59">
        <f t="shared" si="267"/>
        <v>0</v>
      </c>
      <c r="BP119" s="64"/>
      <c r="BQ119" s="59">
        <f t="shared" si="268"/>
        <v>0</v>
      </c>
      <c r="BR119" s="59">
        <f t="shared" si="269"/>
        <v>3513800</v>
      </c>
      <c r="BS119" s="59">
        <f t="shared" si="270"/>
        <v>0</v>
      </c>
      <c r="BT119" s="59">
        <f t="shared" si="271"/>
        <v>26582200</v>
      </c>
    </row>
    <row r="120">
      <c r="A120" s="49"/>
      <c r="B120" s="52" t="s">
        <v>38</v>
      </c>
      <c r="C120" s="52" t="s">
        <v>105</v>
      </c>
      <c r="D120" s="53">
        <v>22000.0</v>
      </c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44">
        <v>22000.0</v>
      </c>
      <c r="AW120" s="102"/>
      <c r="AX120" s="102"/>
      <c r="AY120" s="102"/>
      <c r="AZ120" s="103"/>
      <c r="BA120" s="59">
        <f t="shared" si="215"/>
        <v>22000</v>
      </c>
      <c r="BB120" s="28">
        <f t="shared" si="238"/>
        <v>0</v>
      </c>
      <c r="BC120" s="64"/>
      <c r="BD120" s="59">
        <f t="shared" si="256"/>
        <v>0</v>
      </c>
      <c r="BE120" s="59">
        <f t="shared" si="257"/>
        <v>0</v>
      </c>
      <c r="BF120" s="59">
        <f t="shared" si="258"/>
        <v>0</v>
      </c>
      <c r="BG120" s="59">
        <f t="shared" si="259"/>
        <v>0</v>
      </c>
      <c r="BH120" s="59">
        <f t="shared" si="260"/>
        <v>0</v>
      </c>
      <c r="BI120" s="59">
        <f t="shared" si="261"/>
        <v>0</v>
      </c>
      <c r="BJ120" s="59">
        <f t="shared" si="262"/>
        <v>0</v>
      </c>
      <c r="BK120" s="59">
        <f t="shared" si="263"/>
        <v>0</v>
      </c>
      <c r="BL120" s="59">
        <f t="shared" si="264"/>
        <v>0</v>
      </c>
      <c r="BM120" s="59">
        <f t="shared" si="265"/>
        <v>0</v>
      </c>
      <c r="BN120" s="59">
        <f t="shared" si="266"/>
        <v>22000</v>
      </c>
      <c r="BO120" s="59">
        <f t="shared" si="267"/>
        <v>0</v>
      </c>
      <c r="BP120" s="64"/>
      <c r="BQ120" s="59">
        <f t="shared" si="268"/>
        <v>0</v>
      </c>
      <c r="BR120" s="59">
        <f t="shared" si="269"/>
        <v>0</v>
      </c>
      <c r="BS120" s="59">
        <f t="shared" si="270"/>
        <v>0</v>
      </c>
      <c r="BT120" s="59">
        <f t="shared" si="271"/>
        <v>22000</v>
      </c>
    </row>
    <row r="121">
      <c r="A121" s="49"/>
      <c r="B121" s="52" t="s">
        <v>38</v>
      </c>
      <c r="C121" s="52" t="s">
        <v>106</v>
      </c>
      <c r="D121" s="53">
        <v>2700000.0</v>
      </c>
      <c r="E121" s="62"/>
      <c r="F121" s="62"/>
      <c r="G121" s="62"/>
      <c r="H121" s="62"/>
      <c r="I121" s="62"/>
      <c r="J121" s="62"/>
      <c r="K121" s="62"/>
      <c r="L121" s="53"/>
      <c r="M121" s="62"/>
      <c r="N121" s="62"/>
      <c r="O121" s="62"/>
      <c r="P121" s="53"/>
      <c r="Q121" s="62"/>
      <c r="R121" s="62"/>
      <c r="S121" s="62"/>
      <c r="T121" s="53"/>
      <c r="U121" s="62"/>
      <c r="V121" s="62"/>
      <c r="W121" s="62"/>
      <c r="X121" s="53">
        <v>134000.0</v>
      </c>
      <c r="Y121" s="62"/>
      <c r="Z121" s="62"/>
      <c r="AA121" s="62"/>
      <c r="AB121" s="53"/>
      <c r="AC121" s="62"/>
      <c r="AD121" s="62"/>
      <c r="AE121" s="62"/>
      <c r="AF121" s="53">
        <v>215000.0</v>
      </c>
      <c r="AG121" s="62"/>
      <c r="AH121" s="62"/>
      <c r="AI121" s="62"/>
      <c r="AJ121" s="53">
        <v>251000.0</v>
      </c>
      <c r="AK121" s="62"/>
      <c r="AL121" s="62"/>
      <c r="AM121" s="62"/>
      <c r="AN121" s="53">
        <v>251000.0</v>
      </c>
      <c r="AO121" s="62"/>
      <c r="AP121" s="62"/>
      <c r="AQ121" s="62"/>
      <c r="AR121" s="53">
        <v>251000.0</v>
      </c>
      <c r="AS121" s="62"/>
      <c r="AT121" s="53"/>
      <c r="AU121" s="62"/>
      <c r="AV121" s="53">
        <v>251000.0</v>
      </c>
      <c r="AW121" s="62"/>
      <c r="AX121" s="53">
        <v>1345000.0</v>
      </c>
      <c r="AY121" s="53">
        <v>2000.0</v>
      </c>
      <c r="AZ121" s="65"/>
      <c r="BA121" s="59">
        <f t="shared" si="215"/>
        <v>2700000</v>
      </c>
      <c r="BB121" s="28">
        <f t="shared" si="238"/>
        <v>0</v>
      </c>
      <c r="BC121" s="64"/>
      <c r="BD121" s="59">
        <f t="shared" si="256"/>
        <v>0</v>
      </c>
      <c r="BE121" s="59">
        <f t="shared" si="257"/>
        <v>0</v>
      </c>
      <c r="BF121" s="59">
        <f t="shared" si="258"/>
        <v>0</v>
      </c>
      <c r="BG121" s="59">
        <f t="shared" si="259"/>
        <v>0</v>
      </c>
      <c r="BH121" s="59">
        <f t="shared" si="260"/>
        <v>134000</v>
      </c>
      <c r="BI121" s="59">
        <f t="shared" si="261"/>
        <v>0</v>
      </c>
      <c r="BJ121" s="59">
        <f t="shared" si="262"/>
        <v>215000</v>
      </c>
      <c r="BK121" s="59">
        <f t="shared" si="263"/>
        <v>251000</v>
      </c>
      <c r="BL121" s="59">
        <f t="shared" si="264"/>
        <v>251000</v>
      </c>
      <c r="BM121" s="59">
        <f t="shared" si="265"/>
        <v>251000</v>
      </c>
      <c r="BN121" s="59">
        <f t="shared" si="266"/>
        <v>251000</v>
      </c>
      <c r="BO121" s="59">
        <f t="shared" si="267"/>
        <v>1347000</v>
      </c>
      <c r="BP121" s="64"/>
      <c r="BQ121" s="59">
        <f t="shared" si="268"/>
        <v>0</v>
      </c>
      <c r="BR121" s="59">
        <f t="shared" si="269"/>
        <v>134000</v>
      </c>
      <c r="BS121" s="59">
        <f t="shared" si="270"/>
        <v>717000</v>
      </c>
      <c r="BT121" s="59">
        <f t="shared" si="271"/>
        <v>1849000</v>
      </c>
    </row>
    <row r="122">
      <c r="A122" s="45"/>
      <c r="B122" s="110"/>
      <c r="C122" s="52" t="s">
        <v>329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60"/>
      <c r="BA122" s="44"/>
      <c r="BB122" s="64"/>
      <c r="BC122" s="61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61"/>
      <c r="BQ122" s="44"/>
      <c r="BR122" s="44"/>
      <c r="BS122" s="44"/>
      <c r="BT122" s="44"/>
    </row>
    <row r="123">
      <c r="A123" s="49"/>
      <c r="B123" s="52" t="s">
        <v>38</v>
      </c>
      <c r="C123" s="52" t="s">
        <v>345</v>
      </c>
      <c r="D123" s="53">
        <v>4.32E7</v>
      </c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53"/>
      <c r="Y123" s="62"/>
      <c r="Z123" s="62"/>
      <c r="AA123" s="62"/>
      <c r="AB123" s="62"/>
      <c r="AC123" s="62"/>
      <c r="AD123" s="62"/>
      <c r="AE123" s="62"/>
      <c r="AF123" s="53"/>
      <c r="AG123" s="62"/>
      <c r="AH123" s="62"/>
      <c r="AI123" s="62"/>
      <c r="AJ123" s="53"/>
      <c r="AK123" s="62"/>
      <c r="AL123" s="62"/>
      <c r="AM123" s="62"/>
      <c r="AN123" s="53"/>
      <c r="AO123" s="62"/>
      <c r="AP123" s="62"/>
      <c r="AQ123" s="62">
        <v>1.055E7</v>
      </c>
      <c r="AR123" s="53"/>
      <c r="AS123" s="62">
        <v>1.055E7</v>
      </c>
      <c r="AT123" s="53"/>
      <c r="AU123" s="62"/>
      <c r="AV123" s="62">
        <v>1.055E7</v>
      </c>
      <c r="AW123" s="62">
        <v>1.155E7</v>
      </c>
      <c r="AX123" s="62"/>
      <c r="AY123" s="62"/>
      <c r="AZ123" s="65"/>
      <c r="BA123" s="59">
        <f t="shared" ref="BA123:BA144" si="276">sum(E123:AZ123)</f>
        <v>43200000</v>
      </c>
      <c r="BB123" s="28">
        <f t="shared" ref="BB123:BB371" si="277">D123-BA123</f>
        <v>0</v>
      </c>
      <c r="BC123" s="64"/>
      <c r="BD123" s="59">
        <f t="shared" ref="BD123:BD142" si="278">sum(E123:H123)</f>
        <v>0</v>
      </c>
      <c r="BE123" s="59">
        <f t="shared" ref="BE123:BE142" si="279">sum(I123:L123)</f>
        <v>0</v>
      </c>
      <c r="BF123" s="59">
        <f t="shared" ref="BF123:BF142" si="280">sum(M123:P123)</f>
        <v>0</v>
      </c>
      <c r="BG123" s="59">
        <f t="shared" ref="BG123:BG142" si="281">sum(Q123:T123)</f>
        <v>0</v>
      </c>
      <c r="BH123" s="59">
        <f t="shared" ref="BH123:BH142" si="282">sum(U123:X123)</f>
        <v>0</v>
      </c>
      <c r="BI123" s="59">
        <f t="shared" ref="BI123:BI142" si="283">sum(Y123:AB123)</f>
        <v>0</v>
      </c>
      <c r="BJ123" s="59">
        <f t="shared" ref="BJ123:BJ142" si="284">sum(AC123:AF123)</f>
        <v>0</v>
      </c>
      <c r="BK123" s="59">
        <f t="shared" ref="BK123:BK142" si="285">sum(AG123:AJ123)</f>
        <v>0</v>
      </c>
      <c r="BL123" s="59">
        <f t="shared" ref="BL123:BL142" si="286">sum(AK123:AN123)</f>
        <v>0</v>
      </c>
      <c r="BM123" s="59">
        <f t="shared" ref="BM123:BM142" si="287">sum(AO123:AR123)</f>
        <v>10550000</v>
      </c>
      <c r="BN123" s="59">
        <f t="shared" ref="BN123:BN142" si="288">sum(AS123:AV123)</f>
        <v>21100000</v>
      </c>
      <c r="BO123" s="59">
        <f t="shared" ref="BO123:BO142" si="289">sum(AW123:AZ123)</f>
        <v>11550000</v>
      </c>
      <c r="BP123" s="64"/>
      <c r="BQ123" s="59">
        <f t="shared" ref="BQ123:BQ142" si="290">sum(BD123:BF123)</f>
        <v>0</v>
      </c>
      <c r="BR123" s="59">
        <f t="shared" ref="BR123:BR142" si="291">sum(BG123:BI123)</f>
        <v>0</v>
      </c>
      <c r="BS123" s="59">
        <f t="shared" ref="BS123:BS142" si="292">sum(BJ123:BL123)</f>
        <v>0</v>
      </c>
      <c r="BT123" s="59">
        <f t="shared" ref="BT123:BT142" si="293">sum(BM123:BO123)</f>
        <v>43200000</v>
      </c>
    </row>
    <row r="124">
      <c r="A124" s="49"/>
      <c r="B124" s="52" t="s">
        <v>38</v>
      </c>
      <c r="C124" s="52" t="s">
        <v>346</v>
      </c>
      <c r="D124" s="53">
        <v>3.96E7</v>
      </c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53"/>
      <c r="Y124" s="62"/>
      <c r="Z124" s="62"/>
      <c r="AA124" s="62"/>
      <c r="AB124" s="62"/>
      <c r="AC124" s="62"/>
      <c r="AD124" s="62"/>
      <c r="AE124" s="62"/>
      <c r="AF124" s="53"/>
      <c r="AG124" s="62"/>
      <c r="AH124" s="62"/>
      <c r="AI124" s="62"/>
      <c r="AJ124" s="53"/>
      <c r="AK124" s="62"/>
      <c r="AL124" s="62"/>
      <c r="AM124" s="62"/>
      <c r="AN124" s="53"/>
      <c r="AO124" s="62"/>
      <c r="AP124" s="62"/>
      <c r="AQ124" s="62">
        <v>9650000.0</v>
      </c>
      <c r="AR124" s="53"/>
      <c r="AS124" s="62">
        <v>9650000.0</v>
      </c>
      <c r="AT124" s="53"/>
      <c r="AU124" s="62"/>
      <c r="AV124" s="62">
        <v>9650000.0</v>
      </c>
      <c r="AW124" s="62">
        <v>1.065E7</v>
      </c>
      <c r="AX124" s="62"/>
      <c r="AY124" s="62"/>
      <c r="AZ124" s="65"/>
      <c r="BA124" s="59">
        <f t="shared" si="276"/>
        <v>39600000</v>
      </c>
      <c r="BB124" s="28">
        <f t="shared" si="277"/>
        <v>0</v>
      </c>
      <c r="BC124" s="64"/>
      <c r="BD124" s="59">
        <f t="shared" si="278"/>
        <v>0</v>
      </c>
      <c r="BE124" s="59">
        <f t="shared" si="279"/>
        <v>0</v>
      </c>
      <c r="BF124" s="59">
        <f t="shared" si="280"/>
        <v>0</v>
      </c>
      <c r="BG124" s="59">
        <f t="shared" si="281"/>
        <v>0</v>
      </c>
      <c r="BH124" s="59">
        <f t="shared" si="282"/>
        <v>0</v>
      </c>
      <c r="BI124" s="59">
        <f t="shared" si="283"/>
        <v>0</v>
      </c>
      <c r="BJ124" s="59">
        <f t="shared" si="284"/>
        <v>0</v>
      </c>
      <c r="BK124" s="59">
        <f t="shared" si="285"/>
        <v>0</v>
      </c>
      <c r="BL124" s="59">
        <f t="shared" si="286"/>
        <v>0</v>
      </c>
      <c r="BM124" s="59">
        <f t="shared" si="287"/>
        <v>9650000</v>
      </c>
      <c r="BN124" s="59">
        <f t="shared" si="288"/>
        <v>19300000</v>
      </c>
      <c r="BO124" s="59">
        <f t="shared" si="289"/>
        <v>10650000</v>
      </c>
      <c r="BP124" s="64"/>
      <c r="BQ124" s="59">
        <f t="shared" si="290"/>
        <v>0</v>
      </c>
      <c r="BR124" s="59">
        <f t="shared" si="291"/>
        <v>0</v>
      </c>
      <c r="BS124" s="59">
        <f t="shared" si="292"/>
        <v>0</v>
      </c>
      <c r="BT124" s="59">
        <f t="shared" si="293"/>
        <v>39600000</v>
      </c>
    </row>
    <row r="125">
      <c r="A125" s="49"/>
      <c r="B125" s="52" t="s">
        <v>38</v>
      </c>
      <c r="C125" s="52" t="s">
        <v>338</v>
      </c>
      <c r="D125" s="53">
        <v>2.9736E7</v>
      </c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53"/>
      <c r="Y125" s="62"/>
      <c r="Z125" s="62"/>
      <c r="AA125" s="62"/>
      <c r="AB125" s="62"/>
      <c r="AC125" s="62"/>
      <c r="AD125" s="62"/>
      <c r="AE125" s="62"/>
      <c r="AF125" s="53"/>
      <c r="AG125" s="62"/>
      <c r="AH125" s="62"/>
      <c r="AI125" s="62"/>
      <c r="AJ125" s="53"/>
      <c r="AK125" s="62"/>
      <c r="AL125" s="62"/>
      <c r="AM125" s="62"/>
      <c r="AN125" s="53"/>
      <c r="AO125" s="62"/>
      <c r="AP125" s="62"/>
      <c r="AQ125" s="62">
        <v>7156500.0</v>
      </c>
      <c r="AR125" s="53"/>
      <c r="AS125" s="62">
        <v>7156500.0</v>
      </c>
      <c r="AT125" s="53"/>
      <c r="AU125" s="62"/>
      <c r="AV125" s="62">
        <v>7156500.0</v>
      </c>
      <c r="AW125" s="62">
        <v>8266500.0</v>
      </c>
      <c r="AX125" s="62"/>
      <c r="AY125" s="62"/>
      <c r="AZ125" s="65"/>
      <c r="BA125" s="59">
        <f t="shared" si="276"/>
        <v>29736000</v>
      </c>
      <c r="BB125" s="28">
        <f t="shared" si="277"/>
        <v>0</v>
      </c>
      <c r="BC125" s="64"/>
      <c r="BD125" s="59">
        <f t="shared" si="278"/>
        <v>0</v>
      </c>
      <c r="BE125" s="59">
        <f t="shared" si="279"/>
        <v>0</v>
      </c>
      <c r="BF125" s="59">
        <f t="shared" si="280"/>
        <v>0</v>
      </c>
      <c r="BG125" s="59">
        <f t="shared" si="281"/>
        <v>0</v>
      </c>
      <c r="BH125" s="59">
        <f t="shared" si="282"/>
        <v>0</v>
      </c>
      <c r="BI125" s="59">
        <f t="shared" si="283"/>
        <v>0</v>
      </c>
      <c r="BJ125" s="59">
        <f t="shared" si="284"/>
        <v>0</v>
      </c>
      <c r="BK125" s="59">
        <f t="shared" si="285"/>
        <v>0</v>
      </c>
      <c r="BL125" s="59">
        <f t="shared" si="286"/>
        <v>0</v>
      </c>
      <c r="BM125" s="59">
        <f t="shared" si="287"/>
        <v>7156500</v>
      </c>
      <c r="BN125" s="59">
        <f t="shared" si="288"/>
        <v>14313000</v>
      </c>
      <c r="BO125" s="59">
        <f t="shared" si="289"/>
        <v>8266500</v>
      </c>
      <c r="BP125" s="64"/>
      <c r="BQ125" s="59">
        <f t="shared" si="290"/>
        <v>0</v>
      </c>
      <c r="BR125" s="59">
        <f t="shared" si="291"/>
        <v>0</v>
      </c>
      <c r="BS125" s="59">
        <f t="shared" si="292"/>
        <v>0</v>
      </c>
      <c r="BT125" s="59">
        <f t="shared" si="293"/>
        <v>29736000</v>
      </c>
    </row>
    <row r="126">
      <c r="A126" s="49"/>
      <c r="B126" s="52" t="s">
        <v>38</v>
      </c>
      <c r="C126" s="52" t="s">
        <v>375</v>
      </c>
      <c r="D126" s="53">
        <v>2250000.0</v>
      </c>
      <c r="E126" s="62"/>
      <c r="F126" s="62"/>
      <c r="G126" s="62"/>
      <c r="H126" s="62"/>
      <c r="I126" s="62"/>
      <c r="J126" s="62"/>
      <c r="K126" s="62"/>
      <c r="L126" s="53"/>
      <c r="M126" s="62"/>
      <c r="N126" s="62"/>
      <c r="O126" s="62"/>
      <c r="P126" s="53"/>
      <c r="Q126" s="62"/>
      <c r="R126" s="62"/>
      <c r="S126" s="62"/>
      <c r="T126" s="53"/>
      <c r="U126" s="62"/>
      <c r="V126" s="62"/>
      <c r="W126" s="62"/>
      <c r="X126" s="53"/>
      <c r="Y126" s="62"/>
      <c r="Z126" s="62"/>
      <c r="AA126" s="62"/>
      <c r="AB126" s="53"/>
      <c r="AC126" s="62"/>
      <c r="AD126" s="62"/>
      <c r="AE126" s="62"/>
      <c r="AF126" s="53"/>
      <c r="AG126" s="62"/>
      <c r="AH126" s="62"/>
      <c r="AI126" s="62"/>
      <c r="AJ126" s="53"/>
      <c r="AK126" s="62"/>
      <c r="AL126" s="62"/>
      <c r="AM126" s="62"/>
      <c r="AN126" s="53"/>
      <c r="AO126" s="62"/>
      <c r="AP126" s="53">
        <v>750000.0</v>
      </c>
      <c r="AQ126" s="62"/>
      <c r="AR126" s="53"/>
      <c r="AS126" s="53">
        <v>750000.0</v>
      </c>
      <c r="AT126" s="53"/>
      <c r="AU126" s="62"/>
      <c r="AV126" s="53">
        <v>750000.0</v>
      </c>
      <c r="AW126" s="62"/>
      <c r="AX126" s="53"/>
      <c r="AY126" s="53"/>
      <c r="AZ126" s="65"/>
      <c r="BA126" s="59">
        <f t="shared" si="276"/>
        <v>2250000</v>
      </c>
      <c r="BB126" s="28">
        <f t="shared" si="277"/>
        <v>0</v>
      </c>
      <c r="BC126" s="64"/>
      <c r="BD126" s="59">
        <f t="shared" si="278"/>
        <v>0</v>
      </c>
      <c r="BE126" s="59">
        <f t="shared" si="279"/>
        <v>0</v>
      </c>
      <c r="BF126" s="59">
        <f t="shared" si="280"/>
        <v>0</v>
      </c>
      <c r="BG126" s="59">
        <f t="shared" si="281"/>
        <v>0</v>
      </c>
      <c r="BH126" s="59">
        <f t="shared" si="282"/>
        <v>0</v>
      </c>
      <c r="BI126" s="59">
        <f t="shared" si="283"/>
        <v>0</v>
      </c>
      <c r="BJ126" s="59">
        <f t="shared" si="284"/>
        <v>0</v>
      </c>
      <c r="BK126" s="59">
        <f t="shared" si="285"/>
        <v>0</v>
      </c>
      <c r="BL126" s="59">
        <f t="shared" si="286"/>
        <v>0</v>
      </c>
      <c r="BM126" s="59">
        <f t="shared" si="287"/>
        <v>750000</v>
      </c>
      <c r="BN126" s="59">
        <f t="shared" si="288"/>
        <v>1500000</v>
      </c>
      <c r="BO126" s="59">
        <f t="shared" si="289"/>
        <v>0</v>
      </c>
      <c r="BP126" s="64"/>
      <c r="BQ126" s="59">
        <f t="shared" si="290"/>
        <v>0</v>
      </c>
      <c r="BR126" s="59">
        <f t="shared" si="291"/>
        <v>0</v>
      </c>
      <c r="BS126" s="59">
        <f t="shared" si="292"/>
        <v>0</v>
      </c>
      <c r="BT126" s="59">
        <f t="shared" si="293"/>
        <v>2250000</v>
      </c>
    </row>
    <row r="127">
      <c r="A127" s="45">
        <v>524113.0</v>
      </c>
      <c r="B127" s="46" t="s">
        <v>44</v>
      </c>
      <c r="C127" s="6"/>
      <c r="D127" s="47">
        <f t="shared" ref="D127:AZ127" si="294">sum(D129)</f>
        <v>1700000</v>
      </c>
      <c r="E127" s="47">
        <f t="shared" si="294"/>
        <v>0</v>
      </c>
      <c r="F127" s="47">
        <f t="shared" si="294"/>
        <v>0</v>
      </c>
      <c r="G127" s="47">
        <f t="shared" si="294"/>
        <v>0</v>
      </c>
      <c r="H127" s="47">
        <f t="shared" si="294"/>
        <v>0</v>
      </c>
      <c r="I127" s="47">
        <f t="shared" si="294"/>
        <v>0</v>
      </c>
      <c r="J127" s="47">
        <f t="shared" si="294"/>
        <v>0</v>
      </c>
      <c r="K127" s="47">
        <f t="shared" si="294"/>
        <v>0</v>
      </c>
      <c r="L127" s="47">
        <f t="shared" si="294"/>
        <v>0</v>
      </c>
      <c r="M127" s="47">
        <f t="shared" si="294"/>
        <v>0</v>
      </c>
      <c r="N127" s="47">
        <f t="shared" si="294"/>
        <v>0</v>
      </c>
      <c r="O127" s="47">
        <f t="shared" si="294"/>
        <v>0</v>
      </c>
      <c r="P127" s="47">
        <f t="shared" si="294"/>
        <v>0</v>
      </c>
      <c r="Q127" s="47">
        <f t="shared" si="294"/>
        <v>0</v>
      </c>
      <c r="R127" s="47">
        <f t="shared" si="294"/>
        <v>0</v>
      </c>
      <c r="S127" s="47">
        <f t="shared" si="294"/>
        <v>0</v>
      </c>
      <c r="T127" s="47">
        <f t="shared" si="294"/>
        <v>0</v>
      </c>
      <c r="U127" s="47">
        <f t="shared" si="294"/>
        <v>0</v>
      </c>
      <c r="V127" s="47">
        <f t="shared" si="294"/>
        <v>0</v>
      </c>
      <c r="W127" s="47">
        <f t="shared" si="294"/>
        <v>0</v>
      </c>
      <c r="X127" s="47">
        <f t="shared" si="294"/>
        <v>0</v>
      </c>
      <c r="Y127" s="47">
        <f t="shared" si="294"/>
        <v>0</v>
      </c>
      <c r="Z127" s="47">
        <f t="shared" si="294"/>
        <v>0</v>
      </c>
      <c r="AA127" s="47">
        <f t="shared" si="294"/>
        <v>0</v>
      </c>
      <c r="AB127" s="47">
        <f t="shared" si="294"/>
        <v>0</v>
      </c>
      <c r="AC127" s="47">
        <f t="shared" si="294"/>
        <v>0</v>
      </c>
      <c r="AD127" s="47">
        <f t="shared" si="294"/>
        <v>0</v>
      </c>
      <c r="AE127" s="47">
        <f t="shared" si="294"/>
        <v>0</v>
      </c>
      <c r="AF127" s="47">
        <f t="shared" si="294"/>
        <v>0</v>
      </c>
      <c r="AG127" s="47">
        <f t="shared" si="294"/>
        <v>0</v>
      </c>
      <c r="AH127" s="47">
        <f t="shared" si="294"/>
        <v>0</v>
      </c>
      <c r="AI127" s="47">
        <f t="shared" si="294"/>
        <v>0</v>
      </c>
      <c r="AJ127" s="47">
        <f t="shared" si="294"/>
        <v>0</v>
      </c>
      <c r="AK127" s="47">
        <f t="shared" si="294"/>
        <v>0</v>
      </c>
      <c r="AL127" s="47">
        <f t="shared" si="294"/>
        <v>0</v>
      </c>
      <c r="AM127" s="47">
        <f t="shared" si="294"/>
        <v>0</v>
      </c>
      <c r="AN127" s="47">
        <f t="shared" si="294"/>
        <v>0</v>
      </c>
      <c r="AO127" s="47">
        <f t="shared" si="294"/>
        <v>0</v>
      </c>
      <c r="AP127" s="47">
        <f t="shared" si="294"/>
        <v>340000</v>
      </c>
      <c r="AQ127" s="47">
        <f t="shared" si="294"/>
        <v>0</v>
      </c>
      <c r="AR127" s="47">
        <f t="shared" si="294"/>
        <v>0</v>
      </c>
      <c r="AS127" s="47">
        <f t="shared" si="294"/>
        <v>340000</v>
      </c>
      <c r="AT127" s="47">
        <f t="shared" si="294"/>
        <v>340000</v>
      </c>
      <c r="AU127" s="47">
        <f t="shared" si="294"/>
        <v>0</v>
      </c>
      <c r="AV127" s="47">
        <f t="shared" si="294"/>
        <v>340000</v>
      </c>
      <c r="AW127" s="47">
        <f t="shared" si="294"/>
        <v>340000</v>
      </c>
      <c r="AX127" s="47">
        <f t="shared" si="294"/>
        <v>0</v>
      </c>
      <c r="AY127" s="47">
        <f t="shared" si="294"/>
        <v>0</v>
      </c>
      <c r="AZ127" s="60">
        <f t="shared" si="294"/>
        <v>0</v>
      </c>
      <c r="BA127" s="59">
        <f t="shared" si="276"/>
        <v>1700000</v>
      </c>
      <c r="BB127" s="28">
        <f t="shared" si="277"/>
        <v>0</v>
      </c>
      <c r="BC127" s="61"/>
      <c r="BD127" s="59">
        <f t="shared" si="278"/>
        <v>0</v>
      </c>
      <c r="BE127" s="59">
        <f t="shared" si="279"/>
        <v>0</v>
      </c>
      <c r="BF127" s="59">
        <f t="shared" si="280"/>
        <v>0</v>
      </c>
      <c r="BG127" s="59">
        <f t="shared" si="281"/>
        <v>0</v>
      </c>
      <c r="BH127" s="59">
        <f t="shared" si="282"/>
        <v>0</v>
      </c>
      <c r="BI127" s="59">
        <f t="shared" si="283"/>
        <v>0</v>
      </c>
      <c r="BJ127" s="59">
        <f t="shared" si="284"/>
        <v>0</v>
      </c>
      <c r="BK127" s="59">
        <f t="shared" si="285"/>
        <v>0</v>
      </c>
      <c r="BL127" s="59">
        <f t="shared" si="286"/>
        <v>0</v>
      </c>
      <c r="BM127" s="59">
        <f t="shared" si="287"/>
        <v>340000</v>
      </c>
      <c r="BN127" s="59">
        <f t="shared" si="288"/>
        <v>1020000</v>
      </c>
      <c r="BO127" s="59">
        <f t="shared" si="289"/>
        <v>340000</v>
      </c>
      <c r="BP127" s="61"/>
      <c r="BQ127" s="59">
        <f t="shared" si="290"/>
        <v>0</v>
      </c>
      <c r="BR127" s="59">
        <f t="shared" si="291"/>
        <v>0</v>
      </c>
      <c r="BS127" s="59">
        <f t="shared" si="292"/>
        <v>0</v>
      </c>
      <c r="BT127" s="59">
        <f t="shared" si="293"/>
        <v>1700000</v>
      </c>
    </row>
    <row r="128">
      <c r="A128" s="49"/>
      <c r="B128" s="50" t="s">
        <v>37</v>
      </c>
      <c r="C128" s="6"/>
      <c r="D128" s="51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3"/>
      <c r="BA128" s="59">
        <f t="shared" si="276"/>
        <v>0</v>
      </c>
      <c r="BB128" s="28">
        <f t="shared" si="277"/>
        <v>0</v>
      </c>
      <c r="BC128" s="64"/>
      <c r="BD128" s="59">
        <f t="shared" si="278"/>
        <v>0</v>
      </c>
      <c r="BE128" s="59">
        <f t="shared" si="279"/>
        <v>0</v>
      </c>
      <c r="BF128" s="59">
        <f t="shared" si="280"/>
        <v>0</v>
      </c>
      <c r="BG128" s="59">
        <f t="shared" si="281"/>
        <v>0</v>
      </c>
      <c r="BH128" s="59">
        <f t="shared" si="282"/>
        <v>0</v>
      </c>
      <c r="BI128" s="59">
        <f t="shared" si="283"/>
        <v>0</v>
      </c>
      <c r="BJ128" s="59">
        <f t="shared" si="284"/>
        <v>0</v>
      </c>
      <c r="BK128" s="59">
        <f t="shared" si="285"/>
        <v>0</v>
      </c>
      <c r="BL128" s="59">
        <f t="shared" si="286"/>
        <v>0</v>
      </c>
      <c r="BM128" s="59">
        <f t="shared" si="287"/>
        <v>0</v>
      </c>
      <c r="BN128" s="59">
        <f t="shared" si="288"/>
        <v>0</v>
      </c>
      <c r="BO128" s="59">
        <f t="shared" si="289"/>
        <v>0</v>
      </c>
      <c r="BP128" s="64"/>
      <c r="BQ128" s="59">
        <f t="shared" si="290"/>
        <v>0</v>
      </c>
      <c r="BR128" s="59">
        <f t="shared" si="291"/>
        <v>0</v>
      </c>
      <c r="BS128" s="59">
        <f t="shared" si="292"/>
        <v>0</v>
      </c>
      <c r="BT128" s="59">
        <f t="shared" si="293"/>
        <v>0</v>
      </c>
    </row>
    <row r="129">
      <c r="A129" s="49"/>
      <c r="B129" s="52" t="s">
        <v>38</v>
      </c>
      <c r="C129" s="52" t="s">
        <v>177</v>
      </c>
      <c r="D129" s="53">
        <v>1700000.0</v>
      </c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44">
        <v>340000.0</v>
      </c>
      <c r="AQ129" s="102"/>
      <c r="AR129" s="102"/>
      <c r="AS129" s="144">
        <v>340000.0</v>
      </c>
      <c r="AT129" s="144">
        <v>340000.0</v>
      </c>
      <c r="AU129" s="102"/>
      <c r="AV129" s="144">
        <v>340000.0</v>
      </c>
      <c r="AW129" s="144">
        <v>340000.0</v>
      </c>
      <c r="AX129" s="102"/>
      <c r="AY129" s="102"/>
      <c r="AZ129" s="103"/>
      <c r="BA129" s="59">
        <f t="shared" si="276"/>
        <v>1700000</v>
      </c>
      <c r="BB129" s="28">
        <f t="shared" si="277"/>
        <v>0</v>
      </c>
      <c r="BC129" s="64"/>
      <c r="BD129" s="59">
        <f t="shared" si="278"/>
        <v>0</v>
      </c>
      <c r="BE129" s="59">
        <f t="shared" si="279"/>
        <v>0</v>
      </c>
      <c r="BF129" s="59">
        <f t="shared" si="280"/>
        <v>0</v>
      </c>
      <c r="BG129" s="59">
        <f t="shared" si="281"/>
        <v>0</v>
      </c>
      <c r="BH129" s="59">
        <f t="shared" si="282"/>
        <v>0</v>
      </c>
      <c r="BI129" s="59">
        <f t="shared" si="283"/>
        <v>0</v>
      </c>
      <c r="BJ129" s="59">
        <f t="shared" si="284"/>
        <v>0</v>
      </c>
      <c r="BK129" s="59">
        <f t="shared" si="285"/>
        <v>0</v>
      </c>
      <c r="BL129" s="59">
        <f t="shared" si="286"/>
        <v>0</v>
      </c>
      <c r="BM129" s="59">
        <f t="shared" si="287"/>
        <v>340000</v>
      </c>
      <c r="BN129" s="59">
        <f t="shared" si="288"/>
        <v>1020000</v>
      </c>
      <c r="BO129" s="59">
        <f t="shared" si="289"/>
        <v>340000</v>
      </c>
      <c r="BP129" s="64"/>
      <c r="BQ129" s="59">
        <f t="shared" si="290"/>
        <v>0</v>
      </c>
      <c r="BR129" s="59">
        <f t="shared" si="291"/>
        <v>0</v>
      </c>
      <c r="BS129" s="59">
        <f t="shared" si="292"/>
        <v>0</v>
      </c>
      <c r="BT129" s="59">
        <f t="shared" si="293"/>
        <v>1700000</v>
      </c>
    </row>
    <row r="130">
      <c r="A130" s="41" t="s">
        <v>86</v>
      </c>
      <c r="B130" s="42" t="s">
        <v>108</v>
      </c>
      <c r="C130" s="6"/>
      <c r="D130" s="43">
        <f t="shared" ref="D130:AZ130" si="295">sum(D131,D134)</f>
        <v>8194000</v>
      </c>
      <c r="E130" s="43">
        <f t="shared" si="295"/>
        <v>0</v>
      </c>
      <c r="F130" s="43">
        <f t="shared" si="295"/>
        <v>0</v>
      </c>
      <c r="G130" s="43">
        <f t="shared" si="295"/>
        <v>0</v>
      </c>
      <c r="H130" s="43">
        <f t="shared" si="295"/>
        <v>0</v>
      </c>
      <c r="I130" s="43">
        <f t="shared" si="295"/>
        <v>0</v>
      </c>
      <c r="J130" s="43">
        <f t="shared" si="295"/>
        <v>0</v>
      </c>
      <c r="K130" s="43">
        <f t="shared" si="295"/>
        <v>0</v>
      </c>
      <c r="L130" s="43">
        <f t="shared" si="295"/>
        <v>0</v>
      </c>
      <c r="M130" s="43">
        <f t="shared" si="295"/>
        <v>0</v>
      </c>
      <c r="N130" s="43">
        <f t="shared" si="295"/>
        <v>0</v>
      </c>
      <c r="O130" s="43">
        <f t="shared" si="295"/>
        <v>0</v>
      </c>
      <c r="P130" s="43">
        <f t="shared" si="295"/>
        <v>0</v>
      </c>
      <c r="Q130" s="43">
        <f t="shared" si="295"/>
        <v>0</v>
      </c>
      <c r="R130" s="43">
        <f t="shared" si="295"/>
        <v>0</v>
      </c>
      <c r="S130" s="43">
        <f t="shared" si="295"/>
        <v>0</v>
      </c>
      <c r="T130" s="43">
        <f t="shared" si="295"/>
        <v>0</v>
      </c>
      <c r="U130" s="43">
        <f t="shared" si="295"/>
        <v>0</v>
      </c>
      <c r="V130" s="43">
        <f t="shared" si="295"/>
        <v>0</v>
      </c>
      <c r="W130" s="43">
        <f t="shared" si="295"/>
        <v>0</v>
      </c>
      <c r="X130" s="43">
        <f t="shared" si="295"/>
        <v>0</v>
      </c>
      <c r="Y130" s="43">
        <f t="shared" si="295"/>
        <v>0</v>
      </c>
      <c r="Z130" s="43">
        <f t="shared" si="295"/>
        <v>0</v>
      </c>
      <c r="AA130" s="43">
        <f t="shared" si="295"/>
        <v>0</v>
      </c>
      <c r="AB130" s="43">
        <f t="shared" si="295"/>
        <v>0</v>
      </c>
      <c r="AC130" s="43">
        <f t="shared" si="295"/>
        <v>3800000</v>
      </c>
      <c r="AD130" s="43">
        <f t="shared" si="295"/>
        <v>0</v>
      </c>
      <c r="AE130" s="43">
        <f t="shared" si="295"/>
        <v>0</v>
      </c>
      <c r="AF130" s="43">
        <f t="shared" si="295"/>
        <v>0</v>
      </c>
      <c r="AG130" s="43">
        <f t="shared" si="295"/>
        <v>0</v>
      </c>
      <c r="AH130" s="43">
        <f t="shared" si="295"/>
        <v>0</v>
      </c>
      <c r="AI130" s="43">
        <f t="shared" si="295"/>
        <v>0</v>
      </c>
      <c r="AJ130" s="43">
        <f t="shared" si="295"/>
        <v>0</v>
      </c>
      <c r="AK130" s="43">
        <f t="shared" si="295"/>
        <v>0</v>
      </c>
      <c r="AL130" s="43">
        <f t="shared" si="295"/>
        <v>0</v>
      </c>
      <c r="AM130" s="43">
        <f t="shared" si="295"/>
        <v>0</v>
      </c>
      <c r="AN130" s="43">
        <f t="shared" si="295"/>
        <v>0</v>
      </c>
      <c r="AO130" s="43">
        <f t="shared" si="295"/>
        <v>4394000</v>
      </c>
      <c r="AP130" s="43">
        <f t="shared" si="295"/>
        <v>0</v>
      </c>
      <c r="AQ130" s="43">
        <f t="shared" si="295"/>
        <v>0</v>
      </c>
      <c r="AR130" s="43">
        <f t="shared" si="295"/>
        <v>0</v>
      </c>
      <c r="AS130" s="43">
        <f t="shared" si="295"/>
        <v>0</v>
      </c>
      <c r="AT130" s="43">
        <f t="shared" si="295"/>
        <v>0</v>
      </c>
      <c r="AU130" s="43">
        <f t="shared" si="295"/>
        <v>0</v>
      </c>
      <c r="AV130" s="43">
        <f t="shared" si="295"/>
        <v>0</v>
      </c>
      <c r="AW130" s="43">
        <f t="shared" si="295"/>
        <v>0</v>
      </c>
      <c r="AX130" s="43">
        <f t="shared" si="295"/>
        <v>0</v>
      </c>
      <c r="AY130" s="43">
        <f t="shared" si="295"/>
        <v>0</v>
      </c>
      <c r="AZ130" s="58">
        <f t="shared" si="295"/>
        <v>0</v>
      </c>
      <c r="BA130" s="59">
        <f t="shared" si="276"/>
        <v>8194000</v>
      </c>
      <c r="BB130" s="28">
        <f t="shared" si="277"/>
        <v>0</v>
      </c>
      <c r="BC130" s="29"/>
      <c r="BD130" s="59">
        <f t="shared" si="278"/>
        <v>0</v>
      </c>
      <c r="BE130" s="59">
        <f t="shared" si="279"/>
        <v>0</v>
      </c>
      <c r="BF130" s="59">
        <f t="shared" si="280"/>
        <v>0</v>
      </c>
      <c r="BG130" s="59">
        <f t="shared" si="281"/>
        <v>0</v>
      </c>
      <c r="BH130" s="59">
        <f t="shared" si="282"/>
        <v>0</v>
      </c>
      <c r="BI130" s="59">
        <f t="shared" si="283"/>
        <v>0</v>
      </c>
      <c r="BJ130" s="59">
        <f t="shared" si="284"/>
        <v>3800000</v>
      </c>
      <c r="BK130" s="59">
        <f t="shared" si="285"/>
        <v>0</v>
      </c>
      <c r="BL130" s="59">
        <f t="shared" si="286"/>
        <v>0</v>
      </c>
      <c r="BM130" s="59">
        <f t="shared" si="287"/>
        <v>4394000</v>
      </c>
      <c r="BN130" s="59">
        <f t="shared" si="288"/>
        <v>0</v>
      </c>
      <c r="BO130" s="59">
        <f t="shared" si="289"/>
        <v>0</v>
      </c>
      <c r="BP130" s="29"/>
      <c r="BQ130" s="59">
        <f t="shared" si="290"/>
        <v>0</v>
      </c>
      <c r="BR130" s="59">
        <f t="shared" si="291"/>
        <v>0</v>
      </c>
      <c r="BS130" s="59">
        <f t="shared" si="292"/>
        <v>3800000</v>
      </c>
      <c r="BT130" s="59">
        <f t="shared" si="293"/>
        <v>4394000</v>
      </c>
    </row>
    <row r="131">
      <c r="A131" s="45">
        <v>522151.0</v>
      </c>
      <c r="B131" s="46" t="s">
        <v>51</v>
      </c>
      <c r="C131" s="6"/>
      <c r="D131" s="47">
        <f t="shared" ref="D131:AZ131" si="296">sum(D133)</f>
        <v>3060000</v>
      </c>
      <c r="E131" s="47">
        <f t="shared" si="296"/>
        <v>0</v>
      </c>
      <c r="F131" s="47">
        <f t="shared" si="296"/>
        <v>0</v>
      </c>
      <c r="G131" s="47">
        <f t="shared" si="296"/>
        <v>0</v>
      </c>
      <c r="H131" s="47">
        <f t="shared" si="296"/>
        <v>0</v>
      </c>
      <c r="I131" s="47">
        <f t="shared" si="296"/>
        <v>0</v>
      </c>
      <c r="J131" s="47">
        <f t="shared" si="296"/>
        <v>0</v>
      </c>
      <c r="K131" s="47">
        <f t="shared" si="296"/>
        <v>0</v>
      </c>
      <c r="L131" s="47">
        <f t="shared" si="296"/>
        <v>0</v>
      </c>
      <c r="M131" s="47">
        <f t="shared" si="296"/>
        <v>0</v>
      </c>
      <c r="N131" s="47">
        <f t="shared" si="296"/>
        <v>0</v>
      </c>
      <c r="O131" s="47">
        <f t="shared" si="296"/>
        <v>0</v>
      </c>
      <c r="P131" s="47">
        <f t="shared" si="296"/>
        <v>0</v>
      </c>
      <c r="Q131" s="47">
        <f t="shared" si="296"/>
        <v>0</v>
      </c>
      <c r="R131" s="47">
        <f t="shared" si="296"/>
        <v>0</v>
      </c>
      <c r="S131" s="47">
        <f t="shared" si="296"/>
        <v>0</v>
      </c>
      <c r="T131" s="47">
        <f t="shared" si="296"/>
        <v>0</v>
      </c>
      <c r="U131" s="47">
        <f t="shared" si="296"/>
        <v>0</v>
      </c>
      <c r="V131" s="47">
        <f t="shared" si="296"/>
        <v>0</v>
      </c>
      <c r="W131" s="47">
        <f t="shared" si="296"/>
        <v>0</v>
      </c>
      <c r="X131" s="47">
        <f t="shared" si="296"/>
        <v>0</v>
      </c>
      <c r="Y131" s="47">
        <f t="shared" si="296"/>
        <v>0</v>
      </c>
      <c r="Z131" s="47">
        <f t="shared" si="296"/>
        <v>0</v>
      </c>
      <c r="AA131" s="47">
        <f t="shared" si="296"/>
        <v>0</v>
      </c>
      <c r="AB131" s="47">
        <f t="shared" si="296"/>
        <v>0</v>
      </c>
      <c r="AC131" s="47">
        <f t="shared" si="296"/>
        <v>1800000</v>
      </c>
      <c r="AD131" s="47">
        <f t="shared" si="296"/>
        <v>0</v>
      </c>
      <c r="AE131" s="47">
        <f t="shared" si="296"/>
        <v>0</v>
      </c>
      <c r="AF131" s="47">
        <f t="shared" si="296"/>
        <v>0</v>
      </c>
      <c r="AG131" s="47">
        <f t="shared" si="296"/>
        <v>0</v>
      </c>
      <c r="AH131" s="47">
        <f t="shared" si="296"/>
        <v>0</v>
      </c>
      <c r="AI131" s="47">
        <f t="shared" si="296"/>
        <v>0</v>
      </c>
      <c r="AJ131" s="47">
        <f t="shared" si="296"/>
        <v>0</v>
      </c>
      <c r="AK131" s="47">
        <f t="shared" si="296"/>
        <v>0</v>
      </c>
      <c r="AL131" s="47">
        <f t="shared" si="296"/>
        <v>0</v>
      </c>
      <c r="AM131" s="47">
        <f t="shared" si="296"/>
        <v>0</v>
      </c>
      <c r="AN131" s="47">
        <f t="shared" si="296"/>
        <v>0</v>
      </c>
      <c r="AO131" s="47">
        <f t="shared" si="296"/>
        <v>1260000</v>
      </c>
      <c r="AP131" s="47">
        <f t="shared" si="296"/>
        <v>0</v>
      </c>
      <c r="AQ131" s="47">
        <f t="shared" si="296"/>
        <v>0</v>
      </c>
      <c r="AR131" s="47">
        <f t="shared" si="296"/>
        <v>0</v>
      </c>
      <c r="AS131" s="47">
        <f t="shared" si="296"/>
        <v>0</v>
      </c>
      <c r="AT131" s="47">
        <f t="shared" si="296"/>
        <v>0</v>
      </c>
      <c r="AU131" s="47">
        <f t="shared" si="296"/>
        <v>0</v>
      </c>
      <c r="AV131" s="47">
        <f t="shared" si="296"/>
        <v>0</v>
      </c>
      <c r="AW131" s="47">
        <f t="shared" si="296"/>
        <v>0</v>
      </c>
      <c r="AX131" s="47">
        <f t="shared" si="296"/>
        <v>0</v>
      </c>
      <c r="AY131" s="47">
        <f t="shared" si="296"/>
        <v>0</v>
      </c>
      <c r="AZ131" s="60">
        <f t="shared" si="296"/>
        <v>0</v>
      </c>
      <c r="BA131" s="59">
        <f t="shared" si="276"/>
        <v>3060000</v>
      </c>
      <c r="BB131" s="28">
        <f t="shared" si="277"/>
        <v>0</v>
      </c>
      <c r="BC131" s="61"/>
      <c r="BD131" s="59">
        <f t="shared" si="278"/>
        <v>0</v>
      </c>
      <c r="BE131" s="59">
        <f t="shared" si="279"/>
        <v>0</v>
      </c>
      <c r="BF131" s="59">
        <f t="shared" si="280"/>
        <v>0</v>
      </c>
      <c r="BG131" s="59">
        <f t="shared" si="281"/>
        <v>0</v>
      </c>
      <c r="BH131" s="59">
        <f t="shared" si="282"/>
        <v>0</v>
      </c>
      <c r="BI131" s="59">
        <f t="shared" si="283"/>
        <v>0</v>
      </c>
      <c r="BJ131" s="59">
        <f t="shared" si="284"/>
        <v>1800000</v>
      </c>
      <c r="BK131" s="59">
        <f t="shared" si="285"/>
        <v>0</v>
      </c>
      <c r="BL131" s="59">
        <f t="shared" si="286"/>
        <v>0</v>
      </c>
      <c r="BM131" s="59">
        <f t="shared" si="287"/>
        <v>1260000</v>
      </c>
      <c r="BN131" s="59">
        <f t="shared" si="288"/>
        <v>0</v>
      </c>
      <c r="BO131" s="59">
        <f t="shared" si="289"/>
        <v>0</v>
      </c>
      <c r="BP131" s="61"/>
      <c r="BQ131" s="59">
        <f t="shared" si="290"/>
        <v>0</v>
      </c>
      <c r="BR131" s="59">
        <f t="shared" si="291"/>
        <v>0</v>
      </c>
      <c r="BS131" s="59">
        <f t="shared" si="292"/>
        <v>1800000</v>
      </c>
      <c r="BT131" s="59">
        <f t="shared" si="293"/>
        <v>1260000</v>
      </c>
    </row>
    <row r="132">
      <c r="A132" s="49"/>
      <c r="B132" s="50" t="s">
        <v>37</v>
      </c>
      <c r="C132" s="6"/>
      <c r="D132" s="51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3"/>
      <c r="BA132" s="59">
        <f t="shared" si="276"/>
        <v>0</v>
      </c>
      <c r="BB132" s="28">
        <f t="shared" si="277"/>
        <v>0</v>
      </c>
      <c r="BC132" s="64"/>
      <c r="BD132" s="59">
        <f t="shared" si="278"/>
        <v>0</v>
      </c>
      <c r="BE132" s="59">
        <f t="shared" si="279"/>
        <v>0</v>
      </c>
      <c r="BF132" s="59">
        <f t="shared" si="280"/>
        <v>0</v>
      </c>
      <c r="BG132" s="59">
        <f t="shared" si="281"/>
        <v>0</v>
      </c>
      <c r="BH132" s="59">
        <f t="shared" si="282"/>
        <v>0</v>
      </c>
      <c r="BI132" s="59">
        <f t="shared" si="283"/>
        <v>0</v>
      </c>
      <c r="BJ132" s="59">
        <f t="shared" si="284"/>
        <v>0</v>
      </c>
      <c r="BK132" s="59">
        <f t="shared" si="285"/>
        <v>0</v>
      </c>
      <c r="BL132" s="59">
        <f t="shared" si="286"/>
        <v>0</v>
      </c>
      <c r="BM132" s="59">
        <f t="shared" si="287"/>
        <v>0</v>
      </c>
      <c r="BN132" s="59">
        <f t="shared" si="288"/>
        <v>0</v>
      </c>
      <c r="BO132" s="59">
        <f t="shared" si="289"/>
        <v>0</v>
      </c>
      <c r="BP132" s="64"/>
      <c r="BQ132" s="59">
        <f t="shared" si="290"/>
        <v>0</v>
      </c>
      <c r="BR132" s="59">
        <f t="shared" si="291"/>
        <v>0</v>
      </c>
      <c r="BS132" s="59">
        <f t="shared" si="292"/>
        <v>0</v>
      </c>
      <c r="BT132" s="59">
        <f t="shared" si="293"/>
        <v>0</v>
      </c>
    </row>
    <row r="133">
      <c r="A133" s="49"/>
      <c r="B133" s="52" t="s">
        <v>38</v>
      </c>
      <c r="C133" s="52" t="s">
        <v>109</v>
      </c>
      <c r="D133" s="53">
        <v>3060000.0</v>
      </c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44">
        <v>1800000.0</v>
      </c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44"/>
      <c r="AN133" s="102"/>
      <c r="AO133" s="144">
        <v>1260000.0</v>
      </c>
      <c r="AP133" s="102"/>
      <c r="AQ133" s="102"/>
      <c r="AR133" s="102"/>
      <c r="AS133" s="102"/>
      <c r="AT133" s="102"/>
      <c r="AU133" s="102"/>
      <c r="AV133" s="102"/>
      <c r="AW133" s="102"/>
      <c r="AX133" s="102"/>
      <c r="AY133" s="102"/>
      <c r="AZ133" s="103"/>
      <c r="BA133" s="59">
        <f t="shared" si="276"/>
        <v>3060000</v>
      </c>
      <c r="BB133" s="28">
        <f t="shared" si="277"/>
        <v>0</v>
      </c>
      <c r="BC133" s="64"/>
      <c r="BD133" s="59">
        <f t="shared" si="278"/>
        <v>0</v>
      </c>
      <c r="BE133" s="59">
        <f t="shared" si="279"/>
        <v>0</v>
      </c>
      <c r="BF133" s="59">
        <f t="shared" si="280"/>
        <v>0</v>
      </c>
      <c r="BG133" s="59">
        <f t="shared" si="281"/>
        <v>0</v>
      </c>
      <c r="BH133" s="59">
        <f t="shared" si="282"/>
        <v>0</v>
      </c>
      <c r="BI133" s="59">
        <f t="shared" si="283"/>
        <v>0</v>
      </c>
      <c r="BJ133" s="59">
        <f t="shared" si="284"/>
        <v>1800000</v>
      </c>
      <c r="BK133" s="59">
        <f t="shared" si="285"/>
        <v>0</v>
      </c>
      <c r="BL133" s="59">
        <f t="shared" si="286"/>
        <v>0</v>
      </c>
      <c r="BM133" s="59">
        <f t="shared" si="287"/>
        <v>1260000</v>
      </c>
      <c r="BN133" s="59">
        <f t="shared" si="288"/>
        <v>0</v>
      </c>
      <c r="BO133" s="59">
        <f t="shared" si="289"/>
        <v>0</v>
      </c>
      <c r="BP133" s="64"/>
      <c r="BQ133" s="59">
        <f t="shared" si="290"/>
        <v>0</v>
      </c>
      <c r="BR133" s="59">
        <f t="shared" si="291"/>
        <v>0</v>
      </c>
      <c r="BS133" s="59">
        <f t="shared" si="292"/>
        <v>1800000</v>
      </c>
      <c r="BT133" s="59">
        <f t="shared" si="293"/>
        <v>1260000</v>
      </c>
    </row>
    <row r="134">
      <c r="A134" s="45">
        <v>522191.0</v>
      </c>
      <c r="B134" s="46" t="s">
        <v>36</v>
      </c>
      <c r="C134" s="6"/>
      <c r="D134" s="47">
        <f t="shared" ref="D134:AZ134" si="297">sum(D136)</f>
        <v>5134000</v>
      </c>
      <c r="E134" s="47">
        <f t="shared" si="297"/>
        <v>0</v>
      </c>
      <c r="F134" s="47">
        <f t="shared" si="297"/>
        <v>0</v>
      </c>
      <c r="G134" s="47">
        <f t="shared" si="297"/>
        <v>0</v>
      </c>
      <c r="H134" s="47">
        <f t="shared" si="297"/>
        <v>0</v>
      </c>
      <c r="I134" s="47">
        <f t="shared" si="297"/>
        <v>0</v>
      </c>
      <c r="J134" s="47">
        <f t="shared" si="297"/>
        <v>0</v>
      </c>
      <c r="K134" s="47">
        <f t="shared" si="297"/>
        <v>0</v>
      </c>
      <c r="L134" s="47">
        <f t="shared" si="297"/>
        <v>0</v>
      </c>
      <c r="M134" s="47">
        <f t="shared" si="297"/>
        <v>0</v>
      </c>
      <c r="N134" s="47">
        <f t="shared" si="297"/>
        <v>0</v>
      </c>
      <c r="O134" s="47">
        <f t="shared" si="297"/>
        <v>0</v>
      </c>
      <c r="P134" s="47">
        <f t="shared" si="297"/>
        <v>0</v>
      </c>
      <c r="Q134" s="47">
        <f t="shared" si="297"/>
        <v>0</v>
      </c>
      <c r="R134" s="47">
        <f t="shared" si="297"/>
        <v>0</v>
      </c>
      <c r="S134" s="47">
        <f t="shared" si="297"/>
        <v>0</v>
      </c>
      <c r="T134" s="47">
        <f t="shared" si="297"/>
        <v>0</v>
      </c>
      <c r="U134" s="47">
        <f t="shared" si="297"/>
        <v>0</v>
      </c>
      <c r="V134" s="47">
        <f t="shared" si="297"/>
        <v>0</v>
      </c>
      <c r="W134" s="47">
        <f t="shared" si="297"/>
        <v>0</v>
      </c>
      <c r="X134" s="47">
        <f t="shared" si="297"/>
        <v>0</v>
      </c>
      <c r="Y134" s="47">
        <f t="shared" si="297"/>
        <v>0</v>
      </c>
      <c r="Z134" s="47">
        <f t="shared" si="297"/>
        <v>0</v>
      </c>
      <c r="AA134" s="47">
        <f t="shared" si="297"/>
        <v>0</v>
      </c>
      <c r="AB134" s="47">
        <f t="shared" si="297"/>
        <v>0</v>
      </c>
      <c r="AC134" s="47">
        <f t="shared" si="297"/>
        <v>2000000</v>
      </c>
      <c r="AD134" s="47">
        <f t="shared" si="297"/>
        <v>0</v>
      </c>
      <c r="AE134" s="47">
        <f t="shared" si="297"/>
        <v>0</v>
      </c>
      <c r="AF134" s="47">
        <f t="shared" si="297"/>
        <v>0</v>
      </c>
      <c r="AG134" s="47">
        <f t="shared" si="297"/>
        <v>0</v>
      </c>
      <c r="AH134" s="47">
        <f t="shared" si="297"/>
        <v>0</v>
      </c>
      <c r="AI134" s="47">
        <f t="shared" si="297"/>
        <v>0</v>
      </c>
      <c r="AJ134" s="47">
        <f t="shared" si="297"/>
        <v>0</v>
      </c>
      <c r="AK134" s="47">
        <f t="shared" si="297"/>
        <v>0</v>
      </c>
      <c r="AL134" s="47">
        <f t="shared" si="297"/>
        <v>0</v>
      </c>
      <c r="AM134" s="47">
        <f t="shared" si="297"/>
        <v>0</v>
      </c>
      <c r="AN134" s="47">
        <f t="shared" si="297"/>
        <v>0</v>
      </c>
      <c r="AO134" s="47">
        <f t="shared" si="297"/>
        <v>3134000</v>
      </c>
      <c r="AP134" s="47">
        <f t="shared" si="297"/>
        <v>0</v>
      </c>
      <c r="AQ134" s="47">
        <f t="shared" si="297"/>
        <v>0</v>
      </c>
      <c r="AR134" s="47">
        <f t="shared" si="297"/>
        <v>0</v>
      </c>
      <c r="AS134" s="47">
        <f t="shared" si="297"/>
        <v>0</v>
      </c>
      <c r="AT134" s="47">
        <f t="shared" si="297"/>
        <v>0</v>
      </c>
      <c r="AU134" s="47">
        <f t="shared" si="297"/>
        <v>0</v>
      </c>
      <c r="AV134" s="47">
        <f t="shared" si="297"/>
        <v>0</v>
      </c>
      <c r="AW134" s="47">
        <f t="shared" si="297"/>
        <v>0</v>
      </c>
      <c r="AX134" s="47">
        <f t="shared" si="297"/>
        <v>0</v>
      </c>
      <c r="AY134" s="47">
        <f t="shared" si="297"/>
        <v>0</v>
      </c>
      <c r="AZ134" s="60">
        <f t="shared" si="297"/>
        <v>0</v>
      </c>
      <c r="BA134" s="59">
        <f t="shared" si="276"/>
        <v>5134000</v>
      </c>
      <c r="BB134" s="28">
        <f t="shared" si="277"/>
        <v>0</v>
      </c>
      <c r="BC134" s="61"/>
      <c r="BD134" s="59">
        <f t="shared" si="278"/>
        <v>0</v>
      </c>
      <c r="BE134" s="59">
        <f t="shared" si="279"/>
        <v>0</v>
      </c>
      <c r="BF134" s="59">
        <f t="shared" si="280"/>
        <v>0</v>
      </c>
      <c r="BG134" s="59">
        <f t="shared" si="281"/>
        <v>0</v>
      </c>
      <c r="BH134" s="59">
        <f t="shared" si="282"/>
        <v>0</v>
      </c>
      <c r="BI134" s="59">
        <f t="shared" si="283"/>
        <v>0</v>
      </c>
      <c r="BJ134" s="59">
        <f t="shared" si="284"/>
        <v>2000000</v>
      </c>
      <c r="BK134" s="59">
        <f t="shared" si="285"/>
        <v>0</v>
      </c>
      <c r="BL134" s="59">
        <f t="shared" si="286"/>
        <v>0</v>
      </c>
      <c r="BM134" s="59">
        <f t="shared" si="287"/>
        <v>3134000</v>
      </c>
      <c r="BN134" s="59">
        <f t="shared" si="288"/>
        <v>0</v>
      </c>
      <c r="BO134" s="59">
        <f t="shared" si="289"/>
        <v>0</v>
      </c>
      <c r="BP134" s="61"/>
      <c r="BQ134" s="59">
        <f t="shared" si="290"/>
        <v>0</v>
      </c>
      <c r="BR134" s="59">
        <f t="shared" si="291"/>
        <v>0</v>
      </c>
      <c r="BS134" s="59">
        <f t="shared" si="292"/>
        <v>2000000</v>
      </c>
      <c r="BT134" s="59">
        <f t="shared" si="293"/>
        <v>3134000</v>
      </c>
    </row>
    <row r="135">
      <c r="A135" s="49"/>
      <c r="B135" s="50" t="s">
        <v>37</v>
      </c>
      <c r="C135" s="6"/>
      <c r="D135" s="51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3"/>
      <c r="BA135" s="59">
        <f t="shared" si="276"/>
        <v>0</v>
      </c>
      <c r="BB135" s="28">
        <f t="shared" si="277"/>
        <v>0</v>
      </c>
      <c r="BC135" s="64"/>
      <c r="BD135" s="59">
        <f t="shared" si="278"/>
        <v>0</v>
      </c>
      <c r="BE135" s="59">
        <f t="shared" si="279"/>
        <v>0</v>
      </c>
      <c r="BF135" s="59">
        <f t="shared" si="280"/>
        <v>0</v>
      </c>
      <c r="BG135" s="59">
        <f t="shared" si="281"/>
        <v>0</v>
      </c>
      <c r="BH135" s="59">
        <f t="shared" si="282"/>
        <v>0</v>
      </c>
      <c r="BI135" s="59">
        <f t="shared" si="283"/>
        <v>0</v>
      </c>
      <c r="BJ135" s="59">
        <f t="shared" si="284"/>
        <v>0</v>
      </c>
      <c r="BK135" s="59">
        <f t="shared" si="285"/>
        <v>0</v>
      </c>
      <c r="BL135" s="59">
        <f t="shared" si="286"/>
        <v>0</v>
      </c>
      <c r="BM135" s="59">
        <f t="shared" si="287"/>
        <v>0</v>
      </c>
      <c r="BN135" s="59">
        <f t="shared" si="288"/>
        <v>0</v>
      </c>
      <c r="BO135" s="59">
        <f t="shared" si="289"/>
        <v>0</v>
      </c>
      <c r="BP135" s="64"/>
      <c r="BQ135" s="59">
        <f t="shared" si="290"/>
        <v>0</v>
      </c>
      <c r="BR135" s="59">
        <f t="shared" si="291"/>
        <v>0</v>
      </c>
      <c r="BS135" s="59">
        <f t="shared" si="292"/>
        <v>0</v>
      </c>
      <c r="BT135" s="59">
        <f t="shared" si="293"/>
        <v>0</v>
      </c>
    </row>
    <row r="136">
      <c r="A136" s="49"/>
      <c r="B136" s="52" t="s">
        <v>38</v>
      </c>
      <c r="C136" s="52" t="s">
        <v>111</v>
      </c>
      <c r="D136" s="53">
        <v>5134000.0</v>
      </c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44">
        <v>2000000.0</v>
      </c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44"/>
      <c r="AN136" s="102"/>
      <c r="AO136" s="144">
        <v>3134000.0</v>
      </c>
      <c r="AP136" s="102"/>
      <c r="AQ136" s="102"/>
      <c r="AR136" s="102"/>
      <c r="AS136" s="102"/>
      <c r="AT136" s="102"/>
      <c r="AU136" s="102"/>
      <c r="AV136" s="102"/>
      <c r="AW136" s="102"/>
      <c r="AX136" s="102"/>
      <c r="AY136" s="102"/>
      <c r="AZ136" s="103"/>
      <c r="BA136" s="59">
        <f t="shared" si="276"/>
        <v>5134000</v>
      </c>
      <c r="BB136" s="28">
        <f t="shared" si="277"/>
        <v>0</v>
      </c>
      <c r="BC136" s="64"/>
      <c r="BD136" s="59">
        <f t="shared" si="278"/>
        <v>0</v>
      </c>
      <c r="BE136" s="59">
        <f t="shared" si="279"/>
        <v>0</v>
      </c>
      <c r="BF136" s="59">
        <f t="shared" si="280"/>
        <v>0</v>
      </c>
      <c r="BG136" s="59">
        <f t="shared" si="281"/>
        <v>0</v>
      </c>
      <c r="BH136" s="59">
        <f t="shared" si="282"/>
        <v>0</v>
      </c>
      <c r="BI136" s="59">
        <f t="shared" si="283"/>
        <v>0</v>
      </c>
      <c r="BJ136" s="59">
        <f t="shared" si="284"/>
        <v>2000000</v>
      </c>
      <c r="BK136" s="59">
        <f t="shared" si="285"/>
        <v>0</v>
      </c>
      <c r="BL136" s="59">
        <f t="shared" si="286"/>
        <v>0</v>
      </c>
      <c r="BM136" s="59">
        <f t="shared" si="287"/>
        <v>3134000</v>
      </c>
      <c r="BN136" s="59">
        <f t="shared" si="288"/>
        <v>0</v>
      </c>
      <c r="BO136" s="59">
        <f t="shared" si="289"/>
        <v>0</v>
      </c>
      <c r="BP136" s="64"/>
      <c r="BQ136" s="59">
        <f t="shared" si="290"/>
        <v>0</v>
      </c>
      <c r="BR136" s="59">
        <f t="shared" si="291"/>
        <v>0</v>
      </c>
      <c r="BS136" s="59">
        <f t="shared" si="292"/>
        <v>2000000</v>
      </c>
      <c r="BT136" s="59">
        <f t="shared" si="293"/>
        <v>3134000</v>
      </c>
    </row>
    <row r="137">
      <c r="A137" s="27" t="s">
        <v>112</v>
      </c>
      <c r="B137" s="30" t="s">
        <v>113</v>
      </c>
      <c r="C137" s="6"/>
      <c r="D137" s="31">
        <f t="shared" ref="D137:AZ137" si="298">sum(D138)</f>
        <v>600000000</v>
      </c>
      <c r="E137" s="31">
        <f t="shared" si="298"/>
        <v>0</v>
      </c>
      <c r="F137" s="31">
        <f t="shared" si="298"/>
        <v>0</v>
      </c>
      <c r="G137" s="31">
        <f t="shared" si="298"/>
        <v>0</v>
      </c>
      <c r="H137" s="31">
        <f t="shared" si="298"/>
        <v>0</v>
      </c>
      <c r="I137" s="31">
        <f t="shared" si="298"/>
        <v>0</v>
      </c>
      <c r="J137" s="31">
        <f t="shared" si="298"/>
        <v>0</v>
      </c>
      <c r="K137" s="31">
        <f t="shared" si="298"/>
        <v>0</v>
      </c>
      <c r="L137" s="31">
        <f t="shared" si="298"/>
        <v>0</v>
      </c>
      <c r="M137" s="31">
        <f t="shared" si="298"/>
        <v>0</v>
      </c>
      <c r="N137" s="31">
        <f t="shared" si="298"/>
        <v>0</v>
      </c>
      <c r="O137" s="31">
        <f t="shared" si="298"/>
        <v>0</v>
      </c>
      <c r="P137" s="31">
        <f t="shared" si="298"/>
        <v>0</v>
      </c>
      <c r="Q137" s="31">
        <f t="shared" si="298"/>
        <v>0</v>
      </c>
      <c r="R137" s="31">
        <f t="shared" si="298"/>
        <v>0</v>
      </c>
      <c r="S137" s="31">
        <f t="shared" si="298"/>
        <v>0</v>
      </c>
      <c r="T137" s="31">
        <f t="shared" si="298"/>
        <v>33000472</v>
      </c>
      <c r="U137" s="31">
        <f t="shared" si="298"/>
        <v>0</v>
      </c>
      <c r="V137" s="31">
        <f t="shared" si="298"/>
        <v>0</v>
      </c>
      <c r="W137" s="31">
        <f t="shared" si="298"/>
        <v>585600</v>
      </c>
      <c r="X137" s="31">
        <f t="shared" si="298"/>
        <v>59077530</v>
      </c>
      <c r="Y137" s="31">
        <f t="shared" si="298"/>
        <v>87650928</v>
      </c>
      <c r="Z137" s="31">
        <f t="shared" si="298"/>
        <v>0</v>
      </c>
      <c r="AA137" s="31">
        <f t="shared" si="298"/>
        <v>9565027</v>
      </c>
      <c r="AB137" s="31">
        <f t="shared" si="298"/>
        <v>117629143</v>
      </c>
      <c r="AC137" s="31">
        <f t="shared" si="298"/>
        <v>11345310</v>
      </c>
      <c r="AD137" s="31">
        <f t="shared" si="298"/>
        <v>0</v>
      </c>
      <c r="AE137" s="31">
        <f t="shared" si="298"/>
        <v>0</v>
      </c>
      <c r="AF137" s="31">
        <f t="shared" si="298"/>
        <v>0</v>
      </c>
      <c r="AG137" s="31">
        <f t="shared" si="298"/>
        <v>0</v>
      </c>
      <c r="AH137" s="31">
        <f t="shared" si="298"/>
        <v>0</v>
      </c>
      <c r="AI137" s="31">
        <f t="shared" si="298"/>
        <v>0</v>
      </c>
      <c r="AJ137" s="31">
        <f t="shared" si="298"/>
        <v>0</v>
      </c>
      <c r="AK137" s="31">
        <f t="shared" si="298"/>
        <v>0</v>
      </c>
      <c r="AL137" s="31">
        <f t="shared" si="298"/>
        <v>0</v>
      </c>
      <c r="AM137" s="31">
        <f t="shared" si="298"/>
        <v>0</v>
      </c>
      <c r="AN137" s="31">
        <f t="shared" si="298"/>
        <v>0</v>
      </c>
      <c r="AO137" s="31">
        <f t="shared" si="298"/>
        <v>0</v>
      </c>
      <c r="AP137" s="31">
        <f t="shared" si="298"/>
        <v>0</v>
      </c>
      <c r="AQ137" s="31">
        <f t="shared" si="298"/>
        <v>0</v>
      </c>
      <c r="AR137" s="31">
        <f t="shared" si="298"/>
        <v>0</v>
      </c>
      <c r="AS137" s="31">
        <f t="shared" si="298"/>
        <v>0</v>
      </c>
      <c r="AT137" s="31">
        <f t="shared" si="298"/>
        <v>0</v>
      </c>
      <c r="AU137" s="31">
        <f t="shared" si="298"/>
        <v>0</v>
      </c>
      <c r="AV137" s="31">
        <f t="shared" si="298"/>
        <v>0</v>
      </c>
      <c r="AW137" s="31">
        <f t="shared" si="298"/>
        <v>0</v>
      </c>
      <c r="AX137" s="31">
        <f t="shared" si="298"/>
        <v>0</v>
      </c>
      <c r="AY137" s="31">
        <f t="shared" si="298"/>
        <v>0</v>
      </c>
      <c r="AZ137" s="69">
        <f t="shared" si="298"/>
        <v>0</v>
      </c>
      <c r="BA137" s="55">
        <f t="shared" si="276"/>
        <v>318854010</v>
      </c>
      <c r="BB137" s="28">
        <f t="shared" si="277"/>
        <v>281145990</v>
      </c>
      <c r="BC137" s="29"/>
      <c r="BD137" s="55">
        <f t="shared" si="278"/>
        <v>0</v>
      </c>
      <c r="BE137" s="55">
        <f t="shared" si="279"/>
        <v>0</v>
      </c>
      <c r="BF137" s="55">
        <f t="shared" si="280"/>
        <v>0</v>
      </c>
      <c r="BG137" s="55">
        <f t="shared" si="281"/>
        <v>33000472</v>
      </c>
      <c r="BH137" s="55">
        <f t="shared" si="282"/>
        <v>59663130</v>
      </c>
      <c r="BI137" s="55">
        <f t="shared" si="283"/>
        <v>214845098</v>
      </c>
      <c r="BJ137" s="55">
        <f t="shared" si="284"/>
        <v>11345310</v>
      </c>
      <c r="BK137" s="55">
        <f t="shared" si="285"/>
        <v>0</v>
      </c>
      <c r="BL137" s="55">
        <f t="shared" si="286"/>
        <v>0</v>
      </c>
      <c r="BM137" s="55">
        <f t="shared" si="287"/>
        <v>0</v>
      </c>
      <c r="BN137" s="55">
        <f t="shared" si="288"/>
        <v>0</v>
      </c>
      <c r="BO137" s="55">
        <f t="shared" si="289"/>
        <v>0</v>
      </c>
      <c r="BP137" s="29"/>
      <c r="BQ137" s="55">
        <f t="shared" si="290"/>
        <v>0</v>
      </c>
      <c r="BR137" s="55">
        <f t="shared" si="291"/>
        <v>307508700</v>
      </c>
      <c r="BS137" s="55">
        <f t="shared" si="292"/>
        <v>11345310</v>
      </c>
      <c r="BT137" s="55">
        <f t="shared" si="293"/>
        <v>0</v>
      </c>
    </row>
    <row r="138">
      <c r="A138" s="33" t="s">
        <v>114</v>
      </c>
      <c r="B138" s="34" t="s">
        <v>115</v>
      </c>
      <c r="C138" s="6"/>
      <c r="D138" s="35">
        <f t="shared" ref="D138:AZ138" si="299">sum(D139)</f>
        <v>600000000</v>
      </c>
      <c r="E138" s="35">
        <f t="shared" si="299"/>
        <v>0</v>
      </c>
      <c r="F138" s="35">
        <f t="shared" si="299"/>
        <v>0</v>
      </c>
      <c r="G138" s="35">
        <f t="shared" si="299"/>
        <v>0</v>
      </c>
      <c r="H138" s="35">
        <f t="shared" si="299"/>
        <v>0</v>
      </c>
      <c r="I138" s="35">
        <f t="shared" si="299"/>
        <v>0</v>
      </c>
      <c r="J138" s="35">
        <f t="shared" si="299"/>
        <v>0</v>
      </c>
      <c r="K138" s="35">
        <f t="shared" si="299"/>
        <v>0</v>
      </c>
      <c r="L138" s="35">
        <f t="shared" si="299"/>
        <v>0</v>
      </c>
      <c r="M138" s="35">
        <f t="shared" si="299"/>
        <v>0</v>
      </c>
      <c r="N138" s="35">
        <f t="shared" si="299"/>
        <v>0</v>
      </c>
      <c r="O138" s="35">
        <f t="shared" si="299"/>
        <v>0</v>
      </c>
      <c r="P138" s="35">
        <f t="shared" si="299"/>
        <v>0</v>
      </c>
      <c r="Q138" s="35">
        <f t="shared" si="299"/>
        <v>0</v>
      </c>
      <c r="R138" s="35">
        <f t="shared" si="299"/>
        <v>0</v>
      </c>
      <c r="S138" s="35">
        <f t="shared" si="299"/>
        <v>0</v>
      </c>
      <c r="T138" s="35">
        <f t="shared" si="299"/>
        <v>33000472</v>
      </c>
      <c r="U138" s="35">
        <f t="shared" si="299"/>
        <v>0</v>
      </c>
      <c r="V138" s="35">
        <f t="shared" si="299"/>
        <v>0</v>
      </c>
      <c r="W138" s="35">
        <f t="shared" si="299"/>
        <v>585600</v>
      </c>
      <c r="X138" s="35">
        <f t="shared" si="299"/>
        <v>59077530</v>
      </c>
      <c r="Y138" s="35">
        <f t="shared" si="299"/>
        <v>87650928</v>
      </c>
      <c r="Z138" s="35">
        <f t="shared" si="299"/>
        <v>0</v>
      </c>
      <c r="AA138" s="35">
        <f t="shared" si="299"/>
        <v>9565027</v>
      </c>
      <c r="AB138" s="35">
        <f t="shared" si="299"/>
        <v>117629143</v>
      </c>
      <c r="AC138" s="35">
        <f t="shared" si="299"/>
        <v>11345310</v>
      </c>
      <c r="AD138" s="35">
        <f t="shared" si="299"/>
        <v>0</v>
      </c>
      <c r="AE138" s="35">
        <f t="shared" si="299"/>
        <v>0</v>
      </c>
      <c r="AF138" s="35">
        <f t="shared" si="299"/>
        <v>0</v>
      </c>
      <c r="AG138" s="35">
        <f t="shared" si="299"/>
        <v>0</v>
      </c>
      <c r="AH138" s="35">
        <f t="shared" si="299"/>
        <v>0</v>
      </c>
      <c r="AI138" s="35">
        <f t="shared" si="299"/>
        <v>0</v>
      </c>
      <c r="AJ138" s="35">
        <f t="shared" si="299"/>
        <v>0</v>
      </c>
      <c r="AK138" s="35">
        <f t="shared" si="299"/>
        <v>0</v>
      </c>
      <c r="AL138" s="35">
        <f t="shared" si="299"/>
        <v>0</v>
      </c>
      <c r="AM138" s="35">
        <f t="shared" si="299"/>
        <v>0</v>
      </c>
      <c r="AN138" s="35">
        <f t="shared" si="299"/>
        <v>0</v>
      </c>
      <c r="AO138" s="35">
        <f t="shared" si="299"/>
        <v>0</v>
      </c>
      <c r="AP138" s="35">
        <f t="shared" si="299"/>
        <v>0</v>
      </c>
      <c r="AQ138" s="35">
        <f t="shared" si="299"/>
        <v>0</v>
      </c>
      <c r="AR138" s="35">
        <f t="shared" si="299"/>
        <v>0</v>
      </c>
      <c r="AS138" s="35">
        <f t="shared" si="299"/>
        <v>0</v>
      </c>
      <c r="AT138" s="35">
        <f t="shared" si="299"/>
        <v>0</v>
      </c>
      <c r="AU138" s="35">
        <f t="shared" si="299"/>
        <v>0</v>
      </c>
      <c r="AV138" s="35">
        <f t="shared" si="299"/>
        <v>0</v>
      </c>
      <c r="AW138" s="35">
        <f t="shared" si="299"/>
        <v>0</v>
      </c>
      <c r="AX138" s="35">
        <f t="shared" si="299"/>
        <v>0</v>
      </c>
      <c r="AY138" s="35">
        <f t="shared" si="299"/>
        <v>0</v>
      </c>
      <c r="AZ138" s="35">
        <f t="shared" si="299"/>
        <v>0</v>
      </c>
      <c r="BA138" s="56">
        <f t="shared" si="276"/>
        <v>318854010</v>
      </c>
      <c r="BB138" s="28">
        <f t="shared" si="277"/>
        <v>281145990</v>
      </c>
      <c r="BC138" s="29"/>
      <c r="BD138" s="56">
        <f t="shared" si="278"/>
        <v>0</v>
      </c>
      <c r="BE138" s="56">
        <f t="shared" si="279"/>
        <v>0</v>
      </c>
      <c r="BF138" s="56">
        <f t="shared" si="280"/>
        <v>0</v>
      </c>
      <c r="BG138" s="56">
        <f t="shared" si="281"/>
        <v>33000472</v>
      </c>
      <c r="BH138" s="56">
        <f t="shared" si="282"/>
        <v>59663130</v>
      </c>
      <c r="BI138" s="56">
        <f t="shared" si="283"/>
        <v>214845098</v>
      </c>
      <c r="BJ138" s="56">
        <f t="shared" si="284"/>
        <v>11345310</v>
      </c>
      <c r="BK138" s="56">
        <f t="shared" si="285"/>
        <v>0</v>
      </c>
      <c r="BL138" s="56">
        <f t="shared" si="286"/>
        <v>0</v>
      </c>
      <c r="BM138" s="56">
        <f t="shared" si="287"/>
        <v>0</v>
      </c>
      <c r="BN138" s="56">
        <f t="shared" si="288"/>
        <v>0</v>
      </c>
      <c r="BO138" s="56">
        <f t="shared" si="289"/>
        <v>0</v>
      </c>
      <c r="BP138" s="29"/>
      <c r="BQ138" s="56">
        <f t="shared" si="290"/>
        <v>0</v>
      </c>
      <c r="BR138" s="56">
        <f t="shared" si="291"/>
        <v>307508700</v>
      </c>
      <c r="BS138" s="56">
        <f t="shared" si="292"/>
        <v>11345310</v>
      </c>
      <c r="BT138" s="56">
        <f t="shared" si="293"/>
        <v>0</v>
      </c>
    </row>
    <row r="139">
      <c r="A139" s="37" t="s">
        <v>32</v>
      </c>
      <c r="B139" s="38" t="s">
        <v>116</v>
      </c>
      <c r="C139" s="6"/>
      <c r="D139" s="39">
        <f t="shared" ref="D139:AZ139" si="300">sum(D140)</f>
        <v>600000000</v>
      </c>
      <c r="E139" s="39">
        <f t="shared" si="300"/>
        <v>0</v>
      </c>
      <c r="F139" s="39">
        <f t="shared" si="300"/>
        <v>0</v>
      </c>
      <c r="G139" s="39">
        <f t="shared" si="300"/>
        <v>0</v>
      </c>
      <c r="H139" s="39">
        <f t="shared" si="300"/>
        <v>0</v>
      </c>
      <c r="I139" s="39">
        <f t="shared" si="300"/>
        <v>0</v>
      </c>
      <c r="J139" s="39">
        <f t="shared" si="300"/>
        <v>0</v>
      </c>
      <c r="K139" s="39">
        <f t="shared" si="300"/>
        <v>0</v>
      </c>
      <c r="L139" s="39">
        <f t="shared" si="300"/>
        <v>0</v>
      </c>
      <c r="M139" s="39">
        <f t="shared" si="300"/>
        <v>0</v>
      </c>
      <c r="N139" s="39">
        <f t="shared" si="300"/>
        <v>0</v>
      </c>
      <c r="O139" s="39">
        <f t="shared" si="300"/>
        <v>0</v>
      </c>
      <c r="P139" s="39">
        <f t="shared" si="300"/>
        <v>0</v>
      </c>
      <c r="Q139" s="39">
        <f t="shared" si="300"/>
        <v>0</v>
      </c>
      <c r="R139" s="39">
        <f t="shared" si="300"/>
        <v>0</v>
      </c>
      <c r="S139" s="39">
        <f t="shared" si="300"/>
        <v>0</v>
      </c>
      <c r="T139" s="39">
        <f t="shared" si="300"/>
        <v>33000472</v>
      </c>
      <c r="U139" s="39">
        <f t="shared" si="300"/>
        <v>0</v>
      </c>
      <c r="V139" s="39">
        <f t="shared" si="300"/>
        <v>0</v>
      </c>
      <c r="W139" s="39">
        <f t="shared" si="300"/>
        <v>585600</v>
      </c>
      <c r="X139" s="39">
        <f t="shared" si="300"/>
        <v>59077530</v>
      </c>
      <c r="Y139" s="39">
        <f t="shared" si="300"/>
        <v>87650928</v>
      </c>
      <c r="Z139" s="39">
        <f t="shared" si="300"/>
        <v>0</v>
      </c>
      <c r="AA139" s="39">
        <f t="shared" si="300"/>
        <v>9565027</v>
      </c>
      <c r="AB139" s="39">
        <f t="shared" si="300"/>
        <v>117629143</v>
      </c>
      <c r="AC139" s="39">
        <f t="shared" si="300"/>
        <v>11345310</v>
      </c>
      <c r="AD139" s="39">
        <f t="shared" si="300"/>
        <v>0</v>
      </c>
      <c r="AE139" s="39">
        <f t="shared" si="300"/>
        <v>0</v>
      </c>
      <c r="AF139" s="39">
        <f t="shared" si="300"/>
        <v>0</v>
      </c>
      <c r="AG139" s="39">
        <f t="shared" si="300"/>
        <v>0</v>
      </c>
      <c r="AH139" s="39">
        <f t="shared" si="300"/>
        <v>0</v>
      </c>
      <c r="AI139" s="39">
        <f t="shared" si="300"/>
        <v>0</v>
      </c>
      <c r="AJ139" s="39">
        <f t="shared" si="300"/>
        <v>0</v>
      </c>
      <c r="AK139" s="39">
        <f t="shared" si="300"/>
        <v>0</v>
      </c>
      <c r="AL139" s="39">
        <f t="shared" si="300"/>
        <v>0</v>
      </c>
      <c r="AM139" s="39">
        <f t="shared" si="300"/>
        <v>0</v>
      </c>
      <c r="AN139" s="39">
        <f t="shared" si="300"/>
        <v>0</v>
      </c>
      <c r="AO139" s="39">
        <f t="shared" si="300"/>
        <v>0</v>
      </c>
      <c r="AP139" s="39">
        <f t="shared" si="300"/>
        <v>0</v>
      </c>
      <c r="AQ139" s="39">
        <f t="shared" si="300"/>
        <v>0</v>
      </c>
      <c r="AR139" s="39">
        <f t="shared" si="300"/>
        <v>0</v>
      </c>
      <c r="AS139" s="39">
        <f t="shared" si="300"/>
        <v>0</v>
      </c>
      <c r="AT139" s="39">
        <f t="shared" si="300"/>
        <v>0</v>
      </c>
      <c r="AU139" s="39">
        <f t="shared" si="300"/>
        <v>0</v>
      </c>
      <c r="AV139" s="39">
        <f t="shared" si="300"/>
        <v>0</v>
      </c>
      <c r="AW139" s="39">
        <f t="shared" si="300"/>
        <v>0</v>
      </c>
      <c r="AX139" s="39">
        <f t="shared" si="300"/>
        <v>0</v>
      </c>
      <c r="AY139" s="39">
        <f t="shared" si="300"/>
        <v>0</v>
      </c>
      <c r="AZ139" s="39">
        <f t="shared" si="300"/>
        <v>0</v>
      </c>
      <c r="BA139" s="57">
        <f t="shared" si="276"/>
        <v>318854010</v>
      </c>
      <c r="BB139" s="28">
        <f t="shared" si="277"/>
        <v>281145990</v>
      </c>
      <c r="BC139" s="29"/>
      <c r="BD139" s="57">
        <f t="shared" si="278"/>
        <v>0</v>
      </c>
      <c r="BE139" s="57">
        <f t="shared" si="279"/>
        <v>0</v>
      </c>
      <c r="BF139" s="57">
        <f t="shared" si="280"/>
        <v>0</v>
      </c>
      <c r="BG139" s="57">
        <f t="shared" si="281"/>
        <v>33000472</v>
      </c>
      <c r="BH139" s="57">
        <f t="shared" si="282"/>
        <v>59663130</v>
      </c>
      <c r="BI139" s="57">
        <f t="shared" si="283"/>
        <v>214845098</v>
      </c>
      <c r="BJ139" s="57">
        <f t="shared" si="284"/>
        <v>11345310</v>
      </c>
      <c r="BK139" s="57">
        <f t="shared" si="285"/>
        <v>0</v>
      </c>
      <c r="BL139" s="57">
        <f t="shared" si="286"/>
        <v>0</v>
      </c>
      <c r="BM139" s="57">
        <f t="shared" si="287"/>
        <v>0</v>
      </c>
      <c r="BN139" s="57">
        <f t="shared" si="288"/>
        <v>0</v>
      </c>
      <c r="BO139" s="57">
        <f t="shared" si="289"/>
        <v>0</v>
      </c>
      <c r="BP139" s="29"/>
      <c r="BQ139" s="57">
        <f t="shared" si="290"/>
        <v>0</v>
      </c>
      <c r="BR139" s="57">
        <f t="shared" si="291"/>
        <v>307508700</v>
      </c>
      <c r="BS139" s="57">
        <f t="shared" si="292"/>
        <v>11345310</v>
      </c>
      <c r="BT139" s="57">
        <f t="shared" si="293"/>
        <v>0</v>
      </c>
    </row>
    <row r="140">
      <c r="A140" s="41" t="s">
        <v>117</v>
      </c>
      <c r="B140" s="42" t="s">
        <v>118</v>
      </c>
      <c r="C140" s="6"/>
      <c r="D140" s="43">
        <f t="shared" ref="D140:AZ140" si="301">sum(D141)</f>
        <v>600000000</v>
      </c>
      <c r="E140" s="43">
        <f t="shared" si="301"/>
        <v>0</v>
      </c>
      <c r="F140" s="43">
        <f t="shared" si="301"/>
        <v>0</v>
      </c>
      <c r="G140" s="43">
        <f t="shared" si="301"/>
        <v>0</v>
      </c>
      <c r="H140" s="43">
        <f t="shared" si="301"/>
        <v>0</v>
      </c>
      <c r="I140" s="43">
        <f t="shared" si="301"/>
        <v>0</v>
      </c>
      <c r="J140" s="43">
        <f t="shared" si="301"/>
        <v>0</v>
      </c>
      <c r="K140" s="43">
        <f t="shared" si="301"/>
        <v>0</v>
      </c>
      <c r="L140" s="43">
        <f t="shared" si="301"/>
        <v>0</v>
      </c>
      <c r="M140" s="43">
        <f t="shared" si="301"/>
        <v>0</v>
      </c>
      <c r="N140" s="43">
        <f t="shared" si="301"/>
        <v>0</v>
      </c>
      <c r="O140" s="43">
        <f t="shared" si="301"/>
        <v>0</v>
      </c>
      <c r="P140" s="43">
        <f t="shared" si="301"/>
        <v>0</v>
      </c>
      <c r="Q140" s="43">
        <f t="shared" si="301"/>
        <v>0</v>
      </c>
      <c r="R140" s="43">
        <f t="shared" si="301"/>
        <v>0</v>
      </c>
      <c r="S140" s="43">
        <f t="shared" si="301"/>
        <v>0</v>
      </c>
      <c r="T140" s="43">
        <f t="shared" si="301"/>
        <v>33000472</v>
      </c>
      <c r="U140" s="43">
        <f t="shared" si="301"/>
        <v>0</v>
      </c>
      <c r="V140" s="43">
        <f t="shared" si="301"/>
        <v>0</v>
      </c>
      <c r="W140" s="43">
        <f t="shared" si="301"/>
        <v>585600</v>
      </c>
      <c r="X140" s="43">
        <f t="shared" si="301"/>
        <v>59077530</v>
      </c>
      <c r="Y140" s="43">
        <f t="shared" si="301"/>
        <v>87650928</v>
      </c>
      <c r="Z140" s="43">
        <f t="shared" si="301"/>
        <v>0</v>
      </c>
      <c r="AA140" s="43">
        <f t="shared" si="301"/>
        <v>9565027</v>
      </c>
      <c r="AB140" s="43">
        <f t="shared" si="301"/>
        <v>117629143</v>
      </c>
      <c r="AC140" s="43">
        <f t="shared" si="301"/>
        <v>11345310</v>
      </c>
      <c r="AD140" s="43">
        <f t="shared" si="301"/>
        <v>0</v>
      </c>
      <c r="AE140" s="43">
        <f t="shared" si="301"/>
        <v>0</v>
      </c>
      <c r="AF140" s="43">
        <f t="shared" si="301"/>
        <v>0</v>
      </c>
      <c r="AG140" s="43">
        <f t="shared" si="301"/>
        <v>0</v>
      </c>
      <c r="AH140" s="43">
        <f t="shared" si="301"/>
        <v>0</v>
      </c>
      <c r="AI140" s="43">
        <f t="shared" si="301"/>
        <v>0</v>
      </c>
      <c r="AJ140" s="43">
        <f t="shared" si="301"/>
        <v>0</v>
      </c>
      <c r="AK140" s="43">
        <f t="shared" si="301"/>
        <v>0</v>
      </c>
      <c r="AL140" s="43">
        <f t="shared" si="301"/>
        <v>0</v>
      </c>
      <c r="AM140" s="43">
        <f t="shared" si="301"/>
        <v>0</v>
      </c>
      <c r="AN140" s="43">
        <f t="shared" si="301"/>
        <v>0</v>
      </c>
      <c r="AO140" s="43">
        <f t="shared" si="301"/>
        <v>0</v>
      </c>
      <c r="AP140" s="43">
        <f t="shared" si="301"/>
        <v>0</v>
      </c>
      <c r="AQ140" s="43">
        <f t="shared" si="301"/>
        <v>0</v>
      </c>
      <c r="AR140" s="43">
        <f t="shared" si="301"/>
        <v>0</v>
      </c>
      <c r="AS140" s="43">
        <f t="shared" si="301"/>
        <v>0</v>
      </c>
      <c r="AT140" s="43">
        <f t="shared" si="301"/>
        <v>0</v>
      </c>
      <c r="AU140" s="43">
        <f t="shared" si="301"/>
        <v>0</v>
      </c>
      <c r="AV140" s="43">
        <f t="shared" si="301"/>
        <v>0</v>
      </c>
      <c r="AW140" s="43">
        <f t="shared" si="301"/>
        <v>0</v>
      </c>
      <c r="AX140" s="43">
        <f t="shared" si="301"/>
        <v>0</v>
      </c>
      <c r="AY140" s="43">
        <f t="shared" si="301"/>
        <v>0</v>
      </c>
      <c r="AZ140" s="58">
        <f t="shared" si="301"/>
        <v>0</v>
      </c>
      <c r="BA140" s="59">
        <f t="shared" si="276"/>
        <v>318854010</v>
      </c>
      <c r="BB140" s="28">
        <f t="shared" si="277"/>
        <v>281145990</v>
      </c>
      <c r="BC140" s="29"/>
      <c r="BD140" s="59">
        <f t="shared" si="278"/>
        <v>0</v>
      </c>
      <c r="BE140" s="59">
        <f t="shared" si="279"/>
        <v>0</v>
      </c>
      <c r="BF140" s="59">
        <f t="shared" si="280"/>
        <v>0</v>
      </c>
      <c r="BG140" s="59">
        <f t="shared" si="281"/>
        <v>33000472</v>
      </c>
      <c r="BH140" s="59">
        <f t="shared" si="282"/>
        <v>59663130</v>
      </c>
      <c r="BI140" s="59">
        <f t="shared" si="283"/>
        <v>214845098</v>
      </c>
      <c r="BJ140" s="59">
        <f t="shared" si="284"/>
        <v>11345310</v>
      </c>
      <c r="BK140" s="59">
        <f t="shared" si="285"/>
        <v>0</v>
      </c>
      <c r="BL140" s="59">
        <f t="shared" si="286"/>
        <v>0</v>
      </c>
      <c r="BM140" s="59">
        <f t="shared" si="287"/>
        <v>0</v>
      </c>
      <c r="BN140" s="59">
        <f t="shared" si="288"/>
        <v>0</v>
      </c>
      <c r="BO140" s="59">
        <f t="shared" si="289"/>
        <v>0</v>
      </c>
      <c r="BP140" s="29"/>
      <c r="BQ140" s="59">
        <f t="shared" si="290"/>
        <v>0</v>
      </c>
      <c r="BR140" s="59">
        <f t="shared" si="291"/>
        <v>307508700</v>
      </c>
      <c r="BS140" s="59">
        <f t="shared" si="292"/>
        <v>11345310</v>
      </c>
      <c r="BT140" s="59">
        <f t="shared" si="293"/>
        <v>0</v>
      </c>
    </row>
    <row r="141">
      <c r="A141" s="45">
        <v>521811.0</v>
      </c>
      <c r="B141" s="46" t="s">
        <v>119</v>
      </c>
      <c r="C141" s="6"/>
      <c r="D141" s="47">
        <f t="shared" ref="D141:AZ141" si="302">sum(D143:D144)</f>
        <v>600000000</v>
      </c>
      <c r="E141" s="47">
        <f t="shared" si="302"/>
        <v>0</v>
      </c>
      <c r="F141" s="47">
        <f t="shared" si="302"/>
        <v>0</v>
      </c>
      <c r="G141" s="47">
        <f t="shared" si="302"/>
        <v>0</v>
      </c>
      <c r="H141" s="47">
        <f t="shared" si="302"/>
        <v>0</v>
      </c>
      <c r="I141" s="47">
        <f t="shared" si="302"/>
        <v>0</v>
      </c>
      <c r="J141" s="47">
        <f t="shared" si="302"/>
        <v>0</v>
      </c>
      <c r="K141" s="47">
        <f t="shared" si="302"/>
        <v>0</v>
      </c>
      <c r="L141" s="47">
        <f t="shared" si="302"/>
        <v>0</v>
      </c>
      <c r="M141" s="47">
        <f t="shared" si="302"/>
        <v>0</v>
      </c>
      <c r="N141" s="47">
        <f t="shared" si="302"/>
        <v>0</v>
      </c>
      <c r="O141" s="47">
        <f t="shared" si="302"/>
        <v>0</v>
      </c>
      <c r="P141" s="47">
        <f t="shared" si="302"/>
        <v>0</v>
      </c>
      <c r="Q141" s="47">
        <f t="shared" si="302"/>
        <v>0</v>
      </c>
      <c r="R141" s="47">
        <f t="shared" si="302"/>
        <v>0</v>
      </c>
      <c r="S141" s="47">
        <f t="shared" si="302"/>
        <v>0</v>
      </c>
      <c r="T141" s="47">
        <f t="shared" si="302"/>
        <v>33000472</v>
      </c>
      <c r="U141" s="47">
        <f t="shared" si="302"/>
        <v>0</v>
      </c>
      <c r="V141" s="47">
        <f t="shared" si="302"/>
        <v>0</v>
      </c>
      <c r="W141" s="47">
        <f t="shared" si="302"/>
        <v>585600</v>
      </c>
      <c r="X141" s="47">
        <f t="shared" si="302"/>
        <v>59077530</v>
      </c>
      <c r="Y141" s="47">
        <f t="shared" si="302"/>
        <v>87650928</v>
      </c>
      <c r="Z141" s="47">
        <f t="shared" si="302"/>
        <v>0</v>
      </c>
      <c r="AA141" s="47">
        <f t="shared" si="302"/>
        <v>9565027</v>
      </c>
      <c r="AB141" s="47">
        <f t="shared" si="302"/>
        <v>117629143</v>
      </c>
      <c r="AC141" s="47">
        <f t="shared" si="302"/>
        <v>11345310</v>
      </c>
      <c r="AD141" s="47">
        <f t="shared" si="302"/>
        <v>0</v>
      </c>
      <c r="AE141" s="47">
        <f t="shared" si="302"/>
        <v>0</v>
      </c>
      <c r="AF141" s="47">
        <f t="shared" si="302"/>
        <v>0</v>
      </c>
      <c r="AG141" s="47">
        <f t="shared" si="302"/>
        <v>0</v>
      </c>
      <c r="AH141" s="47">
        <f t="shared" si="302"/>
        <v>0</v>
      </c>
      <c r="AI141" s="47">
        <f t="shared" si="302"/>
        <v>0</v>
      </c>
      <c r="AJ141" s="47">
        <f t="shared" si="302"/>
        <v>0</v>
      </c>
      <c r="AK141" s="47">
        <f t="shared" si="302"/>
        <v>0</v>
      </c>
      <c r="AL141" s="47">
        <f t="shared" si="302"/>
        <v>0</v>
      </c>
      <c r="AM141" s="47">
        <f t="shared" si="302"/>
        <v>0</v>
      </c>
      <c r="AN141" s="47">
        <f t="shared" si="302"/>
        <v>0</v>
      </c>
      <c r="AO141" s="47">
        <f t="shared" si="302"/>
        <v>0</v>
      </c>
      <c r="AP141" s="47">
        <f t="shared" si="302"/>
        <v>0</v>
      </c>
      <c r="AQ141" s="47">
        <f t="shared" si="302"/>
        <v>0</v>
      </c>
      <c r="AR141" s="47">
        <f t="shared" si="302"/>
        <v>0</v>
      </c>
      <c r="AS141" s="47">
        <f t="shared" si="302"/>
        <v>0</v>
      </c>
      <c r="AT141" s="47">
        <f t="shared" si="302"/>
        <v>0</v>
      </c>
      <c r="AU141" s="47">
        <f t="shared" si="302"/>
        <v>0</v>
      </c>
      <c r="AV141" s="47">
        <f t="shared" si="302"/>
        <v>0</v>
      </c>
      <c r="AW141" s="47">
        <f t="shared" si="302"/>
        <v>0</v>
      </c>
      <c r="AX141" s="47">
        <f t="shared" si="302"/>
        <v>0</v>
      </c>
      <c r="AY141" s="47">
        <f t="shared" si="302"/>
        <v>0</v>
      </c>
      <c r="AZ141" s="47">
        <f t="shared" si="302"/>
        <v>0</v>
      </c>
      <c r="BA141" s="59">
        <f t="shared" si="276"/>
        <v>318854010</v>
      </c>
      <c r="BB141" s="28">
        <f t="shared" si="277"/>
        <v>281145990</v>
      </c>
      <c r="BC141" s="61"/>
      <c r="BD141" s="59">
        <f t="shared" si="278"/>
        <v>0</v>
      </c>
      <c r="BE141" s="59">
        <f t="shared" si="279"/>
        <v>0</v>
      </c>
      <c r="BF141" s="59">
        <f t="shared" si="280"/>
        <v>0</v>
      </c>
      <c r="BG141" s="59">
        <f t="shared" si="281"/>
        <v>33000472</v>
      </c>
      <c r="BH141" s="59">
        <f t="shared" si="282"/>
        <v>59663130</v>
      </c>
      <c r="BI141" s="59">
        <f t="shared" si="283"/>
        <v>214845098</v>
      </c>
      <c r="BJ141" s="59">
        <f t="shared" si="284"/>
        <v>11345310</v>
      </c>
      <c r="BK141" s="59">
        <f t="shared" si="285"/>
        <v>0</v>
      </c>
      <c r="BL141" s="59">
        <f t="shared" si="286"/>
        <v>0</v>
      </c>
      <c r="BM141" s="59">
        <f t="shared" si="287"/>
        <v>0</v>
      </c>
      <c r="BN141" s="59">
        <f t="shared" si="288"/>
        <v>0</v>
      </c>
      <c r="BO141" s="59">
        <f t="shared" si="289"/>
        <v>0</v>
      </c>
      <c r="BP141" s="61"/>
      <c r="BQ141" s="59">
        <f t="shared" si="290"/>
        <v>0</v>
      </c>
      <c r="BR141" s="59">
        <f t="shared" si="291"/>
        <v>307508700</v>
      </c>
      <c r="BS141" s="59">
        <f t="shared" si="292"/>
        <v>11345310</v>
      </c>
      <c r="BT141" s="59">
        <f t="shared" si="293"/>
        <v>0</v>
      </c>
    </row>
    <row r="142">
      <c r="A142" s="49"/>
      <c r="B142" s="50" t="s">
        <v>37</v>
      </c>
      <c r="C142" s="6"/>
      <c r="D142" s="51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62"/>
      <c r="AT142" s="62"/>
      <c r="AU142" s="62"/>
      <c r="AV142" s="62"/>
      <c r="AW142" s="62"/>
      <c r="AX142" s="62"/>
      <c r="AY142" s="62"/>
      <c r="AZ142" s="63"/>
      <c r="BA142" s="59">
        <f t="shared" si="276"/>
        <v>0</v>
      </c>
      <c r="BB142" s="28">
        <f t="shared" si="277"/>
        <v>0</v>
      </c>
      <c r="BC142" s="64"/>
      <c r="BD142" s="59">
        <f t="shared" si="278"/>
        <v>0</v>
      </c>
      <c r="BE142" s="59">
        <f t="shared" si="279"/>
        <v>0</v>
      </c>
      <c r="BF142" s="59">
        <f t="shared" si="280"/>
        <v>0</v>
      </c>
      <c r="BG142" s="59">
        <f t="shared" si="281"/>
        <v>0</v>
      </c>
      <c r="BH142" s="59">
        <f t="shared" si="282"/>
        <v>0</v>
      </c>
      <c r="BI142" s="59">
        <f t="shared" si="283"/>
        <v>0</v>
      </c>
      <c r="BJ142" s="59">
        <f t="shared" si="284"/>
        <v>0</v>
      </c>
      <c r="BK142" s="59">
        <f t="shared" si="285"/>
        <v>0</v>
      </c>
      <c r="BL142" s="59">
        <f t="shared" si="286"/>
        <v>0</v>
      </c>
      <c r="BM142" s="59">
        <f t="shared" si="287"/>
        <v>0</v>
      </c>
      <c r="BN142" s="59">
        <f t="shared" si="288"/>
        <v>0</v>
      </c>
      <c r="BO142" s="59">
        <f t="shared" si="289"/>
        <v>0</v>
      </c>
      <c r="BP142" s="64"/>
      <c r="BQ142" s="59">
        <f t="shared" si="290"/>
        <v>0</v>
      </c>
      <c r="BR142" s="59">
        <f t="shared" si="291"/>
        <v>0</v>
      </c>
      <c r="BS142" s="59">
        <f t="shared" si="292"/>
        <v>0</v>
      </c>
      <c r="BT142" s="59">
        <f t="shared" si="293"/>
        <v>0</v>
      </c>
    </row>
    <row r="143">
      <c r="A143" s="49"/>
      <c r="B143" s="52" t="s">
        <v>38</v>
      </c>
      <c r="C143" s="52" t="s">
        <v>329</v>
      </c>
      <c r="D143" s="53">
        <v>9.0E7</v>
      </c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  <c r="AV143" s="62"/>
      <c r="AW143" s="62"/>
      <c r="AX143" s="62"/>
      <c r="AY143" s="62"/>
      <c r="AZ143" s="65"/>
      <c r="BA143" s="59">
        <f t="shared" si="276"/>
        <v>0</v>
      </c>
      <c r="BB143" s="28">
        <f t="shared" si="277"/>
        <v>90000000</v>
      </c>
      <c r="BC143" s="6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64"/>
      <c r="BQ143" s="44"/>
      <c r="BR143" s="44"/>
      <c r="BS143" s="44"/>
      <c r="BT143" s="44"/>
    </row>
    <row r="144">
      <c r="A144" s="49"/>
      <c r="B144" s="52" t="s">
        <v>38</v>
      </c>
      <c r="C144" s="52" t="s">
        <v>123</v>
      </c>
      <c r="D144" s="53">
        <v>5.1E8</v>
      </c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6">
        <v>3.3000472E7</v>
      </c>
      <c r="U144" s="102"/>
      <c r="V144" s="102"/>
      <c r="W144" s="106">
        <v>585600.0</v>
      </c>
      <c r="X144" s="106">
        <v>5.907753E7</v>
      </c>
      <c r="Y144" s="106">
        <v>8.7650928E7</v>
      </c>
      <c r="Z144" s="102"/>
      <c r="AA144" s="106">
        <v>9565027.0</v>
      </c>
      <c r="AB144" s="106">
        <f>100018760+8000003+9610380</f>
        <v>117629143</v>
      </c>
      <c r="AC144" s="106">
        <v>1.134531E7</v>
      </c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3"/>
      <c r="BA144" s="59">
        <f t="shared" si="276"/>
        <v>318854010</v>
      </c>
      <c r="BB144" s="28">
        <f t="shared" si="277"/>
        <v>191145990</v>
      </c>
      <c r="BC144" s="64"/>
      <c r="BD144" s="59">
        <f t="shared" ref="BD144:BD251" si="304">sum(E144:H144)</f>
        <v>0</v>
      </c>
      <c r="BE144" s="59">
        <f t="shared" ref="BE144:BE251" si="305">sum(I144:L144)</f>
        <v>0</v>
      </c>
      <c r="BF144" s="59">
        <f t="shared" ref="BF144:BF251" si="306">sum(M144:P144)</f>
        <v>0</v>
      </c>
      <c r="BG144" s="59">
        <f t="shared" ref="BG144:BG251" si="307">sum(Q144:T144)</f>
        <v>33000472</v>
      </c>
      <c r="BH144" s="59">
        <f t="shared" ref="BH144:BH251" si="308">sum(U144:X144)</f>
        <v>59663130</v>
      </c>
      <c r="BI144" s="59">
        <f t="shared" ref="BI144:BI251" si="309">sum(Y144:AB144)</f>
        <v>214845098</v>
      </c>
      <c r="BJ144" s="59">
        <f t="shared" ref="BJ144:BJ251" si="310">sum(AC144:AF144)</f>
        <v>11345310</v>
      </c>
      <c r="BK144" s="59">
        <f t="shared" ref="BK144:BK251" si="311">sum(AG144:AJ144)</f>
        <v>0</v>
      </c>
      <c r="BL144" s="59">
        <f t="shared" ref="BL144:BL251" si="312">sum(AK144:AN144)</f>
        <v>0</v>
      </c>
      <c r="BM144" s="59">
        <f t="shared" ref="BM144:BM251" si="313">sum(AO144:AR144)</f>
        <v>0</v>
      </c>
      <c r="BN144" s="59">
        <f t="shared" ref="BN144:BN251" si="314">sum(AS144:AV144)</f>
        <v>0</v>
      </c>
      <c r="BO144" s="59">
        <f t="shared" ref="BO144:BO251" si="315">sum(AW144:AZ144)</f>
        <v>0</v>
      </c>
      <c r="BP144" s="64"/>
      <c r="BQ144" s="59">
        <f t="shared" ref="BQ144:BQ251" si="316">sum(BD144:BF144)</f>
        <v>0</v>
      </c>
      <c r="BR144" s="59">
        <f t="shared" ref="BR144:BR251" si="317">sum(BG144:BI144)</f>
        <v>307508700</v>
      </c>
      <c r="BS144" s="59">
        <f t="shared" ref="BS144:BS251" si="318">sum(BJ144:BL144)</f>
        <v>11345310</v>
      </c>
      <c r="BT144" s="59">
        <f t="shared" ref="BT144:BT251" si="319">sum(BM144:BO144)</f>
        <v>0</v>
      </c>
    </row>
    <row r="145">
      <c r="A145" s="17" t="s">
        <v>125</v>
      </c>
      <c r="B145" s="18" t="s">
        <v>126</v>
      </c>
      <c r="C145" s="6"/>
      <c r="D145" s="19">
        <f t="shared" ref="D145:BA145" si="303">sum(D146)</f>
        <v>22194592000</v>
      </c>
      <c r="E145" s="19">
        <f t="shared" si="303"/>
        <v>516039587</v>
      </c>
      <c r="F145" s="19">
        <f t="shared" si="303"/>
        <v>73162715</v>
      </c>
      <c r="G145" s="19">
        <f t="shared" si="303"/>
        <v>0</v>
      </c>
      <c r="H145" s="19">
        <f t="shared" si="303"/>
        <v>0</v>
      </c>
      <c r="I145" s="19">
        <f t="shared" si="303"/>
        <v>521898381</v>
      </c>
      <c r="J145" s="19">
        <f t="shared" si="303"/>
        <v>808930614</v>
      </c>
      <c r="K145" s="19">
        <f t="shared" si="303"/>
        <v>277853355</v>
      </c>
      <c r="L145" s="19">
        <f t="shared" si="303"/>
        <v>19630107</v>
      </c>
      <c r="M145" s="19">
        <f t="shared" si="303"/>
        <v>1111829683</v>
      </c>
      <c r="N145" s="19">
        <f t="shared" si="303"/>
        <v>1576579304</v>
      </c>
      <c r="O145" s="19">
        <f t="shared" si="303"/>
        <v>93669058</v>
      </c>
      <c r="P145" s="19">
        <f t="shared" si="303"/>
        <v>176003000</v>
      </c>
      <c r="Q145" s="19">
        <f t="shared" si="303"/>
        <v>525783857</v>
      </c>
      <c r="R145" s="19">
        <f t="shared" si="303"/>
        <v>87284570</v>
      </c>
      <c r="S145" s="19">
        <f t="shared" si="303"/>
        <v>668156194</v>
      </c>
      <c r="T145" s="19">
        <f t="shared" si="303"/>
        <v>244238500</v>
      </c>
      <c r="U145" s="19">
        <f t="shared" si="303"/>
        <v>527104792</v>
      </c>
      <c r="V145" s="19">
        <f t="shared" si="303"/>
        <v>736263286</v>
      </c>
      <c r="W145" s="19">
        <f t="shared" si="303"/>
        <v>10930925</v>
      </c>
      <c r="X145" s="19">
        <f t="shared" si="303"/>
        <v>303985750</v>
      </c>
      <c r="Y145" s="19">
        <f t="shared" si="303"/>
        <v>1713438191</v>
      </c>
      <c r="Z145" s="19">
        <f t="shared" si="303"/>
        <v>740795471</v>
      </c>
      <c r="AA145" s="19">
        <f t="shared" si="303"/>
        <v>123286259</v>
      </c>
      <c r="AB145" s="19">
        <f t="shared" si="303"/>
        <v>208892000</v>
      </c>
      <c r="AC145" s="19">
        <f t="shared" si="303"/>
        <v>529279371</v>
      </c>
      <c r="AD145" s="19">
        <f t="shared" si="303"/>
        <v>718461450</v>
      </c>
      <c r="AE145" s="19">
        <f t="shared" si="303"/>
        <v>75000000</v>
      </c>
      <c r="AF145" s="19">
        <f t="shared" si="303"/>
        <v>211690500</v>
      </c>
      <c r="AG145" s="19">
        <f t="shared" si="303"/>
        <v>532779371</v>
      </c>
      <c r="AH145" s="19">
        <f t="shared" si="303"/>
        <v>703461450</v>
      </c>
      <c r="AI145" s="19">
        <f t="shared" si="303"/>
        <v>75000000</v>
      </c>
      <c r="AJ145" s="19">
        <f t="shared" si="303"/>
        <v>223087639</v>
      </c>
      <c r="AK145" s="19">
        <f t="shared" si="303"/>
        <v>529279371</v>
      </c>
      <c r="AL145" s="19">
        <f t="shared" si="303"/>
        <v>808478450</v>
      </c>
      <c r="AM145" s="19">
        <f t="shared" si="303"/>
        <v>75000000</v>
      </c>
      <c r="AN145" s="19">
        <f t="shared" si="303"/>
        <v>209058500</v>
      </c>
      <c r="AO145" s="19">
        <f t="shared" si="303"/>
        <v>558779371</v>
      </c>
      <c r="AP145" s="19">
        <f t="shared" si="303"/>
        <v>708524450</v>
      </c>
      <c r="AQ145" s="19">
        <f t="shared" si="303"/>
        <v>175750000</v>
      </c>
      <c r="AR145" s="19">
        <f t="shared" si="303"/>
        <v>267821900</v>
      </c>
      <c r="AS145" s="19">
        <f t="shared" si="303"/>
        <v>502556921</v>
      </c>
      <c r="AT145" s="19">
        <f t="shared" si="303"/>
        <v>775616900</v>
      </c>
      <c r="AU145" s="19">
        <f t="shared" si="303"/>
        <v>97600000</v>
      </c>
      <c r="AV145" s="19">
        <f t="shared" si="303"/>
        <v>486881365</v>
      </c>
      <c r="AW145" s="19">
        <f t="shared" si="303"/>
        <v>1459033581</v>
      </c>
      <c r="AX145" s="19">
        <f t="shared" si="303"/>
        <v>1122279208</v>
      </c>
      <c r="AY145" s="19">
        <f t="shared" si="303"/>
        <v>283413276</v>
      </c>
      <c r="AZ145" s="19">
        <f t="shared" si="303"/>
        <v>3327</v>
      </c>
      <c r="BA145" s="19">
        <f t="shared" si="303"/>
        <v>22194592000</v>
      </c>
      <c r="BB145" s="28">
        <f t="shared" si="277"/>
        <v>0</v>
      </c>
      <c r="BC145" s="29"/>
      <c r="BD145" s="26">
        <f t="shared" si="304"/>
        <v>589202302</v>
      </c>
      <c r="BE145" s="26">
        <f t="shared" si="305"/>
        <v>1628312457</v>
      </c>
      <c r="BF145" s="26">
        <f t="shared" si="306"/>
        <v>2958081045</v>
      </c>
      <c r="BG145" s="26">
        <f t="shared" si="307"/>
        <v>1525463121</v>
      </c>
      <c r="BH145" s="26">
        <f t="shared" si="308"/>
        <v>1578284753</v>
      </c>
      <c r="BI145" s="26">
        <f t="shared" si="309"/>
        <v>2786411921</v>
      </c>
      <c r="BJ145" s="26">
        <f t="shared" si="310"/>
        <v>1534431321</v>
      </c>
      <c r="BK145" s="26">
        <f t="shared" si="311"/>
        <v>1534328460</v>
      </c>
      <c r="BL145" s="26">
        <f t="shared" si="312"/>
        <v>1621816321</v>
      </c>
      <c r="BM145" s="26">
        <f t="shared" si="313"/>
        <v>1710875721</v>
      </c>
      <c r="BN145" s="26">
        <f t="shared" si="314"/>
        <v>1862655186</v>
      </c>
      <c r="BO145" s="26">
        <f t="shared" si="315"/>
        <v>2864729392</v>
      </c>
      <c r="BP145" s="29"/>
      <c r="BQ145" s="26">
        <f t="shared" si="316"/>
        <v>5175595804</v>
      </c>
      <c r="BR145" s="26">
        <f t="shared" si="317"/>
        <v>5890159795</v>
      </c>
      <c r="BS145" s="26">
        <f t="shared" si="318"/>
        <v>4690576102</v>
      </c>
      <c r="BT145" s="26">
        <f t="shared" si="319"/>
        <v>6438260299</v>
      </c>
    </row>
    <row r="146">
      <c r="A146" s="22">
        <v>4812.0</v>
      </c>
      <c r="B146" s="23" t="s">
        <v>127</v>
      </c>
      <c r="C146" s="6"/>
      <c r="D146" s="24">
        <f t="shared" ref="D146:AZ146" si="320">sum(D147,D373)</f>
        <v>22194592000</v>
      </c>
      <c r="E146" s="24">
        <f t="shared" si="320"/>
        <v>516039587</v>
      </c>
      <c r="F146" s="24">
        <f t="shared" si="320"/>
        <v>73162715</v>
      </c>
      <c r="G146" s="24">
        <f t="shared" si="320"/>
        <v>0</v>
      </c>
      <c r="H146" s="24">
        <f t="shared" si="320"/>
        <v>0</v>
      </c>
      <c r="I146" s="24">
        <f t="shared" si="320"/>
        <v>521898381</v>
      </c>
      <c r="J146" s="24">
        <f t="shared" si="320"/>
        <v>808930614</v>
      </c>
      <c r="K146" s="24">
        <f t="shared" si="320"/>
        <v>277853355</v>
      </c>
      <c r="L146" s="24">
        <f t="shared" si="320"/>
        <v>19630107</v>
      </c>
      <c r="M146" s="24">
        <f t="shared" si="320"/>
        <v>1111829683</v>
      </c>
      <c r="N146" s="24">
        <f t="shared" si="320"/>
        <v>1576579304</v>
      </c>
      <c r="O146" s="24">
        <f t="shared" si="320"/>
        <v>93669058</v>
      </c>
      <c r="P146" s="24">
        <f t="shared" si="320"/>
        <v>176003000</v>
      </c>
      <c r="Q146" s="24">
        <f t="shared" si="320"/>
        <v>525783857</v>
      </c>
      <c r="R146" s="24">
        <f t="shared" si="320"/>
        <v>87284570</v>
      </c>
      <c r="S146" s="24">
        <f t="shared" si="320"/>
        <v>668156194</v>
      </c>
      <c r="T146" s="24">
        <f t="shared" si="320"/>
        <v>244238500</v>
      </c>
      <c r="U146" s="24">
        <f t="shared" si="320"/>
        <v>527104792</v>
      </c>
      <c r="V146" s="24">
        <f t="shared" si="320"/>
        <v>736263286</v>
      </c>
      <c r="W146" s="24">
        <f t="shared" si="320"/>
        <v>10930925</v>
      </c>
      <c r="X146" s="24">
        <f t="shared" si="320"/>
        <v>303985750</v>
      </c>
      <c r="Y146" s="24">
        <f t="shared" si="320"/>
        <v>1713438191</v>
      </c>
      <c r="Z146" s="24">
        <f t="shared" si="320"/>
        <v>740795471</v>
      </c>
      <c r="AA146" s="24">
        <f t="shared" si="320"/>
        <v>123286259</v>
      </c>
      <c r="AB146" s="24">
        <f t="shared" si="320"/>
        <v>208892000</v>
      </c>
      <c r="AC146" s="24">
        <f t="shared" si="320"/>
        <v>529279371</v>
      </c>
      <c r="AD146" s="24">
        <f t="shared" si="320"/>
        <v>718461450</v>
      </c>
      <c r="AE146" s="24">
        <f t="shared" si="320"/>
        <v>75000000</v>
      </c>
      <c r="AF146" s="24">
        <f t="shared" si="320"/>
        <v>211690500</v>
      </c>
      <c r="AG146" s="24">
        <f t="shared" si="320"/>
        <v>532779371</v>
      </c>
      <c r="AH146" s="24">
        <f t="shared" si="320"/>
        <v>703461450</v>
      </c>
      <c r="AI146" s="24">
        <f t="shared" si="320"/>
        <v>75000000</v>
      </c>
      <c r="AJ146" s="24">
        <f t="shared" si="320"/>
        <v>223087639</v>
      </c>
      <c r="AK146" s="24">
        <f t="shared" si="320"/>
        <v>529279371</v>
      </c>
      <c r="AL146" s="24">
        <f t="shared" si="320"/>
        <v>808478450</v>
      </c>
      <c r="AM146" s="24">
        <f t="shared" si="320"/>
        <v>75000000</v>
      </c>
      <c r="AN146" s="24">
        <f t="shared" si="320"/>
        <v>209058500</v>
      </c>
      <c r="AO146" s="24">
        <f t="shared" si="320"/>
        <v>558779371</v>
      </c>
      <c r="AP146" s="24">
        <f t="shared" si="320"/>
        <v>708524450</v>
      </c>
      <c r="AQ146" s="24">
        <f t="shared" si="320"/>
        <v>175750000</v>
      </c>
      <c r="AR146" s="24">
        <f t="shared" si="320"/>
        <v>267821900</v>
      </c>
      <c r="AS146" s="24">
        <f t="shared" si="320"/>
        <v>502556921</v>
      </c>
      <c r="AT146" s="24">
        <f t="shared" si="320"/>
        <v>775616900</v>
      </c>
      <c r="AU146" s="24">
        <f t="shared" si="320"/>
        <v>97600000</v>
      </c>
      <c r="AV146" s="24">
        <f t="shared" si="320"/>
        <v>486881365</v>
      </c>
      <c r="AW146" s="24">
        <f t="shared" si="320"/>
        <v>1459033581</v>
      </c>
      <c r="AX146" s="24">
        <f t="shared" si="320"/>
        <v>1122279208</v>
      </c>
      <c r="AY146" s="24">
        <f t="shared" si="320"/>
        <v>283413276</v>
      </c>
      <c r="AZ146" s="24">
        <f t="shared" si="320"/>
        <v>3327</v>
      </c>
      <c r="BA146" s="24">
        <f>sum(E146:AZ146)</f>
        <v>22194592000</v>
      </c>
      <c r="BB146" s="28">
        <f t="shared" si="277"/>
        <v>0</v>
      </c>
      <c r="BC146" s="29"/>
      <c r="BD146" s="48">
        <f t="shared" si="304"/>
        <v>589202302</v>
      </c>
      <c r="BE146" s="48">
        <f t="shared" si="305"/>
        <v>1628312457</v>
      </c>
      <c r="BF146" s="48">
        <f t="shared" si="306"/>
        <v>2958081045</v>
      </c>
      <c r="BG146" s="48">
        <f t="shared" si="307"/>
        <v>1525463121</v>
      </c>
      <c r="BH146" s="48">
        <f t="shared" si="308"/>
        <v>1578284753</v>
      </c>
      <c r="BI146" s="48">
        <f t="shared" si="309"/>
        <v>2786411921</v>
      </c>
      <c r="BJ146" s="48">
        <f t="shared" si="310"/>
        <v>1534431321</v>
      </c>
      <c r="BK146" s="48">
        <f t="shared" si="311"/>
        <v>1534328460</v>
      </c>
      <c r="BL146" s="48">
        <f t="shared" si="312"/>
        <v>1621816321</v>
      </c>
      <c r="BM146" s="48">
        <f t="shared" si="313"/>
        <v>1710875721</v>
      </c>
      <c r="BN146" s="48">
        <f t="shared" si="314"/>
        <v>1862655186</v>
      </c>
      <c r="BO146" s="48">
        <f t="shared" si="315"/>
        <v>2864729392</v>
      </c>
      <c r="BP146" s="29"/>
      <c r="BQ146" s="48">
        <f t="shared" si="316"/>
        <v>5175595804</v>
      </c>
      <c r="BR146" s="48">
        <f t="shared" si="317"/>
        <v>5890159795</v>
      </c>
      <c r="BS146" s="48">
        <f t="shared" si="318"/>
        <v>4690576102</v>
      </c>
      <c r="BT146" s="48">
        <f t="shared" si="319"/>
        <v>6438260299</v>
      </c>
    </row>
    <row r="147">
      <c r="A147" s="27" t="s">
        <v>128</v>
      </c>
      <c r="B147" s="30" t="s">
        <v>129</v>
      </c>
      <c r="C147" s="6"/>
      <c r="D147" s="31">
        <f t="shared" ref="D147:BA147" si="321">sum(D148,D156)</f>
        <v>22189328000</v>
      </c>
      <c r="E147" s="31">
        <f t="shared" si="321"/>
        <v>516039587</v>
      </c>
      <c r="F147" s="31">
        <f t="shared" si="321"/>
        <v>73162715</v>
      </c>
      <c r="G147" s="31">
        <f t="shared" si="321"/>
        <v>0</v>
      </c>
      <c r="H147" s="31">
        <f t="shared" si="321"/>
        <v>0</v>
      </c>
      <c r="I147" s="31">
        <f t="shared" si="321"/>
        <v>521898381</v>
      </c>
      <c r="J147" s="31">
        <f t="shared" si="321"/>
        <v>808930614</v>
      </c>
      <c r="K147" s="31">
        <f t="shared" si="321"/>
        <v>277853355</v>
      </c>
      <c r="L147" s="31">
        <f t="shared" si="321"/>
        <v>19630107</v>
      </c>
      <c r="M147" s="31">
        <f t="shared" si="321"/>
        <v>1111829683</v>
      </c>
      <c r="N147" s="31">
        <f t="shared" si="321"/>
        <v>1576579304</v>
      </c>
      <c r="O147" s="31">
        <f t="shared" si="321"/>
        <v>93669058</v>
      </c>
      <c r="P147" s="31">
        <f t="shared" si="321"/>
        <v>176003000</v>
      </c>
      <c r="Q147" s="31">
        <f t="shared" si="321"/>
        <v>525783857</v>
      </c>
      <c r="R147" s="31">
        <f t="shared" si="321"/>
        <v>87284570</v>
      </c>
      <c r="S147" s="31">
        <f t="shared" si="321"/>
        <v>668156194</v>
      </c>
      <c r="T147" s="31">
        <f t="shared" si="321"/>
        <v>244238500</v>
      </c>
      <c r="U147" s="31">
        <f t="shared" si="321"/>
        <v>527104792</v>
      </c>
      <c r="V147" s="31">
        <f t="shared" si="321"/>
        <v>736263286</v>
      </c>
      <c r="W147" s="31">
        <f t="shared" si="321"/>
        <v>10930925</v>
      </c>
      <c r="X147" s="31">
        <f t="shared" si="321"/>
        <v>303985750</v>
      </c>
      <c r="Y147" s="31">
        <f t="shared" si="321"/>
        <v>1713438191</v>
      </c>
      <c r="Z147" s="31">
        <f t="shared" si="321"/>
        <v>740795471</v>
      </c>
      <c r="AA147" s="31">
        <f t="shared" si="321"/>
        <v>123286259</v>
      </c>
      <c r="AB147" s="31">
        <f t="shared" si="321"/>
        <v>208892000</v>
      </c>
      <c r="AC147" s="31">
        <f t="shared" si="321"/>
        <v>529279371</v>
      </c>
      <c r="AD147" s="31">
        <f t="shared" si="321"/>
        <v>718461450</v>
      </c>
      <c r="AE147" s="31">
        <f t="shared" si="321"/>
        <v>75000000</v>
      </c>
      <c r="AF147" s="31">
        <f t="shared" si="321"/>
        <v>209058500</v>
      </c>
      <c r="AG147" s="31">
        <f t="shared" si="321"/>
        <v>532779371</v>
      </c>
      <c r="AH147" s="31">
        <f t="shared" si="321"/>
        <v>703461450</v>
      </c>
      <c r="AI147" s="31">
        <f t="shared" si="321"/>
        <v>75000000</v>
      </c>
      <c r="AJ147" s="31">
        <f t="shared" si="321"/>
        <v>223087639</v>
      </c>
      <c r="AK147" s="31">
        <f t="shared" si="321"/>
        <v>529279371</v>
      </c>
      <c r="AL147" s="31">
        <f t="shared" si="321"/>
        <v>808478450</v>
      </c>
      <c r="AM147" s="31">
        <f t="shared" si="321"/>
        <v>75000000</v>
      </c>
      <c r="AN147" s="31">
        <f t="shared" si="321"/>
        <v>209058500</v>
      </c>
      <c r="AO147" s="31">
        <f t="shared" si="321"/>
        <v>558779371</v>
      </c>
      <c r="AP147" s="31">
        <f t="shared" si="321"/>
        <v>708524450</v>
      </c>
      <c r="AQ147" s="31">
        <f t="shared" si="321"/>
        <v>175750000</v>
      </c>
      <c r="AR147" s="31">
        <f t="shared" si="321"/>
        <v>267821900</v>
      </c>
      <c r="AS147" s="31">
        <f t="shared" si="321"/>
        <v>502556921</v>
      </c>
      <c r="AT147" s="31">
        <f t="shared" si="321"/>
        <v>775616900</v>
      </c>
      <c r="AU147" s="31">
        <f t="shared" si="321"/>
        <v>97600000</v>
      </c>
      <c r="AV147" s="31">
        <f t="shared" si="321"/>
        <v>484249365</v>
      </c>
      <c r="AW147" s="31">
        <f t="shared" si="321"/>
        <v>1459033581</v>
      </c>
      <c r="AX147" s="31">
        <f t="shared" si="321"/>
        <v>1122279208</v>
      </c>
      <c r="AY147" s="31">
        <f t="shared" si="321"/>
        <v>283413276</v>
      </c>
      <c r="AZ147" s="31">
        <f t="shared" si="321"/>
        <v>3327</v>
      </c>
      <c r="BA147" s="31">
        <f t="shared" si="321"/>
        <v>22189328000</v>
      </c>
      <c r="BB147" s="28">
        <f t="shared" si="277"/>
        <v>0</v>
      </c>
      <c r="BC147" s="29"/>
      <c r="BD147" s="55">
        <f t="shared" si="304"/>
        <v>589202302</v>
      </c>
      <c r="BE147" s="55">
        <f t="shared" si="305"/>
        <v>1628312457</v>
      </c>
      <c r="BF147" s="55">
        <f t="shared" si="306"/>
        <v>2958081045</v>
      </c>
      <c r="BG147" s="55">
        <f t="shared" si="307"/>
        <v>1525463121</v>
      </c>
      <c r="BH147" s="55">
        <f t="shared" si="308"/>
        <v>1578284753</v>
      </c>
      <c r="BI147" s="55">
        <f t="shared" si="309"/>
        <v>2786411921</v>
      </c>
      <c r="BJ147" s="55">
        <f t="shared" si="310"/>
        <v>1531799321</v>
      </c>
      <c r="BK147" s="55">
        <f t="shared" si="311"/>
        <v>1534328460</v>
      </c>
      <c r="BL147" s="55">
        <f t="shared" si="312"/>
        <v>1621816321</v>
      </c>
      <c r="BM147" s="55">
        <f t="shared" si="313"/>
        <v>1710875721</v>
      </c>
      <c r="BN147" s="55">
        <f t="shared" si="314"/>
        <v>1860023186</v>
      </c>
      <c r="BO147" s="55">
        <f t="shared" si="315"/>
        <v>2864729392</v>
      </c>
      <c r="BP147" s="29"/>
      <c r="BQ147" s="55">
        <f t="shared" si="316"/>
        <v>5175595804</v>
      </c>
      <c r="BR147" s="55">
        <f t="shared" si="317"/>
        <v>5890159795</v>
      </c>
      <c r="BS147" s="55">
        <f t="shared" si="318"/>
        <v>4687944102</v>
      </c>
      <c r="BT147" s="55">
        <f t="shared" si="319"/>
        <v>6435628299</v>
      </c>
    </row>
    <row r="148">
      <c r="A148" s="33" t="s">
        <v>130</v>
      </c>
      <c r="B148" s="34" t="s">
        <v>131</v>
      </c>
      <c r="C148" s="6"/>
      <c r="D148" s="35">
        <f t="shared" ref="D148:AZ148" si="322">sum(D149)</f>
        <v>4736000</v>
      </c>
      <c r="E148" s="35">
        <f t="shared" si="322"/>
        <v>0</v>
      </c>
      <c r="F148" s="35">
        <f t="shared" si="322"/>
        <v>0</v>
      </c>
      <c r="G148" s="35">
        <f t="shared" si="322"/>
        <v>0</v>
      </c>
      <c r="H148" s="35">
        <f t="shared" si="322"/>
        <v>0</v>
      </c>
      <c r="I148" s="35">
        <f t="shared" si="322"/>
        <v>0</v>
      </c>
      <c r="J148" s="35">
        <f t="shared" si="322"/>
        <v>0</v>
      </c>
      <c r="K148" s="35">
        <f t="shared" si="322"/>
        <v>0</v>
      </c>
      <c r="L148" s="35">
        <f t="shared" si="322"/>
        <v>2368000</v>
      </c>
      <c r="M148" s="35">
        <f t="shared" si="322"/>
        <v>0</v>
      </c>
      <c r="N148" s="35">
        <f t="shared" si="322"/>
        <v>0</v>
      </c>
      <c r="O148" s="35">
        <f t="shared" si="322"/>
        <v>0</v>
      </c>
      <c r="P148" s="35">
        <f t="shared" si="322"/>
        <v>0</v>
      </c>
      <c r="Q148" s="35">
        <f t="shared" si="322"/>
        <v>0</v>
      </c>
      <c r="R148" s="35">
        <f t="shared" si="322"/>
        <v>0</v>
      </c>
      <c r="S148" s="35">
        <f t="shared" si="322"/>
        <v>0</v>
      </c>
      <c r="T148" s="35">
        <f t="shared" si="322"/>
        <v>0</v>
      </c>
      <c r="U148" s="35">
        <f t="shared" si="322"/>
        <v>0</v>
      </c>
      <c r="V148" s="35">
        <f t="shared" si="322"/>
        <v>0</v>
      </c>
      <c r="W148" s="35">
        <f t="shared" si="322"/>
        <v>0</v>
      </c>
      <c r="X148" s="35">
        <f t="shared" si="322"/>
        <v>0</v>
      </c>
      <c r="Y148" s="35">
        <f t="shared" si="322"/>
        <v>0</v>
      </c>
      <c r="Z148" s="35">
        <f t="shared" si="322"/>
        <v>0</v>
      </c>
      <c r="AA148" s="35">
        <f t="shared" si="322"/>
        <v>0</v>
      </c>
      <c r="AB148" s="35">
        <f t="shared" si="322"/>
        <v>0</v>
      </c>
      <c r="AC148" s="35">
        <f t="shared" si="322"/>
        <v>0</v>
      </c>
      <c r="AD148" s="35">
        <f t="shared" si="322"/>
        <v>0</v>
      </c>
      <c r="AE148" s="35">
        <f t="shared" si="322"/>
        <v>0</v>
      </c>
      <c r="AF148" s="35">
        <f t="shared" si="322"/>
        <v>0</v>
      </c>
      <c r="AG148" s="35">
        <f t="shared" si="322"/>
        <v>0</v>
      </c>
      <c r="AH148" s="35">
        <f t="shared" si="322"/>
        <v>0</v>
      </c>
      <c r="AI148" s="35">
        <f t="shared" si="322"/>
        <v>0</v>
      </c>
      <c r="AJ148" s="35">
        <f t="shared" si="322"/>
        <v>0</v>
      </c>
      <c r="AK148" s="35">
        <f t="shared" si="322"/>
        <v>0</v>
      </c>
      <c r="AL148" s="35">
        <f t="shared" si="322"/>
        <v>0</v>
      </c>
      <c r="AM148" s="35">
        <f t="shared" si="322"/>
        <v>0</v>
      </c>
      <c r="AN148" s="35">
        <f t="shared" si="322"/>
        <v>0</v>
      </c>
      <c r="AO148" s="35">
        <f t="shared" si="322"/>
        <v>0</v>
      </c>
      <c r="AP148" s="35">
        <f t="shared" si="322"/>
        <v>0</v>
      </c>
      <c r="AQ148" s="35">
        <f t="shared" si="322"/>
        <v>0</v>
      </c>
      <c r="AR148" s="35">
        <f t="shared" si="322"/>
        <v>0</v>
      </c>
      <c r="AS148" s="35">
        <f t="shared" si="322"/>
        <v>0</v>
      </c>
      <c r="AT148" s="35">
        <f t="shared" si="322"/>
        <v>0</v>
      </c>
      <c r="AU148" s="35">
        <f t="shared" si="322"/>
        <v>0</v>
      </c>
      <c r="AV148" s="35">
        <f t="shared" si="322"/>
        <v>0</v>
      </c>
      <c r="AW148" s="35">
        <f t="shared" si="322"/>
        <v>2368000</v>
      </c>
      <c r="AX148" s="35">
        <f t="shared" si="322"/>
        <v>0</v>
      </c>
      <c r="AY148" s="35">
        <f t="shared" si="322"/>
        <v>0</v>
      </c>
      <c r="AZ148" s="35">
        <f t="shared" si="322"/>
        <v>0</v>
      </c>
      <c r="BA148" s="56">
        <f t="shared" ref="BA148:BA155" si="324">sum(E148:AZ148)</f>
        <v>4736000</v>
      </c>
      <c r="BB148" s="28">
        <f t="shared" si="277"/>
        <v>0</v>
      </c>
      <c r="BC148" s="29"/>
      <c r="BD148" s="56">
        <f t="shared" si="304"/>
        <v>0</v>
      </c>
      <c r="BE148" s="56">
        <f t="shared" si="305"/>
        <v>2368000</v>
      </c>
      <c r="BF148" s="56">
        <f t="shared" si="306"/>
        <v>0</v>
      </c>
      <c r="BG148" s="56">
        <f t="shared" si="307"/>
        <v>0</v>
      </c>
      <c r="BH148" s="56">
        <f t="shared" si="308"/>
        <v>0</v>
      </c>
      <c r="BI148" s="56">
        <f t="shared" si="309"/>
        <v>0</v>
      </c>
      <c r="BJ148" s="56">
        <f t="shared" si="310"/>
        <v>0</v>
      </c>
      <c r="BK148" s="56">
        <f t="shared" si="311"/>
        <v>0</v>
      </c>
      <c r="BL148" s="56">
        <f t="shared" si="312"/>
        <v>0</v>
      </c>
      <c r="BM148" s="56">
        <f t="shared" si="313"/>
        <v>0</v>
      </c>
      <c r="BN148" s="56">
        <f t="shared" si="314"/>
        <v>0</v>
      </c>
      <c r="BO148" s="56">
        <f t="shared" si="315"/>
        <v>2368000</v>
      </c>
      <c r="BP148" s="29"/>
      <c r="BQ148" s="56">
        <f t="shared" si="316"/>
        <v>2368000</v>
      </c>
      <c r="BR148" s="56">
        <f t="shared" si="317"/>
        <v>0</v>
      </c>
      <c r="BS148" s="56">
        <f t="shared" si="318"/>
        <v>0</v>
      </c>
      <c r="BT148" s="56">
        <f t="shared" si="319"/>
        <v>2368000</v>
      </c>
    </row>
    <row r="149">
      <c r="A149" s="37" t="s">
        <v>32</v>
      </c>
      <c r="B149" s="38" t="s">
        <v>132</v>
      </c>
      <c r="C149" s="6"/>
      <c r="D149" s="39">
        <f t="shared" ref="D149:AZ149" si="323">sum(D150)</f>
        <v>4736000</v>
      </c>
      <c r="E149" s="39">
        <f t="shared" si="323"/>
        <v>0</v>
      </c>
      <c r="F149" s="39">
        <f t="shared" si="323"/>
        <v>0</v>
      </c>
      <c r="G149" s="39">
        <f t="shared" si="323"/>
        <v>0</v>
      </c>
      <c r="H149" s="39">
        <f t="shared" si="323"/>
        <v>0</v>
      </c>
      <c r="I149" s="39">
        <f t="shared" si="323"/>
        <v>0</v>
      </c>
      <c r="J149" s="39">
        <f t="shared" si="323"/>
        <v>0</v>
      </c>
      <c r="K149" s="39">
        <f t="shared" si="323"/>
        <v>0</v>
      </c>
      <c r="L149" s="39">
        <f t="shared" si="323"/>
        <v>2368000</v>
      </c>
      <c r="M149" s="39">
        <f t="shared" si="323"/>
        <v>0</v>
      </c>
      <c r="N149" s="39">
        <f t="shared" si="323"/>
        <v>0</v>
      </c>
      <c r="O149" s="39">
        <f t="shared" si="323"/>
        <v>0</v>
      </c>
      <c r="P149" s="39">
        <f t="shared" si="323"/>
        <v>0</v>
      </c>
      <c r="Q149" s="39">
        <f t="shared" si="323"/>
        <v>0</v>
      </c>
      <c r="R149" s="39">
        <f t="shared" si="323"/>
        <v>0</v>
      </c>
      <c r="S149" s="39">
        <f t="shared" si="323"/>
        <v>0</v>
      </c>
      <c r="T149" s="39">
        <f t="shared" si="323"/>
        <v>0</v>
      </c>
      <c r="U149" s="39">
        <f t="shared" si="323"/>
        <v>0</v>
      </c>
      <c r="V149" s="39">
        <f t="shared" si="323"/>
        <v>0</v>
      </c>
      <c r="W149" s="39">
        <f t="shared" si="323"/>
        <v>0</v>
      </c>
      <c r="X149" s="39">
        <f t="shared" si="323"/>
        <v>0</v>
      </c>
      <c r="Y149" s="39">
        <f t="shared" si="323"/>
        <v>0</v>
      </c>
      <c r="Z149" s="39">
        <f t="shared" si="323"/>
        <v>0</v>
      </c>
      <c r="AA149" s="39">
        <f t="shared" si="323"/>
        <v>0</v>
      </c>
      <c r="AB149" s="39">
        <f t="shared" si="323"/>
        <v>0</v>
      </c>
      <c r="AC149" s="39">
        <f t="shared" si="323"/>
        <v>0</v>
      </c>
      <c r="AD149" s="39">
        <f t="shared" si="323"/>
        <v>0</v>
      </c>
      <c r="AE149" s="39">
        <f t="shared" si="323"/>
        <v>0</v>
      </c>
      <c r="AF149" s="39">
        <f t="shared" si="323"/>
        <v>0</v>
      </c>
      <c r="AG149" s="39">
        <f t="shared" si="323"/>
        <v>0</v>
      </c>
      <c r="AH149" s="39">
        <f t="shared" si="323"/>
        <v>0</v>
      </c>
      <c r="AI149" s="39">
        <f t="shared" si="323"/>
        <v>0</v>
      </c>
      <c r="AJ149" s="39">
        <f t="shared" si="323"/>
        <v>0</v>
      </c>
      <c r="AK149" s="39">
        <f t="shared" si="323"/>
        <v>0</v>
      </c>
      <c r="AL149" s="39">
        <f t="shared" si="323"/>
        <v>0</v>
      </c>
      <c r="AM149" s="39">
        <f t="shared" si="323"/>
        <v>0</v>
      </c>
      <c r="AN149" s="39">
        <f t="shared" si="323"/>
        <v>0</v>
      </c>
      <c r="AO149" s="39">
        <f t="shared" si="323"/>
        <v>0</v>
      </c>
      <c r="AP149" s="39">
        <f t="shared" si="323"/>
        <v>0</v>
      </c>
      <c r="AQ149" s="39">
        <f t="shared" si="323"/>
        <v>0</v>
      </c>
      <c r="AR149" s="39">
        <f t="shared" si="323"/>
        <v>0</v>
      </c>
      <c r="AS149" s="39">
        <f t="shared" si="323"/>
        <v>0</v>
      </c>
      <c r="AT149" s="39">
        <f t="shared" si="323"/>
        <v>0</v>
      </c>
      <c r="AU149" s="39">
        <f t="shared" si="323"/>
        <v>0</v>
      </c>
      <c r="AV149" s="39">
        <f t="shared" si="323"/>
        <v>0</v>
      </c>
      <c r="AW149" s="39">
        <f t="shared" si="323"/>
        <v>2368000</v>
      </c>
      <c r="AX149" s="39">
        <f t="shared" si="323"/>
        <v>0</v>
      </c>
      <c r="AY149" s="39">
        <f t="shared" si="323"/>
        <v>0</v>
      </c>
      <c r="AZ149" s="39">
        <f t="shared" si="323"/>
        <v>0</v>
      </c>
      <c r="BA149" s="57">
        <f t="shared" si="324"/>
        <v>4736000</v>
      </c>
      <c r="BB149" s="28">
        <f t="shared" si="277"/>
        <v>0</v>
      </c>
      <c r="BC149" s="29"/>
      <c r="BD149" s="57">
        <f t="shared" si="304"/>
        <v>0</v>
      </c>
      <c r="BE149" s="57">
        <f t="shared" si="305"/>
        <v>2368000</v>
      </c>
      <c r="BF149" s="57">
        <f t="shared" si="306"/>
        <v>0</v>
      </c>
      <c r="BG149" s="57">
        <f t="shared" si="307"/>
        <v>0</v>
      </c>
      <c r="BH149" s="57">
        <f t="shared" si="308"/>
        <v>0</v>
      </c>
      <c r="BI149" s="57">
        <f t="shared" si="309"/>
        <v>0</v>
      </c>
      <c r="BJ149" s="57">
        <f t="shared" si="310"/>
        <v>0</v>
      </c>
      <c r="BK149" s="57">
        <f t="shared" si="311"/>
        <v>0</v>
      </c>
      <c r="BL149" s="57">
        <f t="shared" si="312"/>
        <v>0</v>
      </c>
      <c r="BM149" s="57">
        <f t="shared" si="313"/>
        <v>0</v>
      </c>
      <c r="BN149" s="57">
        <f t="shared" si="314"/>
        <v>0</v>
      </c>
      <c r="BO149" s="57">
        <f t="shared" si="315"/>
        <v>2368000</v>
      </c>
      <c r="BP149" s="29"/>
      <c r="BQ149" s="57">
        <f t="shared" si="316"/>
        <v>2368000</v>
      </c>
      <c r="BR149" s="57">
        <f t="shared" si="317"/>
        <v>0</v>
      </c>
      <c r="BS149" s="57">
        <f t="shared" si="318"/>
        <v>0</v>
      </c>
      <c r="BT149" s="57">
        <f t="shared" si="319"/>
        <v>2368000</v>
      </c>
    </row>
    <row r="150">
      <c r="A150" s="41" t="s">
        <v>98</v>
      </c>
      <c r="B150" s="42" t="s">
        <v>133</v>
      </c>
      <c r="C150" s="6"/>
      <c r="D150" s="43">
        <f t="shared" ref="D150:AZ150" si="325">sum(D151)</f>
        <v>4736000</v>
      </c>
      <c r="E150" s="43">
        <f t="shared" si="325"/>
        <v>0</v>
      </c>
      <c r="F150" s="43">
        <f t="shared" si="325"/>
        <v>0</v>
      </c>
      <c r="G150" s="43">
        <f t="shared" si="325"/>
        <v>0</v>
      </c>
      <c r="H150" s="43">
        <f t="shared" si="325"/>
        <v>0</v>
      </c>
      <c r="I150" s="43">
        <f t="shared" si="325"/>
        <v>0</v>
      </c>
      <c r="J150" s="43">
        <f t="shared" si="325"/>
        <v>0</v>
      </c>
      <c r="K150" s="43">
        <f t="shared" si="325"/>
        <v>0</v>
      </c>
      <c r="L150" s="43">
        <f t="shared" si="325"/>
        <v>2368000</v>
      </c>
      <c r="M150" s="43">
        <f t="shared" si="325"/>
        <v>0</v>
      </c>
      <c r="N150" s="43">
        <f t="shared" si="325"/>
        <v>0</v>
      </c>
      <c r="O150" s="43">
        <f t="shared" si="325"/>
        <v>0</v>
      </c>
      <c r="P150" s="43">
        <f t="shared" si="325"/>
        <v>0</v>
      </c>
      <c r="Q150" s="43">
        <f t="shared" si="325"/>
        <v>0</v>
      </c>
      <c r="R150" s="43">
        <f t="shared" si="325"/>
        <v>0</v>
      </c>
      <c r="S150" s="43">
        <f t="shared" si="325"/>
        <v>0</v>
      </c>
      <c r="T150" s="43">
        <f t="shared" si="325"/>
        <v>0</v>
      </c>
      <c r="U150" s="43">
        <f t="shared" si="325"/>
        <v>0</v>
      </c>
      <c r="V150" s="43">
        <f t="shared" si="325"/>
        <v>0</v>
      </c>
      <c r="W150" s="43">
        <f t="shared" si="325"/>
        <v>0</v>
      </c>
      <c r="X150" s="43">
        <f t="shared" si="325"/>
        <v>0</v>
      </c>
      <c r="Y150" s="43">
        <f t="shared" si="325"/>
        <v>0</v>
      </c>
      <c r="Z150" s="43">
        <f t="shared" si="325"/>
        <v>0</v>
      </c>
      <c r="AA150" s="43">
        <f t="shared" si="325"/>
        <v>0</v>
      </c>
      <c r="AB150" s="43">
        <f t="shared" si="325"/>
        <v>0</v>
      </c>
      <c r="AC150" s="43">
        <f t="shared" si="325"/>
        <v>0</v>
      </c>
      <c r="AD150" s="43">
        <f t="shared" si="325"/>
        <v>0</v>
      </c>
      <c r="AE150" s="43">
        <f t="shared" si="325"/>
        <v>0</v>
      </c>
      <c r="AF150" s="43">
        <f t="shared" si="325"/>
        <v>0</v>
      </c>
      <c r="AG150" s="43">
        <f t="shared" si="325"/>
        <v>0</v>
      </c>
      <c r="AH150" s="43">
        <f t="shared" si="325"/>
        <v>0</v>
      </c>
      <c r="AI150" s="43">
        <f t="shared" si="325"/>
        <v>0</v>
      </c>
      <c r="AJ150" s="43">
        <f t="shared" si="325"/>
        <v>0</v>
      </c>
      <c r="AK150" s="43">
        <f t="shared" si="325"/>
        <v>0</v>
      </c>
      <c r="AL150" s="43">
        <f t="shared" si="325"/>
        <v>0</v>
      </c>
      <c r="AM150" s="43">
        <f t="shared" si="325"/>
        <v>0</v>
      </c>
      <c r="AN150" s="43">
        <f t="shared" si="325"/>
        <v>0</v>
      </c>
      <c r="AO150" s="43">
        <f t="shared" si="325"/>
        <v>0</v>
      </c>
      <c r="AP150" s="43">
        <f t="shared" si="325"/>
        <v>0</v>
      </c>
      <c r="AQ150" s="43">
        <f t="shared" si="325"/>
        <v>0</v>
      </c>
      <c r="AR150" s="43">
        <f t="shared" si="325"/>
        <v>0</v>
      </c>
      <c r="AS150" s="43">
        <f t="shared" si="325"/>
        <v>0</v>
      </c>
      <c r="AT150" s="43">
        <f t="shared" si="325"/>
        <v>0</v>
      </c>
      <c r="AU150" s="43">
        <f t="shared" si="325"/>
        <v>0</v>
      </c>
      <c r="AV150" s="43">
        <f t="shared" si="325"/>
        <v>0</v>
      </c>
      <c r="AW150" s="43">
        <f t="shared" si="325"/>
        <v>2368000</v>
      </c>
      <c r="AX150" s="43">
        <f t="shared" si="325"/>
        <v>0</v>
      </c>
      <c r="AY150" s="43">
        <f t="shared" si="325"/>
        <v>0</v>
      </c>
      <c r="AZ150" s="58">
        <f t="shared" si="325"/>
        <v>0</v>
      </c>
      <c r="BA150" s="59">
        <f t="shared" si="324"/>
        <v>4736000</v>
      </c>
      <c r="BB150" s="28">
        <f t="shared" si="277"/>
        <v>0</v>
      </c>
      <c r="BC150" s="29"/>
      <c r="BD150" s="59">
        <f t="shared" si="304"/>
        <v>0</v>
      </c>
      <c r="BE150" s="59">
        <f t="shared" si="305"/>
        <v>2368000</v>
      </c>
      <c r="BF150" s="59">
        <f t="shared" si="306"/>
        <v>0</v>
      </c>
      <c r="BG150" s="59">
        <f t="shared" si="307"/>
        <v>0</v>
      </c>
      <c r="BH150" s="59">
        <f t="shared" si="308"/>
        <v>0</v>
      </c>
      <c r="BI150" s="59">
        <f t="shared" si="309"/>
        <v>0</v>
      </c>
      <c r="BJ150" s="59">
        <f t="shared" si="310"/>
        <v>0</v>
      </c>
      <c r="BK150" s="59">
        <f t="shared" si="311"/>
        <v>0</v>
      </c>
      <c r="BL150" s="59">
        <f t="shared" si="312"/>
        <v>0</v>
      </c>
      <c r="BM150" s="59">
        <f t="shared" si="313"/>
        <v>0</v>
      </c>
      <c r="BN150" s="59">
        <f t="shared" si="314"/>
        <v>0</v>
      </c>
      <c r="BO150" s="59">
        <f t="shared" si="315"/>
        <v>2368000</v>
      </c>
      <c r="BP150" s="29"/>
      <c r="BQ150" s="59">
        <f t="shared" si="316"/>
        <v>2368000</v>
      </c>
      <c r="BR150" s="59">
        <f t="shared" si="317"/>
        <v>0</v>
      </c>
      <c r="BS150" s="59">
        <f t="shared" si="318"/>
        <v>0</v>
      </c>
      <c r="BT150" s="59">
        <f t="shared" si="319"/>
        <v>2368000</v>
      </c>
    </row>
    <row r="151">
      <c r="A151" s="45">
        <v>524111.0</v>
      </c>
      <c r="B151" s="46" t="s">
        <v>41</v>
      </c>
      <c r="C151" s="6"/>
      <c r="D151" s="47">
        <f t="shared" ref="D151:AZ151" si="326">sum(D153:D155)</f>
        <v>4736000</v>
      </c>
      <c r="E151" s="47">
        <f t="shared" si="326"/>
        <v>0</v>
      </c>
      <c r="F151" s="47">
        <f t="shared" si="326"/>
        <v>0</v>
      </c>
      <c r="G151" s="47">
        <f t="shared" si="326"/>
        <v>0</v>
      </c>
      <c r="H151" s="47">
        <f t="shared" si="326"/>
        <v>0</v>
      </c>
      <c r="I151" s="47">
        <f t="shared" si="326"/>
        <v>0</v>
      </c>
      <c r="J151" s="47">
        <f t="shared" si="326"/>
        <v>0</v>
      </c>
      <c r="K151" s="47">
        <f t="shared" si="326"/>
        <v>0</v>
      </c>
      <c r="L151" s="47">
        <f t="shared" si="326"/>
        <v>2368000</v>
      </c>
      <c r="M151" s="47">
        <f t="shared" si="326"/>
        <v>0</v>
      </c>
      <c r="N151" s="47">
        <f t="shared" si="326"/>
        <v>0</v>
      </c>
      <c r="O151" s="47">
        <f t="shared" si="326"/>
        <v>0</v>
      </c>
      <c r="P151" s="47">
        <f t="shared" si="326"/>
        <v>0</v>
      </c>
      <c r="Q151" s="47">
        <f t="shared" si="326"/>
        <v>0</v>
      </c>
      <c r="R151" s="47">
        <f t="shared" si="326"/>
        <v>0</v>
      </c>
      <c r="S151" s="47">
        <f t="shared" si="326"/>
        <v>0</v>
      </c>
      <c r="T151" s="47">
        <f t="shared" si="326"/>
        <v>0</v>
      </c>
      <c r="U151" s="47">
        <f t="shared" si="326"/>
        <v>0</v>
      </c>
      <c r="V151" s="47">
        <f t="shared" si="326"/>
        <v>0</v>
      </c>
      <c r="W151" s="47">
        <f t="shared" si="326"/>
        <v>0</v>
      </c>
      <c r="X151" s="47">
        <f t="shared" si="326"/>
        <v>0</v>
      </c>
      <c r="Y151" s="47">
        <f t="shared" si="326"/>
        <v>0</v>
      </c>
      <c r="Z151" s="47">
        <f t="shared" si="326"/>
        <v>0</v>
      </c>
      <c r="AA151" s="47">
        <f t="shared" si="326"/>
        <v>0</v>
      </c>
      <c r="AB151" s="47">
        <f t="shared" si="326"/>
        <v>0</v>
      </c>
      <c r="AC151" s="47">
        <f t="shared" si="326"/>
        <v>0</v>
      </c>
      <c r="AD151" s="47">
        <f t="shared" si="326"/>
        <v>0</v>
      </c>
      <c r="AE151" s="47">
        <f t="shared" si="326"/>
        <v>0</v>
      </c>
      <c r="AF151" s="47">
        <f t="shared" si="326"/>
        <v>0</v>
      </c>
      <c r="AG151" s="47">
        <f t="shared" si="326"/>
        <v>0</v>
      </c>
      <c r="AH151" s="47">
        <f t="shared" si="326"/>
        <v>0</v>
      </c>
      <c r="AI151" s="47">
        <f t="shared" si="326"/>
        <v>0</v>
      </c>
      <c r="AJ151" s="47">
        <f t="shared" si="326"/>
        <v>0</v>
      </c>
      <c r="AK151" s="47">
        <f t="shared" si="326"/>
        <v>0</v>
      </c>
      <c r="AL151" s="47">
        <f t="shared" si="326"/>
        <v>0</v>
      </c>
      <c r="AM151" s="47">
        <f t="shared" si="326"/>
        <v>0</v>
      </c>
      <c r="AN151" s="47">
        <f t="shared" si="326"/>
        <v>0</v>
      </c>
      <c r="AO151" s="47">
        <f t="shared" si="326"/>
        <v>0</v>
      </c>
      <c r="AP151" s="47">
        <f t="shared" si="326"/>
        <v>0</v>
      </c>
      <c r="AQ151" s="47">
        <f t="shared" si="326"/>
        <v>0</v>
      </c>
      <c r="AR151" s="47">
        <f t="shared" si="326"/>
        <v>0</v>
      </c>
      <c r="AS151" s="47">
        <f t="shared" si="326"/>
        <v>0</v>
      </c>
      <c r="AT151" s="47">
        <f t="shared" si="326"/>
        <v>0</v>
      </c>
      <c r="AU151" s="47">
        <f t="shared" si="326"/>
        <v>0</v>
      </c>
      <c r="AV151" s="47">
        <f t="shared" si="326"/>
        <v>0</v>
      </c>
      <c r="AW151" s="47">
        <f t="shared" si="326"/>
        <v>2368000</v>
      </c>
      <c r="AX151" s="47">
        <f t="shared" si="326"/>
        <v>0</v>
      </c>
      <c r="AY151" s="47">
        <f t="shared" si="326"/>
        <v>0</v>
      </c>
      <c r="AZ151" s="60">
        <f t="shared" si="326"/>
        <v>0</v>
      </c>
      <c r="BA151" s="59">
        <f t="shared" si="324"/>
        <v>4736000</v>
      </c>
      <c r="BB151" s="28">
        <f t="shared" si="277"/>
        <v>0</v>
      </c>
      <c r="BC151" s="61"/>
      <c r="BD151" s="59">
        <f t="shared" si="304"/>
        <v>0</v>
      </c>
      <c r="BE151" s="59">
        <f t="shared" si="305"/>
        <v>2368000</v>
      </c>
      <c r="BF151" s="59">
        <f t="shared" si="306"/>
        <v>0</v>
      </c>
      <c r="BG151" s="59">
        <f t="shared" si="307"/>
        <v>0</v>
      </c>
      <c r="BH151" s="59">
        <f t="shared" si="308"/>
        <v>0</v>
      </c>
      <c r="BI151" s="59">
        <f t="shared" si="309"/>
        <v>0</v>
      </c>
      <c r="BJ151" s="59">
        <f t="shared" si="310"/>
        <v>0</v>
      </c>
      <c r="BK151" s="59">
        <f t="shared" si="311"/>
        <v>0</v>
      </c>
      <c r="BL151" s="59">
        <f t="shared" si="312"/>
        <v>0</v>
      </c>
      <c r="BM151" s="59">
        <f t="shared" si="313"/>
        <v>0</v>
      </c>
      <c r="BN151" s="59">
        <f t="shared" si="314"/>
        <v>0</v>
      </c>
      <c r="BO151" s="59">
        <f t="shared" si="315"/>
        <v>2368000</v>
      </c>
      <c r="BP151" s="61"/>
      <c r="BQ151" s="59">
        <f t="shared" si="316"/>
        <v>2368000</v>
      </c>
      <c r="BR151" s="59">
        <f t="shared" si="317"/>
        <v>0</v>
      </c>
      <c r="BS151" s="59">
        <f t="shared" si="318"/>
        <v>0</v>
      </c>
      <c r="BT151" s="59">
        <f t="shared" si="319"/>
        <v>2368000</v>
      </c>
    </row>
    <row r="152">
      <c r="A152" s="49"/>
      <c r="B152" s="50" t="s">
        <v>37</v>
      </c>
      <c r="C152" s="6"/>
      <c r="D152" s="51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3"/>
      <c r="BA152" s="59">
        <f t="shared" si="324"/>
        <v>0</v>
      </c>
      <c r="BB152" s="28">
        <f t="shared" si="277"/>
        <v>0</v>
      </c>
      <c r="BC152" s="64"/>
      <c r="BD152" s="59">
        <f t="shared" si="304"/>
        <v>0</v>
      </c>
      <c r="BE152" s="59">
        <f t="shared" si="305"/>
        <v>0</v>
      </c>
      <c r="BF152" s="59">
        <f t="shared" si="306"/>
        <v>0</v>
      </c>
      <c r="BG152" s="59">
        <f t="shared" si="307"/>
        <v>0</v>
      </c>
      <c r="BH152" s="59">
        <f t="shared" si="308"/>
        <v>0</v>
      </c>
      <c r="BI152" s="59">
        <f t="shared" si="309"/>
        <v>0</v>
      </c>
      <c r="BJ152" s="59">
        <f t="shared" si="310"/>
        <v>0</v>
      </c>
      <c r="BK152" s="59">
        <f t="shared" si="311"/>
        <v>0</v>
      </c>
      <c r="BL152" s="59">
        <f t="shared" si="312"/>
        <v>0</v>
      </c>
      <c r="BM152" s="59">
        <f t="shared" si="313"/>
        <v>0</v>
      </c>
      <c r="BN152" s="59">
        <f t="shared" si="314"/>
        <v>0</v>
      </c>
      <c r="BO152" s="59">
        <f t="shared" si="315"/>
        <v>0</v>
      </c>
      <c r="BP152" s="64"/>
      <c r="BQ152" s="59">
        <f t="shared" si="316"/>
        <v>0</v>
      </c>
      <c r="BR152" s="59">
        <f t="shared" si="317"/>
        <v>0</v>
      </c>
      <c r="BS152" s="59">
        <f t="shared" si="318"/>
        <v>0</v>
      </c>
      <c r="BT152" s="59">
        <f t="shared" si="319"/>
        <v>0</v>
      </c>
    </row>
    <row r="153">
      <c r="A153" s="49"/>
      <c r="B153" s="52" t="s">
        <v>38</v>
      </c>
      <c r="C153" s="52" t="s">
        <v>134</v>
      </c>
      <c r="D153" s="53">
        <v>2064000.0</v>
      </c>
      <c r="E153" s="62"/>
      <c r="F153" s="62"/>
      <c r="G153" s="62"/>
      <c r="H153" s="62"/>
      <c r="I153" s="62"/>
      <c r="J153" s="62"/>
      <c r="K153" s="62"/>
      <c r="L153" s="62">
        <f t="shared" ref="L153:L155" si="327">D153/2</f>
        <v>1032000</v>
      </c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>
        <f t="shared" ref="AW153:AW155" si="328">D153/2</f>
        <v>1032000</v>
      </c>
      <c r="AX153" s="62"/>
      <c r="AY153" s="62"/>
      <c r="AZ153" s="63"/>
      <c r="BA153" s="59">
        <f t="shared" si="324"/>
        <v>2064000</v>
      </c>
      <c r="BB153" s="28">
        <f t="shared" si="277"/>
        <v>0</v>
      </c>
      <c r="BC153" s="64"/>
      <c r="BD153" s="59">
        <f t="shared" si="304"/>
        <v>0</v>
      </c>
      <c r="BE153" s="59">
        <f t="shared" si="305"/>
        <v>1032000</v>
      </c>
      <c r="BF153" s="59">
        <f t="shared" si="306"/>
        <v>0</v>
      </c>
      <c r="BG153" s="59">
        <f t="shared" si="307"/>
        <v>0</v>
      </c>
      <c r="BH153" s="59">
        <f t="shared" si="308"/>
        <v>0</v>
      </c>
      <c r="BI153" s="59">
        <f t="shared" si="309"/>
        <v>0</v>
      </c>
      <c r="BJ153" s="59">
        <f t="shared" si="310"/>
        <v>0</v>
      </c>
      <c r="BK153" s="59">
        <f t="shared" si="311"/>
        <v>0</v>
      </c>
      <c r="BL153" s="59">
        <f t="shared" si="312"/>
        <v>0</v>
      </c>
      <c r="BM153" s="59">
        <f t="shared" si="313"/>
        <v>0</v>
      </c>
      <c r="BN153" s="59">
        <f t="shared" si="314"/>
        <v>0</v>
      </c>
      <c r="BO153" s="59">
        <f t="shared" si="315"/>
        <v>1032000</v>
      </c>
      <c r="BP153" s="64"/>
      <c r="BQ153" s="59">
        <f t="shared" si="316"/>
        <v>1032000</v>
      </c>
      <c r="BR153" s="59">
        <f t="shared" si="317"/>
        <v>0</v>
      </c>
      <c r="BS153" s="59">
        <f t="shared" si="318"/>
        <v>0</v>
      </c>
      <c r="BT153" s="59">
        <f t="shared" si="319"/>
        <v>1032000</v>
      </c>
    </row>
    <row r="154">
      <c r="A154" s="49"/>
      <c r="B154" s="52" t="s">
        <v>38</v>
      </c>
      <c r="C154" s="52" t="s">
        <v>135</v>
      </c>
      <c r="D154" s="53">
        <v>2000000.0</v>
      </c>
      <c r="E154" s="62"/>
      <c r="F154" s="62"/>
      <c r="G154" s="62"/>
      <c r="H154" s="62"/>
      <c r="I154" s="62"/>
      <c r="J154" s="62"/>
      <c r="K154" s="62"/>
      <c r="L154" s="62">
        <f t="shared" si="327"/>
        <v>1000000</v>
      </c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>
        <f t="shared" si="328"/>
        <v>1000000</v>
      </c>
      <c r="AX154" s="62"/>
      <c r="AY154" s="62"/>
      <c r="AZ154" s="63"/>
      <c r="BA154" s="59">
        <f t="shared" si="324"/>
        <v>2000000</v>
      </c>
      <c r="BB154" s="28">
        <f t="shared" si="277"/>
        <v>0</v>
      </c>
      <c r="BC154" s="64"/>
      <c r="BD154" s="59">
        <f t="shared" si="304"/>
        <v>0</v>
      </c>
      <c r="BE154" s="59">
        <f t="shared" si="305"/>
        <v>1000000</v>
      </c>
      <c r="BF154" s="59">
        <f t="shared" si="306"/>
        <v>0</v>
      </c>
      <c r="BG154" s="59">
        <f t="shared" si="307"/>
        <v>0</v>
      </c>
      <c r="BH154" s="59">
        <f t="shared" si="308"/>
        <v>0</v>
      </c>
      <c r="BI154" s="59">
        <f t="shared" si="309"/>
        <v>0</v>
      </c>
      <c r="BJ154" s="59">
        <f t="shared" si="310"/>
        <v>0</v>
      </c>
      <c r="BK154" s="59">
        <f t="shared" si="311"/>
        <v>0</v>
      </c>
      <c r="BL154" s="59">
        <f t="shared" si="312"/>
        <v>0</v>
      </c>
      <c r="BM154" s="59">
        <f t="shared" si="313"/>
        <v>0</v>
      </c>
      <c r="BN154" s="59">
        <f t="shared" si="314"/>
        <v>0</v>
      </c>
      <c r="BO154" s="59">
        <f t="shared" si="315"/>
        <v>1000000</v>
      </c>
      <c r="BP154" s="64"/>
      <c r="BQ154" s="59">
        <f t="shared" si="316"/>
        <v>1000000</v>
      </c>
      <c r="BR154" s="59">
        <f t="shared" si="317"/>
        <v>0</v>
      </c>
      <c r="BS154" s="59">
        <f t="shared" si="318"/>
        <v>0</v>
      </c>
      <c r="BT154" s="59">
        <f t="shared" si="319"/>
        <v>1000000</v>
      </c>
    </row>
    <row r="155">
      <c r="A155" s="49"/>
      <c r="B155" s="52" t="s">
        <v>38</v>
      </c>
      <c r="C155" s="52" t="s">
        <v>136</v>
      </c>
      <c r="D155" s="53">
        <v>672000.0</v>
      </c>
      <c r="E155" s="62"/>
      <c r="F155" s="62"/>
      <c r="G155" s="62"/>
      <c r="H155" s="62"/>
      <c r="I155" s="62"/>
      <c r="J155" s="62"/>
      <c r="K155" s="62"/>
      <c r="L155" s="62">
        <f t="shared" si="327"/>
        <v>336000</v>
      </c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>
        <f t="shared" si="328"/>
        <v>336000</v>
      </c>
      <c r="AX155" s="62"/>
      <c r="AY155" s="62"/>
      <c r="AZ155" s="63"/>
      <c r="BA155" s="59">
        <f t="shared" si="324"/>
        <v>672000</v>
      </c>
      <c r="BB155" s="28">
        <f t="shared" si="277"/>
        <v>0</v>
      </c>
      <c r="BC155" s="64"/>
      <c r="BD155" s="59">
        <f t="shared" si="304"/>
        <v>0</v>
      </c>
      <c r="BE155" s="59">
        <f t="shared" si="305"/>
        <v>336000</v>
      </c>
      <c r="BF155" s="59">
        <f t="shared" si="306"/>
        <v>0</v>
      </c>
      <c r="BG155" s="59">
        <f t="shared" si="307"/>
        <v>0</v>
      </c>
      <c r="BH155" s="59">
        <f t="shared" si="308"/>
        <v>0</v>
      </c>
      <c r="BI155" s="59">
        <f t="shared" si="309"/>
        <v>0</v>
      </c>
      <c r="BJ155" s="59">
        <f t="shared" si="310"/>
        <v>0</v>
      </c>
      <c r="BK155" s="59">
        <f t="shared" si="311"/>
        <v>0</v>
      </c>
      <c r="BL155" s="59">
        <f t="shared" si="312"/>
        <v>0</v>
      </c>
      <c r="BM155" s="59">
        <f t="shared" si="313"/>
        <v>0</v>
      </c>
      <c r="BN155" s="59">
        <f t="shared" si="314"/>
        <v>0</v>
      </c>
      <c r="BO155" s="59">
        <f t="shared" si="315"/>
        <v>336000</v>
      </c>
      <c r="BP155" s="64"/>
      <c r="BQ155" s="59">
        <f t="shared" si="316"/>
        <v>336000</v>
      </c>
      <c r="BR155" s="59">
        <f t="shared" si="317"/>
        <v>0</v>
      </c>
      <c r="BS155" s="59">
        <f t="shared" si="318"/>
        <v>0</v>
      </c>
      <c r="BT155" s="59">
        <f t="shared" si="319"/>
        <v>336000</v>
      </c>
    </row>
    <row r="156">
      <c r="A156" s="33" t="s">
        <v>137</v>
      </c>
      <c r="B156" s="34" t="s">
        <v>138</v>
      </c>
      <c r="C156" s="6"/>
      <c r="D156" s="35">
        <f t="shared" ref="D156:BA156" si="329">sum(D157,D275)</f>
        <v>22184592000</v>
      </c>
      <c r="E156" s="35">
        <f t="shared" si="329"/>
        <v>516039587</v>
      </c>
      <c r="F156" s="35">
        <f t="shared" si="329"/>
        <v>73162715</v>
      </c>
      <c r="G156" s="35">
        <f t="shared" si="329"/>
        <v>0</v>
      </c>
      <c r="H156" s="35">
        <f t="shared" si="329"/>
        <v>0</v>
      </c>
      <c r="I156" s="35">
        <f t="shared" si="329"/>
        <v>521898381</v>
      </c>
      <c r="J156" s="35">
        <f t="shared" si="329"/>
        <v>808930614</v>
      </c>
      <c r="K156" s="35">
        <f t="shared" si="329"/>
        <v>277853355</v>
      </c>
      <c r="L156" s="35">
        <f t="shared" si="329"/>
        <v>17262107</v>
      </c>
      <c r="M156" s="35">
        <f t="shared" si="329"/>
        <v>1111829683</v>
      </c>
      <c r="N156" s="35">
        <f t="shared" si="329"/>
        <v>1576579304</v>
      </c>
      <c r="O156" s="35">
        <f t="shared" si="329"/>
        <v>93669058</v>
      </c>
      <c r="P156" s="35">
        <f t="shared" si="329"/>
        <v>176003000</v>
      </c>
      <c r="Q156" s="35">
        <f t="shared" si="329"/>
        <v>525783857</v>
      </c>
      <c r="R156" s="35">
        <f t="shared" si="329"/>
        <v>87284570</v>
      </c>
      <c r="S156" s="35">
        <f t="shared" si="329"/>
        <v>668156194</v>
      </c>
      <c r="T156" s="35">
        <f t="shared" si="329"/>
        <v>244238500</v>
      </c>
      <c r="U156" s="35">
        <f t="shared" si="329"/>
        <v>527104792</v>
      </c>
      <c r="V156" s="35">
        <f t="shared" si="329"/>
        <v>736263286</v>
      </c>
      <c r="W156" s="35">
        <f t="shared" si="329"/>
        <v>10930925</v>
      </c>
      <c r="X156" s="35">
        <f t="shared" si="329"/>
        <v>303985750</v>
      </c>
      <c r="Y156" s="35">
        <f t="shared" si="329"/>
        <v>1713438191</v>
      </c>
      <c r="Z156" s="35">
        <f t="shared" si="329"/>
        <v>740795471</v>
      </c>
      <c r="AA156" s="35">
        <f t="shared" si="329"/>
        <v>123286259</v>
      </c>
      <c r="AB156" s="35">
        <f t="shared" si="329"/>
        <v>208892000</v>
      </c>
      <c r="AC156" s="35">
        <f t="shared" si="329"/>
        <v>529279371</v>
      </c>
      <c r="AD156" s="35">
        <f t="shared" si="329"/>
        <v>718461450</v>
      </c>
      <c r="AE156" s="35">
        <f t="shared" si="329"/>
        <v>75000000</v>
      </c>
      <c r="AF156" s="35">
        <f t="shared" si="329"/>
        <v>209058500</v>
      </c>
      <c r="AG156" s="35">
        <f t="shared" si="329"/>
        <v>532779371</v>
      </c>
      <c r="AH156" s="35">
        <f t="shared" si="329"/>
        <v>703461450</v>
      </c>
      <c r="AI156" s="35">
        <f t="shared" si="329"/>
        <v>75000000</v>
      </c>
      <c r="AJ156" s="35">
        <f t="shared" si="329"/>
        <v>223087639</v>
      </c>
      <c r="AK156" s="35">
        <f t="shared" si="329"/>
        <v>529279371</v>
      </c>
      <c r="AL156" s="35">
        <f t="shared" si="329"/>
        <v>808478450</v>
      </c>
      <c r="AM156" s="35">
        <f t="shared" si="329"/>
        <v>75000000</v>
      </c>
      <c r="AN156" s="35">
        <f t="shared" si="329"/>
        <v>209058500</v>
      </c>
      <c r="AO156" s="35">
        <f t="shared" si="329"/>
        <v>558779371</v>
      </c>
      <c r="AP156" s="35">
        <f t="shared" si="329"/>
        <v>708524450</v>
      </c>
      <c r="AQ156" s="35">
        <f t="shared" si="329"/>
        <v>175750000</v>
      </c>
      <c r="AR156" s="35">
        <f t="shared" si="329"/>
        <v>267821900</v>
      </c>
      <c r="AS156" s="35">
        <f t="shared" si="329"/>
        <v>502556921</v>
      </c>
      <c r="AT156" s="35">
        <f t="shared" si="329"/>
        <v>775616900</v>
      </c>
      <c r="AU156" s="35">
        <f t="shared" si="329"/>
        <v>97600000</v>
      </c>
      <c r="AV156" s="35">
        <f t="shared" si="329"/>
        <v>484249365</v>
      </c>
      <c r="AW156" s="35">
        <f t="shared" si="329"/>
        <v>1456665581</v>
      </c>
      <c r="AX156" s="35">
        <f t="shared" si="329"/>
        <v>1122279208</v>
      </c>
      <c r="AY156" s="35">
        <f t="shared" si="329"/>
        <v>283413276</v>
      </c>
      <c r="AZ156" s="35">
        <f t="shared" si="329"/>
        <v>3327</v>
      </c>
      <c r="BA156" s="35">
        <f t="shared" si="329"/>
        <v>22184592000</v>
      </c>
      <c r="BB156" s="28">
        <f t="shared" si="277"/>
        <v>0</v>
      </c>
      <c r="BC156" s="29"/>
      <c r="BD156" s="56">
        <f t="shared" si="304"/>
        <v>589202302</v>
      </c>
      <c r="BE156" s="56">
        <f t="shared" si="305"/>
        <v>1625944457</v>
      </c>
      <c r="BF156" s="56">
        <f t="shared" si="306"/>
        <v>2958081045</v>
      </c>
      <c r="BG156" s="56">
        <f t="shared" si="307"/>
        <v>1525463121</v>
      </c>
      <c r="BH156" s="56">
        <f t="shared" si="308"/>
        <v>1578284753</v>
      </c>
      <c r="BI156" s="56">
        <f t="shared" si="309"/>
        <v>2786411921</v>
      </c>
      <c r="BJ156" s="56">
        <f t="shared" si="310"/>
        <v>1531799321</v>
      </c>
      <c r="BK156" s="56">
        <f t="shared" si="311"/>
        <v>1534328460</v>
      </c>
      <c r="BL156" s="56">
        <f t="shared" si="312"/>
        <v>1621816321</v>
      </c>
      <c r="BM156" s="56">
        <f t="shared" si="313"/>
        <v>1710875721</v>
      </c>
      <c r="BN156" s="56">
        <f t="shared" si="314"/>
        <v>1860023186</v>
      </c>
      <c r="BO156" s="56">
        <f t="shared" si="315"/>
        <v>2862361392</v>
      </c>
      <c r="BP156" s="29"/>
      <c r="BQ156" s="56">
        <f t="shared" si="316"/>
        <v>5173227804</v>
      </c>
      <c r="BR156" s="56">
        <f t="shared" si="317"/>
        <v>5890159795</v>
      </c>
      <c r="BS156" s="56">
        <f t="shared" si="318"/>
        <v>4687944102</v>
      </c>
      <c r="BT156" s="56">
        <f t="shared" si="319"/>
        <v>6433260299</v>
      </c>
    </row>
    <row r="157">
      <c r="A157" s="37" t="s">
        <v>139</v>
      </c>
      <c r="B157" s="38" t="s">
        <v>140</v>
      </c>
      <c r="C157" s="6"/>
      <c r="D157" s="39">
        <f t="shared" ref="D157:AZ157" si="330">sum(D158)</f>
        <v>17155784000</v>
      </c>
      <c r="E157" s="39">
        <f t="shared" si="330"/>
        <v>515873087</v>
      </c>
      <c r="F157" s="39">
        <f t="shared" si="330"/>
        <v>0</v>
      </c>
      <c r="G157" s="39">
        <f t="shared" si="330"/>
        <v>0</v>
      </c>
      <c r="H157" s="39">
        <f t="shared" si="330"/>
        <v>0</v>
      </c>
      <c r="I157" s="39">
        <f t="shared" si="330"/>
        <v>516501381</v>
      </c>
      <c r="J157" s="39">
        <f t="shared" si="330"/>
        <v>626636479</v>
      </c>
      <c r="K157" s="39">
        <f t="shared" si="330"/>
        <v>974000</v>
      </c>
      <c r="L157" s="39">
        <f t="shared" si="330"/>
        <v>1121107</v>
      </c>
      <c r="M157" s="39">
        <f t="shared" si="330"/>
        <v>1104183933</v>
      </c>
      <c r="N157" s="39">
        <f t="shared" si="330"/>
        <v>1219625798</v>
      </c>
      <c r="O157" s="39">
        <f t="shared" si="330"/>
        <v>0</v>
      </c>
      <c r="P157" s="39">
        <f t="shared" si="330"/>
        <v>0</v>
      </c>
      <c r="Q157" s="39">
        <f t="shared" si="330"/>
        <v>520386857</v>
      </c>
      <c r="R157" s="39">
        <f t="shared" si="330"/>
        <v>70775570</v>
      </c>
      <c r="S157" s="39">
        <f t="shared" si="330"/>
        <v>572083110</v>
      </c>
      <c r="T157" s="39">
        <f t="shared" si="330"/>
        <v>0</v>
      </c>
      <c r="U157" s="39">
        <f t="shared" si="330"/>
        <v>521707792</v>
      </c>
      <c r="V157" s="39">
        <f t="shared" si="330"/>
        <v>643429041</v>
      </c>
      <c r="W157" s="39">
        <f t="shared" si="330"/>
        <v>10930925</v>
      </c>
      <c r="X157" s="39">
        <f t="shared" si="330"/>
        <v>734011</v>
      </c>
      <c r="Y157" s="39">
        <f t="shared" si="330"/>
        <v>1636712991</v>
      </c>
      <c r="Z157" s="39">
        <f t="shared" si="330"/>
        <v>702737471</v>
      </c>
      <c r="AA157" s="39">
        <f t="shared" si="330"/>
        <v>20594000</v>
      </c>
      <c r="AB157" s="39">
        <f t="shared" si="330"/>
        <v>0</v>
      </c>
      <c r="AC157" s="39">
        <f t="shared" si="330"/>
        <v>523882371</v>
      </c>
      <c r="AD157" s="39">
        <f t="shared" si="330"/>
        <v>686952450</v>
      </c>
      <c r="AE157" s="39">
        <f t="shared" si="330"/>
        <v>0</v>
      </c>
      <c r="AF157" s="39">
        <f t="shared" si="330"/>
        <v>0</v>
      </c>
      <c r="AG157" s="39">
        <f t="shared" si="330"/>
        <v>523882371</v>
      </c>
      <c r="AH157" s="39">
        <f t="shared" si="330"/>
        <v>686952450</v>
      </c>
      <c r="AI157" s="39">
        <f t="shared" si="330"/>
        <v>0</v>
      </c>
      <c r="AJ157" s="39">
        <f t="shared" si="330"/>
        <v>0</v>
      </c>
      <c r="AK157" s="39">
        <f t="shared" si="330"/>
        <v>523882371</v>
      </c>
      <c r="AL157" s="39">
        <f t="shared" si="330"/>
        <v>686952450</v>
      </c>
      <c r="AM157" s="39">
        <f t="shared" si="330"/>
        <v>0</v>
      </c>
      <c r="AN157" s="39">
        <f t="shared" si="330"/>
        <v>0</v>
      </c>
      <c r="AO157" s="39">
        <f t="shared" si="330"/>
        <v>529882371</v>
      </c>
      <c r="AP157" s="39">
        <f t="shared" si="330"/>
        <v>686952450</v>
      </c>
      <c r="AQ157" s="39">
        <f t="shared" si="330"/>
        <v>0</v>
      </c>
      <c r="AR157" s="39">
        <f t="shared" si="330"/>
        <v>15201400</v>
      </c>
      <c r="AS157" s="39">
        <f t="shared" si="330"/>
        <v>497159921</v>
      </c>
      <c r="AT157" s="39">
        <f t="shared" si="330"/>
        <v>713674900</v>
      </c>
      <c r="AU157" s="39">
        <f t="shared" si="330"/>
        <v>0</v>
      </c>
      <c r="AV157" s="39">
        <f t="shared" si="330"/>
        <v>0</v>
      </c>
      <c r="AW157" s="39">
        <f t="shared" si="330"/>
        <v>1406062881</v>
      </c>
      <c r="AX157" s="39">
        <f t="shared" si="330"/>
        <v>989330983</v>
      </c>
      <c r="AY157" s="39">
        <f t="shared" si="330"/>
        <v>3751</v>
      </c>
      <c r="AZ157" s="39">
        <f t="shared" si="330"/>
        <v>3327</v>
      </c>
      <c r="BA157" s="57">
        <f>sum(E157:AZ157)</f>
        <v>17155784000</v>
      </c>
      <c r="BB157" s="28">
        <f t="shared" si="277"/>
        <v>0</v>
      </c>
      <c r="BC157" s="29"/>
      <c r="BD157" s="57">
        <f t="shared" si="304"/>
        <v>515873087</v>
      </c>
      <c r="BE157" s="57">
        <f t="shared" si="305"/>
        <v>1145232967</v>
      </c>
      <c r="BF157" s="57">
        <f t="shared" si="306"/>
        <v>2323809731</v>
      </c>
      <c r="BG157" s="57">
        <f t="shared" si="307"/>
        <v>1163245537</v>
      </c>
      <c r="BH157" s="57">
        <f t="shared" si="308"/>
        <v>1176801769</v>
      </c>
      <c r="BI157" s="57">
        <f t="shared" si="309"/>
        <v>2360044462</v>
      </c>
      <c r="BJ157" s="57">
        <f t="shared" si="310"/>
        <v>1210834821</v>
      </c>
      <c r="BK157" s="57">
        <f t="shared" si="311"/>
        <v>1210834821</v>
      </c>
      <c r="BL157" s="57">
        <f t="shared" si="312"/>
        <v>1210834821</v>
      </c>
      <c r="BM157" s="57">
        <f t="shared" si="313"/>
        <v>1232036221</v>
      </c>
      <c r="BN157" s="57">
        <f t="shared" si="314"/>
        <v>1210834821</v>
      </c>
      <c r="BO157" s="57">
        <f t="shared" si="315"/>
        <v>2395400942</v>
      </c>
      <c r="BP157" s="29"/>
      <c r="BQ157" s="57">
        <f t="shared" si="316"/>
        <v>3984915785</v>
      </c>
      <c r="BR157" s="57">
        <f t="shared" si="317"/>
        <v>4700091768</v>
      </c>
      <c r="BS157" s="57">
        <f t="shared" si="318"/>
        <v>3632504463</v>
      </c>
      <c r="BT157" s="57">
        <f t="shared" si="319"/>
        <v>4838271984</v>
      </c>
    </row>
    <row r="158">
      <c r="A158" s="41" t="s">
        <v>98</v>
      </c>
      <c r="B158" s="42" t="s">
        <v>141</v>
      </c>
      <c r="C158" s="6"/>
      <c r="D158" s="43">
        <f t="shared" ref="D158:BA158" si="331">sum(D159,D164,D169,D174,D179,D184,D189,D194,D197,D200,D205,D210,D215,D220,D225,D230,D233,D236,D239,D249,D257,D269)</f>
        <v>17155784000</v>
      </c>
      <c r="E158" s="43">
        <f t="shared" si="331"/>
        <v>515873087</v>
      </c>
      <c r="F158" s="43">
        <f t="shared" si="331"/>
        <v>0</v>
      </c>
      <c r="G158" s="43">
        <f t="shared" si="331"/>
        <v>0</v>
      </c>
      <c r="H158" s="43">
        <f t="shared" si="331"/>
        <v>0</v>
      </c>
      <c r="I158" s="43">
        <f t="shared" si="331"/>
        <v>516501381</v>
      </c>
      <c r="J158" s="43">
        <f t="shared" si="331"/>
        <v>626636479</v>
      </c>
      <c r="K158" s="43">
        <f t="shared" si="331"/>
        <v>974000</v>
      </c>
      <c r="L158" s="43">
        <f t="shared" si="331"/>
        <v>1121107</v>
      </c>
      <c r="M158" s="43">
        <f t="shared" si="331"/>
        <v>1104183933</v>
      </c>
      <c r="N158" s="43">
        <f t="shared" si="331"/>
        <v>1219625798</v>
      </c>
      <c r="O158" s="43">
        <f t="shared" si="331"/>
        <v>0</v>
      </c>
      <c r="P158" s="43">
        <f t="shared" si="331"/>
        <v>0</v>
      </c>
      <c r="Q158" s="43">
        <f t="shared" si="331"/>
        <v>520386857</v>
      </c>
      <c r="R158" s="43">
        <f t="shared" si="331"/>
        <v>70775570</v>
      </c>
      <c r="S158" s="43">
        <f t="shared" si="331"/>
        <v>572083110</v>
      </c>
      <c r="T158" s="43">
        <f t="shared" si="331"/>
        <v>0</v>
      </c>
      <c r="U158" s="43">
        <f t="shared" si="331"/>
        <v>521707792</v>
      </c>
      <c r="V158" s="43">
        <f t="shared" si="331"/>
        <v>643429041</v>
      </c>
      <c r="W158" s="43">
        <f t="shared" si="331"/>
        <v>10930925</v>
      </c>
      <c r="X158" s="43">
        <f t="shared" si="331"/>
        <v>734011</v>
      </c>
      <c r="Y158" s="43">
        <f t="shared" si="331"/>
        <v>1636712991</v>
      </c>
      <c r="Z158" s="43">
        <f t="shared" si="331"/>
        <v>702737471</v>
      </c>
      <c r="AA158" s="43">
        <f t="shared" si="331"/>
        <v>20594000</v>
      </c>
      <c r="AB158" s="43">
        <f t="shared" si="331"/>
        <v>0</v>
      </c>
      <c r="AC158" s="43">
        <f t="shared" si="331"/>
        <v>523882371</v>
      </c>
      <c r="AD158" s="43">
        <f t="shared" si="331"/>
        <v>686952450</v>
      </c>
      <c r="AE158" s="43">
        <f t="shared" si="331"/>
        <v>0</v>
      </c>
      <c r="AF158" s="43">
        <f t="shared" si="331"/>
        <v>0</v>
      </c>
      <c r="AG158" s="43">
        <f t="shared" si="331"/>
        <v>523882371</v>
      </c>
      <c r="AH158" s="43">
        <f t="shared" si="331"/>
        <v>686952450</v>
      </c>
      <c r="AI158" s="43">
        <f t="shared" si="331"/>
        <v>0</v>
      </c>
      <c r="AJ158" s="43">
        <f t="shared" si="331"/>
        <v>0</v>
      </c>
      <c r="AK158" s="43">
        <f t="shared" si="331"/>
        <v>523882371</v>
      </c>
      <c r="AL158" s="43">
        <f t="shared" si="331"/>
        <v>686952450</v>
      </c>
      <c r="AM158" s="43">
        <f t="shared" si="331"/>
        <v>0</v>
      </c>
      <c r="AN158" s="43">
        <f t="shared" si="331"/>
        <v>0</v>
      </c>
      <c r="AO158" s="43">
        <f t="shared" si="331"/>
        <v>529882371</v>
      </c>
      <c r="AP158" s="43">
        <f t="shared" si="331"/>
        <v>686952450</v>
      </c>
      <c r="AQ158" s="43">
        <f t="shared" si="331"/>
        <v>0</v>
      </c>
      <c r="AR158" s="43">
        <f t="shared" si="331"/>
        <v>15201400</v>
      </c>
      <c r="AS158" s="43">
        <f t="shared" si="331"/>
        <v>497159921</v>
      </c>
      <c r="AT158" s="43">
        <f t="shared" si="331"/>
        <v>713674900</v>
      </c>
      <c r="AU158" s="43">
        <f t="shared" si="331"/>
        <v>0</v>
      </c>
      <c r="AV158" s="43">
        <f t="shared" si="331"/>
        <v>0</v>
      </c>
      <c r="AW158" s="43">
        <f t="shared" si="331"/>
        <v>1406062881</v>
      </c>
      <c r="AX158" s="43">
        <f t="shared" si="331"/>
        <v>989330983</v>
      </c>
      <c r="AY158" s="43">
        <f t="shared" si="331"/>
        <v>3751</v>
      </c>
      <c r="AZ158" s="43">
        <f t="shared" si="331"/>
        <v>3327</v>
      </c>
      <c r="BA158" s="58">
        <f t="shared" si="331"/>
        <v>17155784000</v>
      </c>
      <c r="BB158" s="28">
        <f t="shared" si="277"/>
        <v>0</v>
      </c>
      <c r="BC158" s="29"/>
      <c r="BD158" s="59">
        <f t="shared" si="304"/>
        <v>515873087</v>
      </c>
      <c r="BE158" s="59">
        <f t="shared" si="305"/>
        <v>1145232967</v>
      </c>
      <c r="BF158" s="59">
        <f t="shared" si="306"/>
        <v>2323809731</v>
      </c>
      <c r="BG158" s="59">
        <f t="shared" si="307"/>
        <v>1163245537</v>
      </c>
      <c r="BH158" s="59">
        <f t="shared" si="308"/>
        <v>1176801769</v>
      </c>
      <c r="BI158" s="59">
        <f t="shared" si="309"/>
        <v>2360044462</v>
      </c>
      <c r="BJ158" s="59">
        <f t="shared" si="310"/>
        <v>1210834821</v>
      </c>
      <c r="BK158" s="59">
        <f t="shared" si="311"/>
        <v>1210834821</v>
      </c>
      <c r="BL158" s="59">
        <f t="shared" si="312"/>
        <v>1210834821</v>
      </c>
      <c r="BM158" s="59">
        <f t="shared" si="313"/>
        <v>1232036221</v>
      </c>
      <c r="BN158" s="59">
        <f t="shared" si="314"/>
        <v>1210834821</v>
      </c>
      <c r="BO158" s="59">
        <f t="shared" si="315"/>
        <v>2395400942</v>
      </c>
      <c r="BP158" s="29"/>
      <c r="BQ158" s="59">
        <f t="shared" si="316"/>
        <v>3984915785</v>
      </c>
      <c r="BR158" s="59">
        <f t="shared" si="317"/>
        <v>4700091768</v>
      </c>
      <c r="BS158" s="59">
        <f t="shared" si="318"/>
        <v>3632504463</v>
      </c>
      <c r="BT158" s="59">
        <f t="shared" si="319"/>
        <v>4838271984</v>
      </c>
    </row>
    <row r="159">
      <c r="A159" s="45">
        <v>511111.0</v>
      </c>
      <c r="B159" s="46" t="s">
        <v>142</v>
      </c>
      <c r="C159" s="6"/>
      <c r="D159" s="47">
        <f t="shared" ref="D159:AZ159" si="332">sum(D161:D163)</f>
        <v>5100225000</v>
      </c>
      <c r="E159" s="47">
        <f t="shared" si="332"/>
        <v>358641800</v>
      </c>
      <c r="F159" s="47">
        <f t="shared" si="332"/>
        <v>0</v>
      </c>
      <c r="G159" s="47">
        <f t="shared" si="332"/>
        <v>0</v>
      </c>
      <c r="H159" s="47">
        <f t="shared" si="332"/>
        <v>0</v>
      </c>
      <c r="I159" s="47">
        <f t="shared" si="332"/>
        <v>359210000</v>
      </c>
      <c r="J159" s="47">
        <f t="shared" si="332"/>
        <v>0</v>
      </c>
      <c r="K159" s="47">
        <f t="shared" si="332"/>
        <v>0</v>
      </c>
      <c r="L159" s="47">
        <f t="shared" si="332"/>
        <v>1046900</v>
      </c>
      <c r="M159" s="47">
        <f t="shared" si="332"/>
        <v>721800200</v>
      </c>
      <c r="N159" s="47">
        <f t="shared" si="332"/>
        <v>0</v>
      </c>
      <c r="O159" s="47">
        <f t="shared" si="332"/>
        <v>0</v>
      </c>
      <c r="P159" s="47">
        <f t="shared" si="332"/>
        <v>0</v>
      </c>
      <c r="Q159" s="47">
        <f t="shared" si="332"/>
        <v>363334400</v>
      </c>
      <c r="R159" s="47">
        <f t="shared" si="332"/>
        <v>0</v>
      </c>
      <c r="S159" s="47">
        <f t="shared" si="332"/>
        <v>0</v>
      </c>
      <c r="T159" s="47">
        <f t="shared" si="332"/>
        <v>0</v>
      </c>
      <c r="U159" s="47">
        <f t="shared" si="332"/>
        <v>363439000</v>
      </c>
      <c r="V159" s="47">
        <f t="shared" si="332"/>
        <v>0</v>
      </c>
      <c r="W159" s="47">
        <f t="shared" si="332"/>
        <v>0</v>
      </c>
      <c r="X159" s="47">
        <f t="shared" si="332"/>
        <v>0</v>
      </c>
      <c r="Y159" s="47">
        <f t="shared" si="332"/>
        <v>727719800</v>
      </c>
      <c r="Z159" s="47">
        <f t="shared" si="332"/>
        <v>0</v>
      </c>
      <c r="AA159" s="47">
        <f t="shared" si="332"/>
        <v>0</v>
      </c>
      <c r="AB159" s="47">
        <f t="shared" si="332"/>
        <v>0</v>
      </c>
      <c r="AC159" s="47">
        <f t="shared" si="332"/>
        <v>364278700</v>
      </c>
      <c r="AD159" s="47">
        <f t="shared" si="332"/>
        <v>0</v>
      </c>
      <c r="AE159" s="47">
        <f t="shared" si="332"/>
        <v>0</v>
      </c>
      <c r="AF159" s="47">
        <f t="shared" si="332"/>
        <v>0</v>
      </c>
      <c r="AG159" s="47">
        <f t="shared" si="332"/>
        <v>364278700</v>
      </c>
      <c r="AH159" s="47">
        <f t="shared" si="332"/>
        <v>0</v>
      </c>
      <c r="AI159" s="47">
        <f t="shared" si="332"/>
        <v>0</v>
      </c>
      <c r="AJ159" s="47">
        <f t="shared" si="332"/>
        <v>0</v>
      </c>
      <c r="AK159" s="47">
        <f t="shared" si="332"/>
        <v>364278700</v>
      </c>
      <c r="AL159" s="47">
        <f t="shared" si="332"/>
        <v>0</v>
      </c>
      <c r="AM159" s="47">
        <f t="shared" si="332"/>
        <v>0</v>
      </c>
      <c r="AN159" s="47">
        <f t="shared" si="332"/>
        <v>0</v>
      </c>
      <c r="AO159" s="47">
        <f t="shared" si="332"/>
        <v>364278700</v>
      </c>
      <c r="AP159" s="47">
        <f t="shared" si="332"/>
        <v>0</v>
      </c>
      <c r="AQ159" s="47">
        <f t="shared" si="332"/>
        <v>0</v>
      </c>
      <c r="AR159" s="47">
        <f t="shared" si="332"/>
        <v>0</v>
      </c>
      <c r="AS159" s="47">
        <f t="shared" si="332"/>
        <v>364278700</v>
      </c>
      <c r="AT159" s="47">
        <f t="shared" si="332"/>
        <v>0</v>
      </c>
      <c r="AU159" s="47">
        <f t="shared" si="332"/>
        <v>0</v>
      </c>
      <c r="AV159" s="47">
        <f t="shared" si="332"/>
        <v>0</v>
      </c>
      <c r="AW159" s="47">
        <f t="shared" si="332"/>
        <v>383639400</v>
      </c>
      <c r="AX159" s="47">
        <f t="shared" si="332"/>
        <v>0</v>
      </c>
      <c r="AY159" s="47">
        <f t="shared" si="332"/>
        <v>0</v>
      </c>
      <c r="AZ159" s="60">
        <f t="shared" si="332"/>
        <v>0</v>
      </c>
      <c r="BA159" s="59">
        <f t="shared" ref="BA159:BA371" si="333">sum(E159:AZ159)</f>
        <v>5100225000</v>
      </c>
      <c r="BB159" s="28">
        <f t="shared" si="277"/>
        <v>0</v>
      </c>
      <c r="BC159" s="61"/>
      <c r="BD159" s="59">
        <f t="shared" si="304"/>
        <v>358641800</v>
      </c>
      <c r="BE159" s="59">
        <f t="shared" si="305"/>
        <v>360256900</v>
      </c>
      <c r="BF159" s="59">
        <f t="shared" si="306"/>
        <v>721800200</v>
      </c>
      <c r="BG159" s="59">
        <f t="shared" si="307"/>
        <v>363334400</v>
      </c>
      <c r="BH159" s="59">
        <f t="shared" si="308"/>
        <v>363439000</v>
      </c>
      <c r="BI159" s="59">
        <f t="shared" si="309"/>
        <v>727719800</v>
      </c>
      <c r="BJ159" s="59">
        <f t="shared" si="310"/>
        <v>364278700</v>
      </c>
      <c r="BK159" s="59">
        <f t="shared" si="311"/>
        <v>364278700</v>
      </c>
      <c r="BL159" s="59">
        <f t="shared" si="312"/>
        <v>364278700</v>
      </c>
      <c r="BM159" s="59">
        <f t="shared" si="313"/>
        <v>364278700</v>
      </c>
      <c r="BN159" s="59">
        <f t="shared" si="314"/>
        <v>364278700</v>
      </c>
      <c r="BO159" s="59">
        <f t="shared" si="315"/>
        <v>383639400</v>
      </c>
      <c r="BP159" s="61"/>
      <c r="BQ159" s="59">
        <f t="shared" si="316"/>
        <v>1440698900</v>
      </c>
      <c r="BR159" s="59">
        <f t="shared" si="317"/>
        <v>1454493200</v>
      </c>
      <c r="BS159" s="59">
        <f t="shared" si="318"/>
        <v>1092836100</v>
      </c>
      <c r="BT159" s="59">
        <f t="shared" si="319"/>
        <v>1112196800</v>
      </c>
    </row>
    <row r="160">
      <c r="A160" s="49"/>
      <c r="B160" s="50" t="s">
        <v>37</v>
      </c>
      <c r="C160" s="6"/>
      <c r="D160" s="51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3"/>
      <c r="BA160" s="59">
        <f t="shared" si="333"/>
        <v>0</v>
      </c>
      <c r="BB160" s="28">
        <f t="shared" si="277"/>
        <v>0</v>
      </c>
      <c r="BC160" s="64"/>
      <c r="BD160" s="59">
        <f t="shared" si="304"/>
        <v>0</v>
      </c>
      <c r="BE160" s="59">
        <f t="shared" si="305"/>
        <v>0</v>
      </c>
      <c r="BF160" s="59">
        <f t="shared" si="306"/>
        <v>0</v>
      </c>
      <c r="BG160" s="59">
        <f t="shared" si="307"/>
        <v>0</v>
      </c>
      <c r="BH160" s="59">
        <f t="shared" si="308"/>
        <v>0</v>
      </c>
      <c r="BI160" s="59">
        <f t="shared" si="309"/>
        <v>0</v>
      </c>
      <c r="BJ160" s="59">
        <f t="shared" si="310"/>
        <v>0</v>
      </c>
      <c r="BK160" s="59">
        <f t="shared" si="311"/>
        <v>0</v>
      </c>
      <c r="BL160" s="59">
        <f t="shared" si="312"/>
        <v>0</v>
      </c>
      <c r="BM160" s="59">
        <f t="shared" si="313"/>
        <v>0</v>
      </c>
      <c r="BN160" s="59">
        <f t="shared" si="314"/>
        <v>0</v>
      </c>
      <c r="BO160" s="59">
        <f t="shared" si="315"/>
        <v>0</v>
      </c>
      <c r="BP160" s="64"/>
      <c r="BQ160" s="59">
        <f t="shared" si="316"/>
        <v>0</v>
      </c>
      <c r="BR160" s="59">
        <f t="shared" si="317"/>
        <v>0</v>
      </c>
      <c r="BS160" s="59">
        <f t="shared" si="318"/>
        <v>0</v>
      </c>
      <c r="BT160" s="59">
        <f t="shared" si="319"/>
        <v>0</v>
      </c>
    </row>
    <row r="161">
      <c r="A161" s="49"/>
      <c r="B161" s="52" t="s">
        <v>38</v>
      </c>
      <c r="C161" s="52" t="s">
        <v>142</v>
      </c>
      <c r="D161" s="106">
        <v>4.371015E9</v>
      </c>
      <c r="E161" s="106">
        <f>300290400+58351400</f>
        <v>358641800</v>
      </c>
      <c r="F161" s="102"/>
      <c r="G161" s="102"/>
      <c r="H161" s="102"/>
      <c r="I161" s="106">
        <f>300858600+58351400</f>
        <v>359210000</v>
      </c>
      <c r="J161" s="102"/>
      <c r="K161" s="102"/>
      <c r="L161" s="106">
        <v>1046900.0</v>
      </c>
      <c r="M161" s="106">
        <f>303431700+58351400+807100</f>
        <v>362590200</v>
      </c>
      <c r="N161" s="102"/>
      <c r="O161" s="102"/>
      <c r="P161" s="102"/>
      <c r="Q161" s="106">
        <f>58718300+304616100</f>
        <v>363334400</v>
      </c>
      <c r="R161" s="102"/>
      <c r="S161" s="102"/>
      <c r="T161" s="102"/>
      <c r="U161" s="106">
        <f>308290800+55148200</f>
        <v>363439000</v>
      </c>
      <c r="V161" s="102"/>
      <c r="W161" s="102"/>
      <c r="X161" s="102"/>
      <c r="Y161" s="106">
        <f>308571400+55148200+561200</f>
        <v>364280800</v>
      </c>
      <c r="Z161" s="102"/>
      <c r="AA161" s="102"/>
      <c r="AB161" s="102"/>
      <c r="AC161" s="106">
        <f>55148200+309130500</f>
        <v>364278700</v>
      </c>
      <c r="AD161" s="102"/>
      <c r="AE161" s="102"/>
      <c r="AF161" s="102"/>
      <c r="AG161" s="106">
        <f>55148200+309130500</f>
        <v>364278700</v>
      </c>
      <c r="AH161" s="102"/>
      <c r="AI161" s="102"/>
      <c r="AJ161" s="102"/>
      <c r="AK161" s="106">
        <f>55148200+309130500</f>
        <v>364278700</v>
      </c>
      <c r="AL161" s="102"/>
      <c r="AM161" s="102"/>
      <c r="AN161" s="102"/>
      <c r="AO161" s="106">
        <f>55148200+309130500</f>
        <v>364278700</v>
      </c>
      <c r="AP161" s="102"/>
      <c r="AQ161" s="102"/>
      <c r="AR161" s="102"/>
      <c r="AS161" s="106">
        <f>55148200+309130500</f>
        <v>364278700</v>
      </c>
      <c r="AT161" s="102"/>
      <c r="AU161" s="102"/>
      <c r="AV161" s="102"/>
      <c r="AW161" s="106">
        <v>3.770784E8</v>
      </c>
      <c r="AX161" s="102"/>
      <c r="AY161" s="102"/>
      <c r="AZ161" s="103"/>
      <c r="BA161" s="59">
        <f t="shared" si="333"/>
        <v>4371015000</v>
      </c>
      <c r="BB161" s="28">
        <f t="shared" si="277"/>
        <v>0</v>
      </c>
      <c r="BC161" s="64"/>
      <c r="BD161" s="59">
        <f t="shared" si="304"/>
        <v>358641800</v>
      </c>
      <c r="BE161" s="59">
        <f t="shared" si="305"/>
        <v>360256900</v>
      </c>
      <c r="BF161" s="59">
        <f t="shared" si="306"/>
        <v>362590200</v>
      </c>
      <c r="BG161" s="59">
        <f t="shared" si="307"/>
        <v>363334400</v>
      </c>
      <c r="BH161" s="59">
        <f t="shared" si="308"/>
        <v>363439000</v>
      </c>
      <c r="BI161" s="59">
        <f t="shared" si="309"/>
        <v>364280800</v>
      </c>
      <c r="BJ161" s="59">
        <f t="shared" si="310"/>
        <v>364278700</v>
      </c>
      <c r="BK161" s="59">
        <f t="shared" si="311"/>
        <v>364278700</v>
      </c>
      <c r="BL161" s="59">
        <f t="shared" si="312"/>
        <v>364278700</v>
      </c>
      <c r="BM161" s="59">
        <f t="shared" si="313"/>
        <v>364278700</v>
      </c>
      <c r="BN161" s="59">
        <f t="shared" si="314"/>
        <v>364278700</v>
      </c>
      <c r="BO161" s="59">
        <f t="shared" si="315"/>
        <v>377078400</v>
      </c>
      <c r="BP161" s="64"/>
      <c r="BQ161" s="59">
        <f t="shared" si="316"/>
        <v>1081488900</v>
      </c>
      <c r="BR161" s="59">
        <f t="shared" si="317"/>
        <v>1091054200</v>
      </c>
      <c r="BS161" s="59">
        <f t="shared" si="318"/>
        <v>1092836100</v>
      </c>
      <c r="BT161" s="59">
        <f t="shared" si="319"/>
        <v>1105635800</v>
      </c>
    </row>
    <row r="162">
      <c r="A162" s="49"/>
      <c r="B162" s="52" t="s">
        <v>38</v>
      </c>
      <c r="C162" s="52" t="s">
        <v>143</v>
      </c>
      <c r="D162" s="106">
        <v>3.7E8</v>
      </c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51">
        <f>308290800+55148200</f>
        <v>363439000</v>
      </c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AN162" s="102"/>
      <c r="AO162" s="102"/>
      <c r="AP162" s="102"/>
      <c r="AQ162" s="102"/>
      <c r="AR162" s="102"/>
      <c r="AS162" s="102"/>
      <c r="AT162" s="102"/>
      <c r="AU162" s="102"/>
      <c r="AV162" s="102"/>
      <c r="AW162" s="102">
        <v>6561000.0</v>
      </c>
      <c r="AX162" s="102"/>
      <c r="AY162" s="102"/>
      <c r="AZ162" s="103"/>
      <c r="BA162" s="59">
        <f t="shared" si="333"/>
        <v>370000000</v>
      </c>
      <c r="BB162" s="28">
        <f t="shared" si="277"/>
        <v>0</v>
      </c>
      <c r="BC162" s="64"/>
      <c r="BD162" s="59">
        <f t="shared" si="304"/>
        <v>0</v>
      </c>
      <c r="BE162" s="59">
        <f t="shared" si="305"/>
        <v>0</v>
      </c>
      <c r="BF162" s="59">
        <f t="shared" si="306"/>
        <v>0</v>
      </c>
      <c r="BG162" s="59">
        <f t="shared" si="307"/>
        <v>0</v>
      </c>
      <c r="BH162" s="59">
        <f t="shared" si="308"/>
        <v>0</v>
      </c>
      <c r="BI162" s="59">
        <f t="shared" si="309"/>
        <v>363439000</v>
      </c>
      <c r="BJ162" s="59">
        <f t="shared" si="310"/>
        <v>0</v>
      </c>
      <c r="BK162" s="59">
        <f t="shared" si="311"/>
        <v>0</v>
      </c>
      <c r="BL162" s="59">
        <f t="shared" si="312"/>
        <v>0</v>
      </c>
      <c r="BM162" s="59">
        <f t="shared" si="313"/>
        <v>0</v>
      </c>
      <c r="BN162" s="59">
        <f t="shared" si="314"/>
        <v>0</v>
      </c>
      <c r="BO162" s="59">
        <f t="shared" si="315"/>
        <v>6561000</v>
      </c>
      <c r="BP162" s="64"/>
      <c r="BQ162" s="59">
        <f t="shared" si="316"/>
        <v>0</v>
      </c>
      <c r="BR162" s="59">
        <f t="shared" si="317"/>
        <v>363439000</v>
      </c>
      <c r="BS162" s="59">
        <f t="shared" si="318"/>
        <v>0</v>
      </c>
      <c r="BT162" s="59">
        <f t="shared" si="319"/>
        <v>6561000</v>
      </c>
    </row>
    <row r="163">
      <c r="A163" s="49"/>
      <c r="B163" s="52" t="s">
        <v>38</v>
      </c>
      <c r="C163" s="52" t="s">
        <v>144</v>
      </c>
      <c r="D163" s="106">
        <v>3.5921E8</v>
      </c>
      <c r="E163" s="102"/>
      <c r="F163" s="102"/>
      <c r="G163" s="102"/>
      <c r="H163" s="102"/>
      <c r="I163" s="102"/>
      <c r="J163" s="102"/>
      <c r="K163" s="102"/>
      <c r="L163" s="102"/>
      <c r="M163" s="106">
        <f>300858600+58351400</f>
        <v>359210000</v>
      </c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102"/>
      <c r="AO163" s="102"/>
      <c r="AP163" s="102"/>
      <c r="AQ163" s="102"/>
      <c r="AR163" s="102"/>
      <c r="AS163" s="102"/>
      <c r="AT163" s="102"/>
      <c r="AU163" s="102"/>
      <c r="AV163" s="102"/>
      <c r="AW163" s="102"/>
      <c r="AX163" s="102"/>
      <c r="AY163" s="102"/>
      <c r="AZ163" s="103"/>
      <c r="BA163" s="59">
        <f t="shared" si="333"/>
        <v>359210000</v>
      </c>
      <c r="BB163" s="28">
        <f t="shared" si="277"/>
        <v>0</v>
      </c>
      <c r="BC163" s="64"/>
      <c r="BD163" s="59">
        <f t="shared" si="304"/>
        <v>0</v>
      </c>
      <c r="BE163" s="59">
        <f t="shared" si="305"/>
        <v>0</v>
      </c>
      <c r="BF163" s="59">
        <f t="shared" si="306"/>
        <v>359210000</v>
      </c>
      <c r="BG163" s="59">
        <f t="shared" si="307"/>
        <v>0</v>
      </c>
      <c r="BH163" s="59">
        <f t="shared" si="308"/>
        <v>0</v>
      </c>
      <c r="BI163" s="59">
        <f t="shared" si="309"/>
        <v>0</v>
      </c>
      <c r="BJ163" s="59">
        <f t="shared" si="310"/>
        <v>0</v>
      </c>
      <c r="BK163" s="59">
        <f t="shared" si="311"/>
        <v>0</v>
      </c>
      <c r="BL163" s="59">
        <f t="shared" si="312"/>
        <v>0</v>
      </c>
      <c r="BM163" s="59">
        <f t="shared" si="313"/>
        <v>0</v>
      </c>
      <c r="BN163" s="59">
        <f t="shared" si="314"/>
        <v>0</v>
      </c>
      <c r="BO163" s="59">
        <f t="shared" si="315"/>
        <v>0</v>
      </c>
      <c r="BP163" s="64"/>
      <c r="BQ163" s="59">
        <f t="shared" si="316"/>
        <v>359210000</v>
      </c>
      <c r="BR163" s="59">
        <f t="shared" si="317"/>
        <v>0</v>
      </c>
      <c r="BS163" s="59">
        <f t="shared" si="318"/>
        <v>0</v>
      </c>
      <c r="BT163" s="59">
        <f t="shared" si="319"/>
        <v>0</v>
      </c>
    </row>
    <row r="164">
      <c r="A164" s="45">
        <v>511119.0</v>
      </c>
      <c r="B164" s="46" t="s">
        <v>145</v>
      </c>
      <c r="C164" s="6"/>
      <c r="D164" s="143">
        <f t="shared" ref="D164:AZ164" si="334">sum(D166:D168)</f>
        <v>69000</v>
      </c>
      <c r="E164" s="143">
        <f t="shared" si="334"/>
        <v>4243</v>
      </c>
      <c r="F164" s="143">
        <f t="shared" si="334"/>
        <v>0</v>
      </c>
      <c r="G164" s="143">
        <f t="shared" si="334"/>
        <v>0</v>
      </c>
      <c r="H164" s="143">
        <f t="shared" si="334"/>
        <v>0</v>
      </c>
      <c r="I164" s="143">
        <f t="shared" si="334"/>
        <v>4234</v>
      </c>
      <c r="J164" s="143">
        <f t="shared" si="334"/>
        <v>0</v>
      </c>
      <c r="K164" s="143">
        <f t="shared" si="334"/>
        <v>0</v>
      </c>
      <c r="L164" s="143">
        <f t="shared" si="334"/>
        <v>242</v>
      </c>
      <c r="M164" s="143">
        <f t="shared" si="334"/>
        <v>9999</v>
      </c>
      <c r="N164" s="143">
        <f t="shared" si="334"/>
        <v>0</v>
      </c>
      <c r="O164" s="143">
        <f t="shared" si="334"/>
        <v>0</v>
      </c>
      <c r="P164" s="143">
        <f t="shared" si="334"/>
        <v>0</v>
      </c>
      <c r="Q164" s="143">
        <f t="shared" si="334"/>
        <v>4529</v>
      </c>
      <c r="R164" s="47">
        <f t="shared" si="334"/>
        <v>0</v>
      </c>
      <c r="S164" s="47">
        <f t="shared" si="334"/>
        <v>0</v>
      </c>
      <c r="T164" s="47">
        <f t="shared" si="334"/>
        <v>0</v>
      </c>
      <c r="U164" s="47">
        <f t="shared" si="334"/>
        <v>4518</v>
      </c>
      <c r="V164" s="47">
        <f t="shared" si="334"/>
        <v>0</v>
      </c>
      <c r="W164" s="47">
        <f t="shared" si="334"/>
        <v>0</v>
      </c>
      <c r="X164" s="47">
        <f t="shared" si="334"/>
        <v>0</v>
      </c>
      <c r="Y164" s="47">
        <f t="shared" si="334"/>
        <v>10203</v>
      </c>
      <c r="Z164" s="47">
        <f t="shared" si="334"/>
        <v>0</v>
      </c>
      <c r="AA164" s="47">
        <f t="shared" si="334"/>
        <v>0</v>
      </c>
      <c r="AB164" s="47">
        <f t="shared" si="334"/>
        <v>0</v>
      </c>
      <c r="AC164" s="47">
        <f t="shared" si="334"/>
        <v>4473</v>
      </c>
      <c r="AD164" s="47">
        <f t="shared" si="334"/>
        <v>0</v>
      </c>
      <c r="AE164" s="47">
        <f t="shared" si="334"/>
        <v>0</v>
      </c>
      <c r="AF164" s="47">
        <f t="shared" si="334"/>
        <v>0</v>
      </c>
      <c r="AG164" s="47">
        <f t="shared" si="334"/>
        <v>4473</v>
      </c>
      <c r="AH164" s="47">
        <f t="shared" si="334"/>
        <v>0</v>
      </c>
      <c r="AI164" s="47">
        <f t="shared" si="334"/>
        <v>0</v>
      </c>
      <c r="AJ164" s="47">
        <f t="shared" si="334"/>
        <v>0</v>
      </c>
      <c r="AK164" s="47">
        <f t="shared" si="334"/>
        <v>4473</v>
      </c>
      <c r="AL164" s="47">
        <f t="shared" si="334"/>
        <v>0</v>
      </c>
      <c r="AM164" s="47">
        <f t="shared" si="334"/>
        <v>0</v>
      </c>
      <c r="AN164" s="47">
        <f t="shared" si="334"/>
        <v>0</v>
      </c>
      <c r="AO164" s="47">
        <f t="shared" si="334"/>
        <v>4473</v>
      </c>
      <c r="AP164" s="47">
        <f t="shared" si="334"/>
        <v>0</v>
      </c>
      <c r="AQ164" s="47">
        <f t="shared" si="334"/>
        <v>0</v>
      </c>
      <c r="AR164" s="47">
        <f t="shared" si="334"/>
        <v>0</v>
      </c>
      <c r="AS164" s="47">
        <f t="shared" si="334"/>
        <v>4473</v>
      </c>
      <c r="AT164" s="47">
        <f t="shared" si="334"/>
        <v>0</v>
      </c>
      <c r="AU164" s="47">
        <f t="shared" si="334"/>
        <v>0</v>
      </c>
      <c r="AV164" s="47">
        <f t="shared" si="334"/>
        <v>0</v>
      </c>
      <c r="AW164" s="47">
        <f t="shared" si="334"/>
        <v>8667</v>
      </c>
      <c r="AX164" s="47">
        <f t="shared" si="334"/>
        <v>0</v>
      </c>
      <c r="AY164" s="47">
        <f t="shared" si="334"/>
        <v>0</v>
      </c>
      <c r="AZ164" s="60">
        <f t="shared" si="334"/>
        <v>0</v>
      </c>
      <c r="BA164" s="59">
        <f t="shared" si="333"/>
        <v>69000</v>
      </c>
      <c r="BB164" s="28">
        <f t="shared" si="277"/>
        <v>0</v>
      </c>
      <c r="BC164" s="61"/>
      <c r="BD164" s="59">
        <f t="shared" si="304"/>
        <v>4243</v>
      </c>
      <c r="BE164" s="59">
        <f t="shared" si="305"/>
        <v>4476</v>
      </c>
      <c r="BF164" s="59">
        <f t="shared" si="306"/>
        <v>9999</v>
      </c>
      <c r="BG164" s="59">
        <f t="shared" si="307"/>
        <v>4529</v>
      </c>
      <c r="BH164" s="59">
        <f t="shared" si="308"/>
        <v>4518</v>
      </c>
      <c r="BI164" s="59">
        <f t="shared" si="309"/>
        <v>10203</v>
      </c>
      <c r="BJ164" s="59">
        <f t="shared" si="310"/>
        <v>4473</v>
      </c>
      <c r="BK164" s="59">
        <f t="shared" si="311"/>
        <v>4473</v>
      </c>
      <c r="BL164" s="59">
        <f t="shared" si="312"/>
        <v>4473</v>
      </c>
      <c r="BM164" s="59">
        <f t="shared" si="313"/>
        <v>4473</v>
      </c>
      <c r="BN164" s="59">
        <f t="shared" si="314"/>
        <v>4473</v>
      </c>
      <c r="BO164" s="59">
        <f t="shared" si="315"/>
        <v>8667</v>
      </c>
      <c r="BP164" s="61"/>
      <c r="BQ164" s="59">
        <f t="shared" si="316"/>
        <v>18718</v>
      </c>
      <c r="BR164" s="59">
        <f t="shared" si="317"/>
        <v>19250</v>
      </c>
      <c r="BS164" s="59">
        <f t="shared" si="318"/>
        <v>13419</v>
      </c>
      <c r="BT164" s="59">
        <f t="shared" si="319"/>
        <v>17613</v>
      </c>
    </row>
    <row r="165">
      <c r="A165" s="49"/>
      <c r="B165" s="50" t="s">
        <v>37</v>
      </c>
      <c r="C165" s="6"/>
      <c r="D165" s="70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3"/>
      <c r="BA165" s="59">
        <f t="shared" si="333"/>
        <v>0</v>
      </c>
      <c r="BB165" s="28">
        <f t="shared" si="277"/>
        <v>0</v>
      </c>
      <c r="BC165" s="64"/>
      <c r="BD165" s="59">
        <f t="shared" si="304"/>
        <v>0</v>
      </c>
      <c r="BE165" s="59">
        <f t="shared" si="305"/>
        <v>0</v>
      </c>
      <c r="BF165" s="59">
        <f t="shared" si="306"/>
        <v>0</v>
      </c>
      <c r="BG165" s="59">
        <f t="shared" si="307"/>
        <v>0</v>
      </c>
      <c r="BH165" s="59">
        <f t="shared" si="308"/>
        <v>0</v>
      </c>
      <c r="BI165" s="59">
        <f t="shared" si="309"/>
        <v>0</v>
      </c>
      <c r="BJ165" s="59">
        <f t="shared" si="310"/>
        <v>0</v>
      </c>
      <c r="BK165" s="59">
        <f t="shared" si="311"/>
        <v>0</v>
      </c>
      <c r="BL165" s="59">
        <f t="shared" si="312"/>
        <v>0</v>
      </c>
      <c r="BM165" s="59">
        <f t="shared" si="313"/>
        <v>0</v>
      </c>
      <c r="BN165" s="59">
        <f t="shared" si="314"/>
        <v>0</v>
      </c>
      <c r="BO165" s="59">
        <f t="shared" si="315"/>
        <v>0</v>
      </c>
      <c r="BP165" s="64"/>
      <c r="BQ165" s="59">
        <f t="shared" si="316"/>
        <v>0</v>
      </c>
      <c r="BR165" s="59">
        <f t="shared" si="317"/>
        <v>0</v>
      </c>
      <c r="BS165" s="59">
        <f t="shared" si="318"/>
        <v>0</v>
      </c>
      <c r="BT165" s="59">
        <f t="shared" si="319"/>
        <v>0</v>
      </c>
    </row>
    <row r="166">
      <c r="A166" s="49"/>
      <c r="B166" s="52" t="s">
        <v>38</v>
      </c>
      <c r="C166" s="52" t="s">
        <v>145</v>
      </c>
      <c r="D166" s="143">
        <v>55000.0</v>
      </c>
      <c r="E166" s="106">
        <f>3294+949</f>
        <v>4243</v>
      </c>
      <c r="F166" s="102"/>
      <c r="G166" s="102"/>
      <c r="H166" s="102"/>
      <c r="I166" s="106">
        <f>3285+949</f>
        <v>4234</v>
      </c>
      <c r="J166" s="102"/>
      <c r="K166" s="102"/>
      <c r="L166" s="106">
        <v>242.0</v>
      </c>
      <c r="M166" s="106">
        <f>3430+949+215-23</f>
        <v>4571</v>
      </c>
      <c r="N166" s="102"/>
      <c r="O166" s="102"/>
      <c r="P166" s="102"/>
      <c r="Q166" s="106">
        <f>885+3644</f>
        <v>4529</v>
      </c>
      <c r="R166" s="102"/>
      <c r="S166" s="102"/>
      <c r="T166" s="102"/>
      <c r="U166" s="106">
        <f>3723+795</f>
        <v>4518</v>
      </c>
      <c r="V166" s="102"/>
      <c r="W166" s="102"/>
      <c r="X166" s="102"/>
      <c r="Y166" s="106">
        <f>3818+795+290-212</f>
        <v>4691</v>
      </c>
      <c r="Z166" s="102"/>
      <c r="AA166" s="102"/>
      <c r="AB166" s="102"/>
      <c r="AC166" s="106">
        <f>795+3678</f>
        <v>4473</v>
      </c>
      <c r="AD166" s="102"/>
      <c r="AE166" s="102"/>
      <c r="AF166" s="102"/>
      <c r="AG166" s="106">
        <f>795+3678</f>
        <v>4473</v>
      </c>
      <c r="AH166" s="102"/>
      <c r="AI166" s="102"/>
      <c r="AJ166" s="102"/>
      <c r="AK166" s="106">
        <f>795+3678</f>
        <v>4473</v>
      </c>
      <c r="AL166" s="102"/>
      <c r="AM166" s="102"/>
      <c r="AN166" s="102"/>
      <c r="AO166" s="106">
        <f>795+3678</f>
        <v>4473</v>
      </c>
      <c r="AP166" s="102"/>
      <c r="AQ166" s="102"/>
      <c r="AR166" s="102"/>
      <c r="AS166" s="106">
        <f>795+3678</f>
        <v>4473</v>
      </c>
      <c r="AT166" s="102"/>
      <c r="AU166" s="102"/>
      <c r="AV166" s="102"/>
      <c r="AW166" s="102">
        <v>5607.0</v>
      </c>
      <c r="AX166" s="102"/>
      <c r="AY166" s="102"/>
      <c r="AZ166" s="103"/>
      <c r="BA166" s="59">
        <f t="shared" si="333"/>
        <v>55000</v>
      </c>
      <c r="BB166" s="28">
        <f t="shared" si="277"/>
        <v>0</v>
      </c>
      <c r="BC166" s="64"/>
      <c r="BD166" s="59">
        <f t="shared" si="304"/>
        <v>4243</v>
      </c>
      <c r="BE166" s="59">
        <f t="shared" si="305"/>
        <v>4476</v>
      </c>
      <c r="BF166" s="59">
        <f t="shared" si="306"/>
        <v>4571</v>
      </c>
      <c r="BG166" s="59">
        <f t="shared" si="307"/>
        <v>4529</v>
      </c>
      <c r="BH166" s="59">
        <f t="shared" si="308"/>
        <v>4518</v>
      </c>
      <c r="BI166" s="59">
        <f t="shared" si="309"/>
        <v>4691</v>
      </c>
      <c r="BJ166" s="59">
        <f t="shared" si="310"/>
        <v>4473</v>
      </c>
      <c r="BK166" s="59">
        <f t="shared" si="311"/>
        <v>4473</v>
      </c>
      <c r="BL166" s="59">
        <f t="shared" si="312"/>
        <v>4473</v>
      </c>
      <c r="BM166" s="59">
        <f t="shared" si="313"/>
        <v>4473</v>
      </c>
      <c r="BN166" s="59">
        <f t="shared" si="314"/>
        <v>4473</v>
      </c>
      <c r="BO166" s="59">
        <f t="shared" si="315"/>
        <v>5607</v>
      </c>
      <c r="BP166" s="64"/>
      <c r="BQ166" s="59">
        <f t="shared" si="316"/>
        <v>13290</v>
      </c>
      <c r="BR166" s="59">
        <f t="shared" si="317"/>
        <v>13738</v>
      </c>
      <c r="BS166" s="59">
        <f t="shared" si="318"/>
        <v>13419</v>
      </c>
      <c r="BT166" s="59">
        <f t="shared" si="319"/>
        <v>14553</v>
      </c>
    </row>
    <row r="167">
      <c r="A167" s="49"/>
      <c r="B167" s="52" t="s">
        <v>38</v>
      </c>
      <c r="C167" s="52" t="s">
        <v>146</v>
      </c>
      <c r="D167" s="106">
        <v>7000.0</v>
      </c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6">
        <f>4810+702</f>
        <v>5512</v>
      </c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U167" s="102"/>
      <c r="AV167" s="102"/>
      <c r="AW167" s="102">
        <v>1488.0</v>
      </c>
      <c r="AX167" s="102"/>
      <c r="AY167" s="102"/>
      <c r="AZ167" s="103"/>
      <c r="BA167" s="59">
        <f t="shared" si="333"/>
        <v>7000</v>
      </c>
      <c r="BB167" s="28">
        <f t="shared" si="277"/>
        <v>0</v>
      </c>
      <c r="BC167" s="64"/>
      <c r="BD167" s="59">
        <f t="shared" si="304"/>
        <v>0</v>
      </c>
      <c r="BE167" s="59">
        <f t="shared" si="305"/>
        <v>0</v>
      </c>
      <c r="BF167" s="59">
        <f t="shared" si="306"/>
        <v>0</v>
      </c>
      <c r="BG167" s="59">
        <f t="shared" si="307"/>
        <v>0</v>
      </c>
      <c r="BH167" s="59">
        <f t="shared" si="308"/>
        <v>0</v>
      </c>
      <c r="BI167" s="59">
        <f t="shared" si="309"/>
        <v>5512</v>
      </c>
      <c r="BJ167" s="59">
        <f t="shared" si="310"/>
        <v>0</v>
      </c>
      <c r="BK167" s="59">
        <f t="shared" si="311"/>
        <v>0</v>
      </c>
      <c r="BL167" s="59">
        <f t="shared" si="312"/>
        <v>0</v>
      </c>
      <c r="BM167" s="59">
        <f t="shared" si="313"/>
        <v>0</v>
      </c>
      <c r="BN167" s="59">
        <f t="shared" si="314"/>
        <v>0</v>
      </c>
      <c r="BO167" s="59">
        <f t="shared" si="315"/>
        <v>1488</v>
      </c>
      <c r="BP167" s="64"/>
      <c r="BQ167" s="59">
        <f t="shared" si="316"/>
        <v>0</v>
      </c>
      <c r="BR167" s="59">
        <f t="shared" si="317"/>
        <v>5512</v>
      </c>
      <c r="BS167" s="59">
        <f t="shared" si="318"/>
        <v>0</v>
      </c>
      <c r="BT167" s="59">
        <f t="shared" si="319"/>
        <v>1488</v>
      </c>
    </row>
    <row r="168">
      <c r="A168" s="49"/>
      <c r="B168" s="52" t="s">
        <v>38</v>
      </c>
      <c r="C168" s="52" t="s">
        <v>147</v>
      </c>
      <c r="D168" s="106">
        <v>7000.0</v>
      </c>
      <c r="E168" s="102"/>
      <c r="F168" s="102"/>
      <c r="G168" s="102"/>
      <c r="H168" s="102"/>
      <c r="I168" s="102"/>
      <c r="J168" s="102"/>
      <c r="K168" s="102"/>
      <c r="L168" s="102"/>
      <c r="M168" s="106">
        <f>4838+590</f>
        <v>5428</v>
      </c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102"/>
      <c r="AN168" s="102"/>
      <c r="AO168" s="102"/>
      <c r="AP168" s="102"/>
      <c r="AQ168" s="102"/>
      <c r="AR168" s="102"/>
      <c r="AS168" s="102"/>
      <c r="AT168" s="102"/>
      <c r="AU168" s="102"/>
      <c r="AV168" s="102"/>
      <c r="AW168" s="102">
        <v>1572.0</v>
      </c>
      <c r="AX168" s="102"/>
      <c r="AY168" s="102"/>
      <c r="AZ168" s="103"/>
      <c r="BA168" s="59">
        <f t="shared" si="333"/>
        <v>7000</v>
      </c>
      <c r="BB168" s="28">
        <f t="shared" si="277"/>
        <v>0</v>
      </c>
      <c r="BC168" s="64"/>
      <c r="BD168" s="59">
        <f t="shared" si="304"/>
        <v>0</v>
      </c>
      <c r="BE168" s="59">
        <f t="shared" si="305"/>
        <v>0</v>
      </c>
      <c r="BF168" s="59">
        <f t="shared" si="306"/>
        <v>5428</v>
      </c>
      <c r="BG168" s="59">
        <f t="shared" si="307"/>
        <v>0</v>
      </c>
      <c r="BH168" s="59">
        <f t="shared" si="308"/>
        <v>0</v>
      </c>
      <c r="BI168" s="59">
        <f t="shared" si="309"/>
        <v>0</v>
      </c>
      <c r="BJ168" s="59">
        <f t="shared" si="310"/>
        <v>0</v>
      </c>
      <c r="BK168" s="59">
        <f t="shared" si="311"/>
        <v>0</v>
      </c>
      <c r="BL168" s="59">
        <f t="shared" si="312"/>
        <v>0</v>
      </c>
      <c r="BM168" s="59">
        <f t="shared" si="313"/>
        <v>0</v>
      </c>
      <c r="BN168" s="59">
        <f t="shared" si="314"/>
        <v>0</v>
      </c>
      <c r="BO168" s="59">
        <f t="shared" si="315"/>
        <v>1572</v>
      </c>
      <c r="BP168" s="64"/>
      <c r="BQ168" s="59">
        <f t="shared" si="316"/>
        <v>5428</v>
      </c>
      <c r="BR168" s="59">
        <f t="shared" si="317"/>
        <v>0</v>
      </c>
      <c r="BS168" s="59">
        <f t="shared" si="318"/>
        <v>0</v>
      </c>
      <c r="BT168" s="59">
        <f t="shared" si="319"/>
        <v>1572</v>
      </c>
    </row>
    <row r="169">
      <c r="A169" s="45">
        <v>511121.0</v>
      </c>
      <c r="B169" s="46" t="s">
        <v>148</v>
      </c>
      <c r="C169" s="6"/>
      <c r="D169" s="143">
        <f t="shared" ref="D169:AZ169" si="335">sum(D171:D173)</f>
        <v>373720000</v>
      </c>
      <c r="E169" s="143">
        <f t="shared" si="335"/>
        <v>26385340</v>
      </c>
      <c r="F169" s="143">
        <f t="shared" si="335"/>
        <v>0</v>
      </c>
      <c r="G169" s="143">
        <f t="shared" si="335"/>
        <v>0</v>
      </c>
      <c r="H169" s="143">
        <f t="shared" si="335"/>
        <v>0</v>
      </c>
      <c r="I169" s="143">
        <f t="shared" si="335"/>
        <v>26419780</v>
      </c>
      <c r="J169" s="143">
        <f t="shared" si="335"/>
        <v>0</v>
      </c>
      <c r="K169" s="143">
        <f t="shared" si="335"/>
        <v>0</v>
      </c>
      <c r="L169" s="143">
        <f t="shared" si="335"/>
        <v>59930</v>
      </c>
      <c r="M169" s="143">
        <f t="shared" si="335"/>
        <v>53042970</v>
      </c>
      <c r="N169" s="143">
        <f t="shared" si="335"/>
        <v>0</v>
      </c>
      <c r="O169" s="143">
        <f t="shared" si="335"/>
        <v>0</v>
      </c>
      <c r="P169" s="143">
        <f t="shared" si="335"/>
        <v>0</v>
      </c>
      <c r="Q169" s="143">
        <f t="shared" si="335"/>
        <v>26670980</v>
      </c>
      <c r="R169" s="47">
        <f t="shared" si="335"/>
        <v>0</v>
      </c>
      <c r="S169" s="47">
        <f t="shared" si="335"/>
        <v>0</v>
      </c>
      <c r="T169" s="47">
        <f t="shared" si="335"/>
        <v>0</v>
      </c>
      <c r="U169" s="47">
        <f t="shared" si="335"/>
        <v>26681440</v>
      </c>
      <c r="V169" s="47">
        <f t="shared" si="335"/>
        <v>0</v>
      </c>
      <c r="W169" s="47">
        <f t="shared" si="335"/>
        <v>0</v>
      </c>
      <c r="X169" s="47">
        <f t="shared" si="335"/>
        <v>0</v>
      </c>
      <c r="Y169" s="47">
        <f t="shared" si="335"/>
        <v>53408660</v>
      </c>
      <c r="Z169" s="47">
        <f t="shared" si="335"/>
        <v>0</v>
      </c>
      <c r="AA169" s="47">
        <f t="shared" si="335"/>
        <v>0</v>
      </c>
      <c r="AB169" s="47">
        <f t="shared" si="335"/>
        <v>0</v>
      </c>
      <c r="AC169" s="47">
        <f t="shared" si="335"/>
        <v>26722450</v>
      </c>
      <c r="AD169" s="47">
        <f t="shared" si="335"/>
        <v>0</v>
      </c>
      <c r="AE169" s="47">
        <f t="shared" si="335"/>
        <v>0</v>
      </c>
      <c r="AF169" s="47">
        <f t="shared" si="335"/>
        <v>0</v>
      </c>
      <c r="AG169" s="47">
        <f t="shared" si="335"/>
        <v>26722450</v>
      </c>
      <c r="AH169" s="47">
        <f t="shared" si="335"/>
        <v>0</v>
      </c>
      <c r="AI169" s="47">
        <f t="shared" si="335"/>
        <v>0</v>
      </c>
      <c r="AJ169" s="47">
        <f t="shared" si="335"/>
        <v>0</v>
      </c>
      <c r="AK169" s="47">
        <f t="shared" si="335"/>
        <v>26722450</v>
      </c>
      <c r="AL169" s="47">
        <f t="shared" si="335"/>
        <v>0</v>
      </c>
      <c r="AM169" s="47">
        <f t="shared" si="335"/>
        <v>0</v>
      </c>
      <c r="AN169" s="47">
        <f t="shared" si="335"/>
        <v>0</v>
      </c>
      <c r="AO169" s="47">
        <f t="shared" si="335"/>
        <v>26722450</v>
      </c>
      <c r="AP169" s="47">
        <f t="shared" si="335"/>
        <v>0</v>
      </c>
      <c r="AQ169" s="47">
        <f t="shared" si="335"/>
        <v>0</v>
      </c>
      <c r="AR169" s="47">
        <f t="shared" si="335"/>
        <v>0</v>
      </c>
      <c r="AS169" s="47">
        <f t="shared" si="335"/>
        <v>0</v>
      </c>
      <c r="AT169" s="47">
        <f t="shared" si="335"/>
        <v>26722450</v>
      </c>
      <c r="AU169" s="47">
        <f t="shared" si="335"/>
        <v>0</v>
      </c>
      <c r="AV169" s="47">
        <f t="shared" si="335"/>
        <v>0</v>
      </c>
      <c r="AW169" s="47">
        <f t="shared" si="335"/>
        <v>27438650</v>
      </c>
      <c r="AX169" s="47">
        <f t="shared" si="335"/>
        <v>0</v>
      </c>
      <c r="AY169" s="47">
        <f t="shared" si="335"/>
        <v>0</v>
      </c>
      <c r="AZ169" s="60">
        <f t="shared" si="335"/>
        <v>0</v>
      </c>
      <c r="BA169" s="59">
        <f t="shared" si="333"/>
        <v>373720000</v>
      </c>
      <c r="BB169" s="28">
        <f t="shared" si="277"/>
        <v>0</v>
      </c>
      <c r="BC169" s="61"/>
      <c r="BD169" s="59">
        <f t="shared" si="304"/>
        <v>26385340</v>
      </c>
      <c r="BE169" s="59">
        <f t="shared" si="305"/>
        <v>26479710</v>
      </c>
      <c r="BF169" s="59">
        <f t="shared" si="306"/>
        <v>53042970</v>
      </c>
      <c r="BG169" s="59">
        <f t="shared" si="307"/>
        <v>26670980</v>
      </c>
      <c r="BH169" s="59">
        <f t="shared" si="308"/>
        <v>26681440</v>
      </c>
      <c r="BI169" s="59">
        <f t="shared" si="309"/>
        <v>53408660</v>
      </c>
      <c r="BJ169" s="59">
        <f t="shared" si="310"/>
        <v>26722450</v>
      </c>
      <c r="BK169" s="59">
        <f t="shared" si="311"/>
        <v>26722450</v>
      </c>
      <c r="BL169" s="59">
        <f t="shared" si="312"/>
        <v>26722450</v>
      </c>
      <c r="BM169" s="59">
        <f t="shared" si="313"/>
        <v>26722450</v>
      </c>
      <c r="BN169" s="59">
        <f t="shared" si="314"/>
        <v>26722450</v>
      </c>
      <c r="BO169" s="59">
        <f t="shared" si="315"/>
        <v>27438650</v>
      </c>
      <c r="BP169" s="61"/>
      <c r="BQ169" s="59">
        <f t="shared" si="316"/>
        <v>105908020</v>
      </c>
      <c r="BR169" s="59">
        <f t="shared" si="317"/>
        <v>106761080</v>
      </c>
      <c r="BS169" s="59">
        <f t="shared" si="318"/>
        <v>80167350</v>
      </c>
      <c r="BT169" s="59">
        <f t="shared" si="319"/>
        <v>80883550</v>
      </c>
    </row>
    <row r="170">
      <c r="A170" s="49"/>
      <c r="B170" s="50" t="s">
        <v>37</v>
      </c>
      <c r="C170" s="6"/>
      <c r="D170" s="70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3"/>
      <c r="BA170" s="59">
        <f t="shared" si="333"/>
        <v>0</v>
      </c>
      <c r="BB170" s="28">
        <f t="shared" si="277"/>
        <v>0</v>
      </c>
      <c r="BC170" s="64"/>
      <c r="BD170" s="59">
        <f t="shared" si="304"/>
        <v>0</v>
      </c>
      <c r="BE170" s="59">
        <f t="shared" si="305"/>
        <v>0</v>
      </c>
      <c r="BF170" s="59">
        <f t="shared" si="306"/>
        <v>0</v>
      </c>
      <c r="BG170" s="59">
        <f t="shared" si="307"/>
        <v>0</v>
      </c>
      <c r="BH170" s="59">
        <f t="shared" si="308"/>
        <v>0</v>
      </c>
      <c r="BI170" s="59">
        <f t="shared" si="309"/>
        <v>0</v>
      </c>
      <c r="BJ170" s="59">
        <f t="shared" si="310"/>
        <v>0</v>
      </c>
      <c r="BK170" s="59">
        <f t="shared" si="311"/>
        <v>0</v>
      </c>
      <c r="BL170" s="59">
        <f t="shared" si="312"/>
        <v>0</v>
      </c>
      <c r="BM170" s="59">
        <f t="shared" si="313"/>
        <v>0</v>
      </c>
      <c r="BN170" s="59">
        <f t="shared" si="314"/>
        <v>0</v>
      </c>
      <c r="BO170" s="59">
        <f t="shared" si="315"/>
        <v>0</v>
      </c>
      <c r="BP170" s="64"/>
      <c r="BQ170" s="59">
        <f t="shared" si="316"/>
        <v>0</v>
      </c>
      <c r="BR170" s="59">
        <f t="shared" si="317"/>
        <v>0</v>
      </c>
      <c r="BS170" s="59">
        <f t="shared" si="318"/>
        <v>0</v>
      </c>
      <c r="BT170" s="59">
        <f t="shared" si="319"/>
        <v>0</v>
      </c>
    </row>
    <row r="171">
      <c r="A171" s="49"/>
      <c r="B171" s="52" t="s">
        <v>38</v>
      </c>
      <c r="C171" s="52" t="s">
        <v>148</v>
      </c>
      <c r="D171" s="106">
        <v>3.203E8</v>
      </c>
      <c r="E171" s="106">
        <f>21084720+5300620</f>
        <v>26385340</v>
      </c>
      <c r="F171" s="102"/>
      <c r="G171" s="102"/>
      <c r="H171" s="102"/>
      <c r="I171" s="106">
        <f>21119160+5300620</f>
        <v>26419780</v>
      </c>
      <c r="J171" s="102"/>
      <c r="K171" s="102"/>
      <c r="L171" s="106">
        <v>59930.0</v>
      </c>
      <c r="M171" s="106">
        <f>21265910+5300620+56660</f>
        <v>26623190</v>
      </c>
      <c r="N171" s="102"/>
      <c r="O171" s="102"/>
      <c r="P171" s="102"/>
      <c r="Q171" s="106">
        <f>5337310+21333670</f>
        <v>26670980</v>
      </c>
      <c r="R171" s="153"/>
      <c r="S171" s="102"/>
      <c r="T171" s="102"/>
      <c r="U171" s="106">
        <f>21701140+4980300</f>
        <v>26681440</v>
      </c>
      <c r="V171" s="102"/>
      <c r="W171" s="102"/>
      <c r="X171" s="102"/>
      <c r="Y171" s="106">
        <f>21716400+4980300+30520</f>
        <v>26727220</v>
      </c>
      <c r="Z171" s="102"/>
      <c r="AA171" s="102"/>
      <c r="AB171" s="102"/>
      <c r="AC171" s="106">
        <f>4980300+21742150</f>
        <v>26722450</v>
      </c>
      <c r="AD171" s="102"/>
      <c r="AE171" s="102"/>
      <c r="AF171" s="102"/>
      <c r="AG171" s="106">
        <f>4980300+21742150</f>
        <v>26722450</v>
      </c>
      <c r="AH171" s="102"/>
      <c r="AI171" s="102"/>
      <c r="AJ171" s="102"/>
      <c r="AK171" s="106">
        <f>4980300+21742150</f>
        <v>26722450</v>
      </c>
      <c r="AL171" s="102"/>
      <c r="AM171" s="102"/>
      <c r="AN171" s="102"/>
      <c r="AO171" s="106">
        <f>4980300+21742150</f>
        <v>26722450</v>
      </c>
      <c r="AP171" s="102"/>
      <c r="AQ171" s="102"/>
      <c r="AR171" s="102"/>
      <c r="AS171" s="102"/>
      <c r="AT171" s="106">
        <f>4980300+21742150</f>
        <v>26722450</v>
      </c>
      <c r="AU171" s="102"/>
      <c r="AV171" s="102"/>
      <c r="AW171" s="106">
        <v>2.711987E7</v>
      </c>
      <c r="AX171" s="102"/>
      <c r="AY171" s="102"/>
      <c r="AZ171" s="103"/>
      <c r="BA171" s="59">
        <f t="shared" si="333"/>
        <v>320300000</v>
      </c>
      <c r="BB171" s="28">
        <f t="shared" si="277"/>
        <v>0</v>
      </c>
      <c r="BC171" s="64"/>
      <c r="BD171" s="59">
        <f t="shared" si="304"/>
        <v>26385340</v>
      </c>
      <c r="BE171" s="59">
        <f t="shared" si="305"/>
        <v>26479710</v>
      </c>
      <c r="BF171" s="59">
        <f t="shared" si="306"/>
        <v>26623190</v>
      </c>
      <c r="BG171" s="59">
        <f t="shared" si="307"/>
        <v>26670980</v>
      </c>
      <c r="BH171" s="59">
        <f t="shared" si="308"/>
        <v>26681440</v>
      </c>
      <c r="BI171" s="59">
        <f t="shared" si="309"/>
        <v>26727220</v>
      </c>
      <c r="BJ171" s="59">
        <f t="shared" si="310"/>
        <v>26722450</v>
      </c>
      <c r="BK171" s="59">
        <f t="shared" si="311"/>
        <v>26722450</v>
      </c>
      <c r="BL171" s="59">
        <f t="shared" si="312"/>
        <v>26722450</v>
      </c>
      <c r="BM171" s="59">
        <f t="shared" si="313"/>
        <v>26722450</v>
      </c>
      <c r="BN171" s="59">
        <f t="shared" si="314"/>
        <v>26722450</v>
      </c>
      <c r="BO171" s="59">
        <f t="shared" si="315"/>
        <v>27119870</v>
      </c>
      <c r="BP171" s="64"/>
      <c r="BQ171" s="59">
        <f t="shared" si="316"/>
        <v>79488240</v>
      </c>
      <c r="BR171" s="59">
        <f t="shared" si="317"/>
        <v>80079640</v>
      </c>
      <c r="BS171" s="59">
        <f t="shared" si="318"/>
        <v>80167350</v>
      </c>
      <c r="BT171" s="59">
        <f t="shared" si="319"/>
        <v>80564770</v>
      </c>
    </row>
    <row r="172">
      <c r="A172" s="49"/>
      <c r="B172" s="52" t="s">
        <v>38</v>
      </c>
      <c r="C172" s="52" t="s">
        <v>149</v>
      </c>
      <c r="D172" s="106">
        <v>2.7E7</v>
      </c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6">
        <f>21701140+4980300</f>
        <v>26681440</v>
      </c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  <c r="AR172" s="102"/>
      <c r="AS172" s="102"/>
      <c r="AT172" s="102"/>
      <c r="AU172" s="102"/>
      <c r="AV172" s="102"/>
      <c r="AW172" s="102">
        <v>318560.0</v>
      </c>
      <c r="AX172" s="102"/>
      <c r="AY172" s="102"/>
      <c r="AZ172" s="103"/>
      <c r="BA172" s="59">
        <f t="shared" si="333"/>
        <v>27000000</v>
      </c>
      <c r="BB172" s="28">
        <f t="shared" si="277"/>
        <v>0</v>
      </c>
      <c r="BC172" s="64"/>
      <c r="BD172" s="59">
        <f t="shared" si="304"/>
        <v>0</v>
      </c>
      <c r="BE172" s="59">
        <f t="shared" si="305"/>
        <v>0</v>
      </c>
      <c r="BF172" s="59">
        <f t="shared" si="306"/>
        <v>0</v>
      </c>
      <c r="BG172" s="59">
        <f t="shared" si="307"/>
        <v>0</v>
      </c>
      <c r="BH172" s="59">
        <f t="shared" si="308"/>
        <v>0</v>
      </c>
      <c r="BI172" s="59">
        <f t="shared" si="309"/>
        <v>26681440</v>
      </c>
      <c r="BJ172" s="59">
        <f t="shared" si="310"/>
        <v>0</v>
      </c>
      <c r="BK172" s="59">
        <f t="shared" si="311"/>
        <v>0</v>
      </c>
      <c r="BL172" s="59">
        <f t="shared" si="312"/>
        <v>0</v>
      </c>
      <c r="BM172" s="59">
        <f t="shared" si="313"/>
        <v>0</v>
      </c>
      <c r="BN172" s="59">
        <f t="shared" si="314"/>
        <v>0</v>
      </c>
      <c r="BO172" s="59">
        <f t="shared" si="315"/>
        <v>318560</v>
      </c>
      <c r="BP172" s="64"/>
      <c r="BQ172" s="59">
        <f t="shared" si="316"/>
        <v>0</v>
      </c>
      <c r="BR172" s="59">
        <f t="shared" si="317"/>
        <v>26681440</v>
      </c>
      <c r="BS172" s="59">
        <f t="shared" si="318"/>
        <v>0</v>
      </c>
      <c r="BT172" s="59">
        <f t="shared" si="319"/>
        <v>318560</v>
      </c>
    </row>
    <row r="173">
      <c r="A173" s="49"/>
      <c r="B173" s="52" t="s">
        <v>38</v>
      </c>
      <c r="C173" s="52" t="s">
        <v>150</v>
      </c>
      <c r="D173" s="106">
        <v>2.642E7</v>
      </c>
      <c r="E173" s="102"/>
      <c r="F173" s="102"/>
      <c r="G173" s="102"/>
      <c r="H173" s="102"/>
      <c r="I173" s="102"/>
      <c r="J173" s="102"/>
      <c r="K173" s="102"/>
      <c r="L173" s="102"/>
      <c r="M173" s="106">
        <f>21119160+5300620</f>
        <v>26419780</v>
      </c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  <c r="AR173" s="102"/>
      <c r="AS173" s="102"/>
      <c r="AT173" s="102"/>
      <c r="AU173" s="102"/>
      <c r="AV173" s="102"/>
      <c r="AW173" s="102">
        <v>220.0</v>
      </c>
      <c r="AX173" s="102"/>
      <c r="AY173" s="102"/>
      <c r="AZ173" s="103"/>
      <c r="BA173" s="59">
        <f t="shared" si="333"/>
        <v>26420000</v>
      </c>
      <c r="BB173" s="28">
        <f t="shared" si="277"/>
        <v>0</v>
      </c>
      <c r="BC173" s="64"/>
      <c r="BD173" s="59">
        <f t="shared" si="304"/>
        <v>0</v>
      </c>
      <c r="BE173" s="59">
        <f t="shared" si="305"/>
        <v>0</v>
      </c>
      <c r="BF173" s="59">
        <f t="shared" si="306"/>
        <v>26419780</v>
      </c>
      <c r="BG173" s="59">
        <f t="shared" si="307"/>
        <v>0</v>
      </c>
      <c r="BH173" s="59">
        <f t="shared" si="308"/>
        <v>0</v>
      </c>
      <c r="BI173" s="59">
        <f t="shared" si="309"/>
        <v>0</v>
      </c>
      <c r="BJ173" s="59">
        <f t="shared" si="310"/>
        <v>0</v>
      </c>
      <c r="BK173" s="59">
        <f t="shared" si="311"/>
        <v>0</v>
      </c>
      <c r="BL173" s="59">
        <f t="shared" si="312"/>
        <v>0</v>
      </c>
      <c r="BM173" s="59">
        <f t="shared" si="313"/>
        <v>0</v>
      </c>
      <c r="BN173" s="59">
        <f t="shared" si="314"/>
        <v>0</v>
      </c>
      <c r="BO173" s="59">
        <f t="shared" si="315"/>
        <v>220</v>
      </c>
      <c r="BP173" s="64"/>
      <c r="BQ173" s="59">
        <f t="shared" si="316"/>
        <v>26419780</v>
      </c>
      <c r="BR173" s="59">
        <f t="shared" si="317"/>
        <v>0</v>
      </c>
      <c r="BS173" s="59">
        <f t="shared" si="318"/>
        <v>0</v>
      </c>
      <c r="BT173" s="59">
        <f t="shared" si="319"/>
        <v>220</v>
      </c>
    </row>
    <row r="174">
      <c r="A174" s="45">
        <v>511122.0</v>
      </c>
      <c r="B174" s="46" t="s">
        <v>151</v>
      </c>
      <c r="C174" s="6"/>
      <c r="D174" s="143">
        <f t="shared" ref="D174:AZ174" si="336">sum(D176:D178)</f>
        <v>103700000</v>
      </c>
      <c r="E174" s="143">
        <f t="shared" si="336"/>
        <v>7172422</v>
      </c>
      <c r="F174" s="143">
        <f t="shared" si="336"/>
        <v>0</v>
      </c>
      <c r="G174" s="143">
        <f t="shared" si="336"/>
        <v>0</v>
      </c>
      <c r="H174" s="143">
        <f t="shared" si="336"/>
        <v>0</v>
      </c>
      <c r="I174" s="143">
        <f t="shared" si="336"/>
        <v>7178432</v>
      </c>
      <c r="J174" s="143">
        <f t="shared" si="336"/>
        <v>0</v>
      </c>
      <c r="K174" s="143">
        <f t="shared" si="336"/>
        <v>0</v>
      </c>
      <c r="L174" s="143">
        <f t="shared" si="336"/>
        <v>8440</v>
      </c>
      <c r="M174" s="143">
        <f t="shared" si="336"/>
        <v>14395930</v>
      </c>
      <c r="N174" s="143">
        <f t="shared" si="336"/>
        <v>0</v>
      </c>
      <c r="O174" s="143">
        <f t="shared" si="336"/>
        <v>0</v>
      </c>
      <c r="P174" s="143">
        <f t="shared" si="336"/>
        <v>0</v>
      </c>
      <c r="Q174" s="143">
        <f t="shared" si="336"/>
        <v>7144424</v>
      </c>
      <c r="R174" s="47">
        <f t="shared" si="336"/>
        <v>0</v>
      </c>
      <c r="S174" s="47">
        <f t="shared" si="336"/>
        <v>0</v>
      </c>
      <c r="T174" s="47">
        <f t="shared" si="336"/>
        <v>0</v>
      </c>
      <c r="U174" s="47">
        <f t="shared" si="336"/>
        <v>7148608</v>
      </c>
      <c r="V174" s="47">
        <f t="shared" si="336"/>
        <v>0</v>
      </c>
      <c r="W174" s="47">
        <f t="shared" si="336"/>
        <v>0</v>
      </c>
      <c r="X174" s="47">
        <f t="shared" si="336"/>
        <v>0</v>
      </c>
      <c r="Y174" s="47">
        <f t="shared" si="336"/>
        <v>14372112</v>
      </c>
      <c r="Z174" s="47">
        <f t="shared" si="336"/>
        <v>0</v>
      </c>
      <c r="AA174" s="47">
        <f t="shared" si="336"/>
        <v>0</v>
      </c>
      <c r="AB174" s="47">
        <f t="shared" si="336"/>
        <v>0</v>
      </c>
      <c r="AC174" s="47">
        <f t="shared" si="336"/>
        <v>7225032</v>
      </c>
      <c r="AD174" s="47">
        <f t="shared" si="336"/>
        <v>0</v>
      </c>
      <c r="AE174" s="47">
        <f t="shared" si="336"/>
        <v>0</v>
      </c>
      <c r="AF174" s="47">
        <f t="shared" si="336"/>
        <v>0</v>
      </c>
      <c r="AG174" s="47">
        <f t="shared" si="336"/>
        <v>7225032</v>
      </c>
      <c r="AH174" s="47">
        <f t="shared" si="336"/>
        <v>0</v>
      </c>
      <c r="AI174" s="47">
        <f t="shared" si="336"/>
        <v>0</v>
      </c>
      <c r="AJ174" s="47">
        <f t="shared" si="336"/>
        <v>0</v>
      </c>
      <c r="AK174" s="47">
        <f t="shared" si="336"/>
        <v>7225032</v>
      </c>
      <c r="AL174" s="47">
        <f t="shared" si="336"/>
        <v>0</v>
      </c>
      <c r="AM174" s="47">
        <f t="shared" si="336"/>
        <v>0</v>
      </c>
      <c r="AN174" s="47">
        <f t="shared" si="336"/>
        <v>0</v>
      </c>
      <c r="AO174" s="47">
        <f t="shared" si="336"/>
        <v>7225032</v>
      </c>
      <c r="AP174" s="47">
        <f t="shared" si="336"/>
        <v>0</v>
      </c>
      <c r="AQ174" s="47">
        <f t="shared" si="336"/>
        <v>0</v>
      </c>
      <c r="AR174" s="47">
        <f t="shared" si="336"/>
        <v>0</v>
      </c>
      <c r="AS174" s="47">
        <f t="shared" si="336"/>
        <v>7225032</v>
      </c>
      <c r="AT174" s="47">
        <f t="shared" si="336"/>
        <v>0</v>
      </c>
      <c r="AU174" s="47">
        <f t="shared" si="336"/>
        <v>0</v>
      </c>
      <c r="AV174" s="47">
        <f t="shared" si="336"/>
        <v>0</v>
      </c>
      <c r="AW174" s="47">
        <f t="shared" si="336"/>
        <v>10154472</v>
      </c>
      <c r="AX174" s="47">
        <f t="shared" si="336"/>
        <v>0</v>
      </c>
      <c r="AY174" s="47">
        <f t="shared" si="336"/>
        <v>0</v>
      </c>
      <c r="AZ174" s="60">
        <f t="shared" si="336"/>
        <v>0</v>
      </c>
      <c r="BA174" s="59">
        <f t="shared" si="333"/>
        <v>103700000</v>
      </c>
      <c r="BB174" s="28">
        <f t="shared" si="277"/>
        <v>0</v>
      </c>
      <c r="BC174" s="61"/>
      <c r="BD174" s="59">
        <f t="shared" si="304"/>
        <v>7172422</v>
      </c>
      <c r="BE174" s="59">
        <f t="shared" si="305"/>
        <v>7186872</v>
      </c>
      <c r="BF174" s="59">
        <f t="shared" si="306"/>
        <v>14395930</v>
      </c>
      <c r="BG174" s="59">
        <f t="shared" si="307"/>
        <v>7144424</v>
      </c>
      <c r="BH174" s="59">
        <f t="shared" si="308"/>
        <v>7148608</v>
      </c>
      <c r="BI174" s="59">
        <f t="shared" si="309"/>
        <v>14372112</v>
      </c>
      <c r="BJ174" s="59">
        <f t="shared" si="310"/>
        <v>7225032</v>
      </c>
      <c r="BK174" s="59">
        <f t="shared" si="311"/>
        <v>7225032</v>
      </c>
      <c r="BL174" s="59">
        <f t="shared" si="312"/>
        <v>7225032</v>
      </c>
      <c r="BM174" s="59">
        <f t="shared" si="313"/>
        <v>7225032</v>
      </c>
      <c r="BN174" s="59">
        <f t="shared" si="314"/>
        <v>7225032</v>
      </c>
      <c r="BO174" s="59">
        <f t="shared" si="315"/>
        <v>10154472</v>
      </c>
      <c r="BP174" s="61"/>
      <c r="BQ174" s="59">
        <f t="shared" si="316"/>
        <v>28755224</v>
      </c>
      <c r="BR174" s="59">
        <f t="shared" si="317"/>
        <v>28665144</v>
      </c>
      <c r="BS174" s="59">
        <f t="shared" si="318"/>
        <v>21675096</v>
      </c>
      <c r="BT174" s="59">
        <f t="shared" si="319"/>
        <v>24604536</v>
      </c>
    </row>
    <row r="175">
      <c r="A175" s="49"/>
      <c r="B175" s="50" t="s">
        <v>37</v>
      </c>
      <c r="C175" s="6"/>
      <c r="D175" s="70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3"/>
      <c r="BA175" s="59">
        <f t="shared" si="333"/>
        <v>0</v>
      </c>
      <c r="BB175" s="28">
        <f t="shared" si="277"/>
        <v>0</v>
      </c>
      <c r="BC175" s="64"/>
      <c r="BD175" s="59">
        <f t="shared" si="304"/>
        <v>0</v>
      </c>
      <c r="BE175" s="59">
        <f t="shared" si="305"/>
        <v>0</v>
      </c>
      <c r="BF175" s="59">
        <f t="shared" si="306"/>
        <v>0</v>
      </c>
      <c r="BG175" s="59">
        <f t="shared" si="307"/>
        <v>0</v>
      </c>
      <c r="BH175" s="59">
        <f t="shared" si="308"/>
        <v>0</v>
      </c>
      <c r="BI175" s="59">
        <f t="shared" si="309"/>
        <v>0</v>
      </c>
      <c r="BJ175" s="59">
        <f t="shared" si="310"/>
        <v>0</v>
      </c>
      <c r="BK175" s="59">
        <f t="shared" si="311"/>
        <v>0</v>
      </c>
      <c r="BL175" s="59">
        <f t="shared" si="312"/>
        <v>0</v>
      </c>
      <c r="BM175" s="59">
        <f t="shared" si="313"/>
        <v>0</v>
      </c>
      <c r="BN175" s="59">
        <f t="shared" si="314"/>
        <v>0</v>
      </c>
      <c r="BO175" s="59">
        <f t="shared" si="315"/>
        <v>0</v>
      </c>
      <c r="BP175" s="64"/>
      <c r="BQ175" s="59">
        <f t="shared" si="316"/>
        <v>0</v>
      </c>
      <c r="BR175" s="59">
        <f t="shared" si="317"/>
        <v>0</v>
      </c>
      <c r="BS175" s="59">
        <f t="shared" si="318"/>
        <v>0</v>
      </c>
      <c r="BT175" s="59">
        <f t="shared" si="319"/>
        <v>0</v>
      </c>
    </row>
    <row r="176">
      <c r="A176" s="49"/>
      <c r="B176" s="52" t="s">
        <v>38</v>
      </c>
      <c r="C176" s="52" t="s">
        <v>152</v>
      </c>
      <c r="D176" s="106">
        <v>8.93E7</v>
      </c>
      <c r="E176" s="106">
        <f>5835872+1336550</f>
        <v>7172422</v>
      </c>
      <c r="F176" s="102"/>
      <c r="G176" s="102"/>
      <c r="H176" s="102"/>
      <c r="I176" s="106">
        <f>5841882+1336550</f>
        <v>7178432</v>
      </c>
      <c r="J176" s="102"/>
      <c r="K176" s="102"/>
      <c r="L176" s="106">
        <v>8440.0</v>
      </c>
      <c r="M176" s="106">
        <f>5870924+1336550+10024</f>
        <v>7217498</v>
      </c>
      <c r="N176" s="102"/>
      <c r="O176" s="102"/>
      <c r="P176" s="102"/>
      <c r="Q176" s="106">
        <f>1344242+5800182</f>
        <v>7144424</v>
      </c>
      <c r="R176" s="102"/>
      <c r="S176" s="102"/>
      <c r="T176" s="102"/>
      <c r="U176" s="106">
        <f>5947170+1201438</f>
        <v>7148608</v>
      </c>
      <c r="V176" s="102"/>
      <c r="W176" s="102"/>
      <c r="X176" s="102"/>
      <c r="Y176" s="106">
        <f>6015962+1201438+6104</f>
        <v>7223504</v>
      </c>
      <c r="Z176" s="102"/>
      <c r="AA176" s="102"/>
      <c r="AB176" s="102"/>
      <c r="AC176" s="106">
        <f>1201438+6023594</f>
        <v>7225032</v>
      </c>
      <c r="AD176" s="102"/>
      <c r="AE176" s="102"/>
      <c r="AF176" s="102"/>
      <c r="AG176" s="106">
        <f>1201438+6023594</f>
        <v>7225032</v>
      </c>
      <c r="AH176" s="102"/>
      <c r="AI176" s="102"/>
      <c r="AJ176" s="102"/>
      <c r="AK176" s="106">
        <f>1201438+6023594</f>
        <v>7225032</v>
      </c>
      <c r="AL176" s="102"/>
      <c r="AM176" s="102"/>
      <c r="AN176" s="102"/>
      <c r="AO176" s="106">
        <f>1201438+6023594</f>
        <v>7225032</v>
      </c>
      <c r="AP176" s="102"/>
      <c r="AQ176" s="102"/>
      <c r="AR176" s="102"/>
      <c r="AS176" s="106">
        <f>1201438+6023594</f>
        <v>7225032</v>
      </c>
      <c r="AT176" s="102"/>
      <c r="AU176" s="102"/>
      <c r="AV176" s="102"/>
      <c r="AW176" s="102">
        <v>1.0081512E7</v>
      </c>
      <c r="AX176" s="102"/>
      <c r="AY176" s="102"/>
      <c r="AZ176" s="103"/>
      <c r="BA176" s="59">
        <f t="shared" si="333"/>
        <v>89300000</v>
      </c>
      <c r="BB176" s="28">
        <f t="shared" si="277"/>
        <v>0</v>
      </c>
      <c r="BC176" s="64"/>
      <c r="BD176" s="59">
        <f t="shared" si="304"/>
        <v>7172422</v>
      </c>
      <c r="BE176" s="59">
        <f t="shared" si="305"/>
        <v>7186872</v>
      </c>
      <c r="BF176" s="59">
        <f t="shared" si="306"/>
        <v>7217498</v>
      </c>
      <c r="BG176" s="59">
        <f t="shared" si="307"/>
        <v>7144424</v>
      </c>
      <c r="BH176" s="59">
        <f t="shared" si="308"/>
        <v>7148608</v>
      </c>
      <c r="BI176" s="59">
        <f t="shared" si="309"/>
        <v>7223504</v>
      </c>
      <c r="BJ176" s="59">
        <f t="shared" si="310"/>
        <v>7225032</v>
      </c>
      <c r="BK176" s="59">
        <f t="shared" si="311"/>
        <v>7225032</v>
      </c>
      <c r="BL176" s="59">
        <f t="shared" si="312"/>
        <v>7225032</v>
      </c>
      <c r="BM176" s="59">
        <f t="shared" si="313"/>
        <v>7225032</v>
      </c>
      <c r="BN176" s="59">
        <f t="shared" si="314"/>
        <v>7225032</v>
      </c>
      <c r="BO176" s="59">
        <f t="shared" si="315"/>
        <v>10081512</v>
      </c>
      <c r="BP176" s="64"/>
      <c r="BQ176" s="59">
        <f t="shared" si="316"/>
        <v>21576792</v>
      </c>
      <c r="BR176" s="59">
        <f t="shared" si="317"/>
        <v>21516536</v>
      </c>
      <c r="BS176" s="59">
        <f t="shared" si="318"/>
        <v>21675096</v>
      </c>
      <c r="BT176" s="59">
        <f t="shared" si="319"/>
        <v>24531576</v>
      </c>
    </row>
    <row r="177">
      <c r="A177" s="49"/>
      <c r="B177" s="52" t="s">
        <v>38</v>
      </c>
      <c r="C177" s="52" t="s">
        <v>153</v>
      </c>
      <c r="D177" s="106">
        <v>7200000.0</v>
      </c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6">
        <f>5947170+1201438</f>
        <v>7148608</v>
      </c>
      <c r="Z177" s="102"/>
      <c r="AA177" s="102"/>
      <c r="AB177" s="102"/>
      <c r="AC177" s="102"/>
      <c r="AD177" s="102"/>
      <c r="AE177" s="102"/>
      <c r="AF177" s="102"/>
      <c r="AG177" s="102"/>
      <c r="AH177" s="102"/>
      <c r="AI177" s="102"/>
      <c r="AJ177" s="102"/>
      <c r="AK177" s="102"/>
      <c r="AL177" s="102"/>
      <c r="AM177" s="102"/>
      <c r="AN177" s="102"/>
      <c r="AO177" s="102"/>
      <c r="AP177" s="102"/>
      <c r="AQ177" s="102"/>
      <c r="AR177" s="102"/>
      <c r="AS177" s="102"/>
      <c r="AT177" s="102"/>
      <c r="AU177" s="102"/>
      <c r="AV177" s="102"/>
      <c r="AW177" s="102">
        <v>51392.0</v>
      </c>
      <c r="AX177" s="102"/>
      <c r="AY177" s="102"/>
      <c r="AZ177" s="103"/>
      <c r="BA177" s="59">
        <f t="shared" si="333"/>
        <v>7200000</v>
      </c>
      <c r="BB177" s="28">
        <f t="shared" si="277"/>
        <v>0</v>
      </c>
      <c r="BC177" s="64"/>
      <c r="BD177" s="59">
        <f t="shared" si="304"/>
        <v>0</v>
      </c>
      <c r="BE177" s="59">
        <f t="shared" si="305"/>
        <v>0</v>
      </c>
      <c r="BF177" s="59">
        <f t="shared" si="306"/>
        <v>0</v>
      </c>
      <c r="BG177" s="59">
        <f t="shared" si="307"/>
        <v>0</v>
      </c>
      <c r="BH177" s="59">
        <f t="shared" si="308"/>
        <v>0</v>
      </c>
      <c r="BI177" s="59">
        <f t="shared" si="309"/>
        <v>7148608</v>
      </c>
      <c r="BJ177" s="59">
        <f t="shared" si="310"/>
        <v>0</v>
      </c>
      <c r="BK177" s="59">
        <f t="shared" si="311"/>
        <v>0</v>
      </c>
      <c r="BL177" s="59">
        <f t="shared" si="312"/>
        <v>0</v>
      </c>
      <c r="BM177" s="59">
        <f t="shared" si="313"/>
        <v>0</v>
      </c>
      <c r="BN177" s="59">
        <f t="shared" si="314"/>
        <v>0</v>
      </c>
      <c r="BO177" s="59">
        <f t="shared" si="315"/>
        <v>51392</v>
      </c>
      <c r="BP177" s="64"/>
      <c r="BQ177" s="59">
        <f t="shared" si="316"/>
        <v>0</v>
      </c>
      <c r="BR177" s="59">
        <f t="shared" si="317"/>
        <v>7148608</v>
      </c>
      <c r="BS177" s="59">
        <f t="shared" si="318"/>
        <v>0</v>
      </c>
      <c r="BT177" s="59">
        <f t="shared" si="319"/>
        <v>51392</v>
      </c>
    </row>
    <row r="178">
      <c r="A178" s="49"/>
      <c r="B178" s="52" t="s">
        <v>38</v>
      </c>
      <c r="C178" s="52" t="s">
        <v>154</v>
      </c>
      <c r="D178" s="106">
        <v>7200000.0</v>
      </c>
      <c r="E178" s="102"/>
      <c r="F178" s="102"/>
      <c r="G178" s="102"/>
      <c r="H178" s="102"/>
      <c r="I178" s="102"/>
      <c r="J178" s="102"/>
      <c r="K178" s="102"/>
      <c r="L178" s="102"/>
      <c r="M178" s="106">
        <f>5841882+1336550</f>
        <v>7178432</v>
      </c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102"/>
      <c r="AH178" s="102"/>
      <c r="AI178" s="102"/>
      <c r="AJ178" s="102"/>
      <c r="AK178" s="102"/>
      <c r="AL178" s="102"/>
      <c r="AM178" s="102"/>
      <c r="AN178" s="102"/>
      <c r="AO178" s="102"/>
      <c r="AP178" s="102"/>
      <c r="AQ178" s="102"/>
      <c r="AR178" s="102"/>
      <c r="AS178" s="102"/>
      <c r="AT178" s="102"/>
      <c r="AU178" s="102"/>
      <c r="AV178" s="102"/>
      <c r="AW178" s="102">
        <v>21568.0</v>
      </c>
      <c r="AX178" s="102"/>
      <c r="AY178" s="102"/>
      <c r="AZ178" s="103"/>
      <c r="BA178" s="59">
        <f t="shared" si="333"/>
        <v>7200000</v>
      </c>
      <c r="BB178" s="28">
        <f t="shared" si="277"/>
        <v>0</v>
      </c>
      <c r="BC178" s="64"/>
      <c r="BD178" s="59">
        <f t="shared" si="304"/>
        <v>0</v>
      </c>
      <c r="BE178" s="59">
        <f t="shared" si="305"/>
        <v>0</v>
      </c>
      <c r="BF178" s="59">
        <f t="shared" si="306"/>
        <v>7178432</v>
      </c>
      <c r="BG178" s="59">
        <f t="shared" si="307"/>
        <v>0</v>
      </c>
      <c r="BH178" s="59">
        <f t="shared" si="308"/>
        <v>0</v>
      </c>
      <c r="BI178" s="59">
        <f t="shared" si="309"/>
        <v>0</v>
      </c>
      <c r="BJ178" s="59">
        <f t="shared" si="310"/>
        <v>0</v>
      </c>
      <c r="BK178" s="59">
        <f t="shared" si="311"/>
        <v>0</v>
      </c>
      <c r="BL178" s="59">
        <f t="shared" si="312"/>
        <v>0</v>
      </c>
      <c r="BM178" s="59">
        <f t="shared" si="313"/>
        <v>0</v>
      </c>
      <c r="BN178" s="59">
        <f t="shared" si="314"/>
        <v>0</v>
      </c>
      <c r="BO178" s="59">
        <f t="shared" si="315"/>
        <v>21568</v>
      </c>
      <c r="BP178" s="64"/>
      <c r="BQ178" s="59">
        <f t="shared" si="316"/>
        <v>7178432</v>
      </c>
      <c r="BR178" s="59">
        <f t="shared" si="317"/>
        <v>0</v>
      </c>
      <c r="BS178" s="59">
        <f t="shared" si="318"/>
        <v>0</v>
      </c>
      <c r="BT178" s="59">
        <f t="shared" si="319"/>
        <v>21568</v>
      </c>
    </row>
    <row r="179">
      <c r="A179" s="45">
        <v>511123.0</v>
      </c>
      <c r="B179" s="46" t="s">
        <v>155</v>
      </c>
      <c r="C179" s="6"/>
      <c r="D179" s="143">
        <f t="shared" ref="D179:AZ179" si="337">sum(D181:D183)</f>
        <v>33410000</v>
      </c>
      <c r="E179" s="143">
        <f t="shared" si="337"/>
        <v>2025000</v>
      </c>
      <c r="F179" s="143">
        <f t="shared" si="337"/>
        <v>0</v>
      </c>
      <c r="G179" s="143">
        <f t="shared" si="337"/>
        <v>0</v>
      </c>
      <c r="H179" s="143">
        <f t="shared" si="337"/>
        <v>0</v>
      </c>
      <c r="I179" s="143">
        <f t="shared" si="337"/>
        <v>2025000</v>
      </c>
      <c r="J179" s="143">
        <f t="shared" si="337"/>
        <v>0</v>
      </c>
      <c r="K179" s="143">
        <f t="shared" si="337"/>
        <v>0</v>
      </c>
      <c r="L179" s="143">
        <f t="shared" si="337"/>
        <v>0</v>
      </c>
      <c r="M179" s="143">
        <f t="shared" si="337"/>
        <v>4050000</v>
      </c>
      <c r="N179" s="143">
        <f t="shared" si="337"/>
        <v>0</v>
      </c>
      <c r="O179" s="143">
        <f t="shared" si="337"/>
        <v>0</v>
      </c>
      <c r="P179" s="143">
        <f t="shared" si="337"/>
        <v>0</v>
      </c>
      <c r="Q179" s="143">
        <f t="shared" si="337"/>
        <v>2025000</v>
      </c>
      <c r="R179" s="47">
        <f t="shared" si="337"/>
        <v>0</v>
      </c>
      <c r="S179" s="47">
        <f t="shared" si="337"/>
        <v>0</v>
      </c>
      <c r="T179" s="47">
        <f t="shared" si="337"/>
        <v>0</v>
      </c>
      <c r="U179" s="47">
        <f t="shared" si="337"/>
        <v>2025000</v>
      </c>
      <c r="V179" s="47">
        <f t="shared" si="337"/>
        <v>0</v>
      </c>
      <c r="W179" s="47">
        <f t="shared" si="337"/>
        <v>0</v>
      </c>
      <c r="X179" s="47">
        <f t="shared" si="337"/>
        <v>0</v>
      </c>
      <c r="Y179" s="47">
        <f t="shared" si="337"/>
        <v>4050000</v>
      </c>
      <c r="Z179" s="47">
        <f t="shared" si="337"/>
        <v>0</v>
      </c>
      <c r="AA179" s="47">
        <f t="shared" si="337"/>
        <v>0</v>
      </c>
      <c r="AB179" s="47">
        <f t="shared" si="337"/>
        <v>0</v>
      </c>
      <c r="AC179" s="47">
        <f t="shared" si="337"/>
        <v>2025000</v>
      </c>
      <c r="AD179" s="47">
        <f t="shared" si="337"/>
        <v>0</v>
      </c>
      <c r="AE179" s="47">
        <f t="shared" si="337"/>
        <v>0</v>
      </c>
      <c r="AF179" s="47">
        <f t="shared" si="337"/>
        <v>0</v>
      </c>
      <c r="AG179" s="47">
        <f t="shared" si="337"/>
        <v>2025000</v>
      </c>
      <c r="AH179" s="47">
        <f t="shared" si="337"/>
        <v>0</v>
      </c>
      <c r="AI179" s="47">
        <f t="shared" si="337"/>
        <v>0</v>
      </c>
      <c r="AJ179" s="47">
        <f t="shared" si="337"/>
        <v>0</v>
      </c>
      <c r="AK179" s="47">
        <f t="shared" si="337"/>
        <v>2025000</v>
      </c>
      <c r="AL179" s="47">
        <f t="shared" si="337"/>
        <v>0</v>
      </c>
      <c r="AM179" s="47">
        <f t="shared" si="337"/>
        <v>0</v>
      </c>
      <c r="AN179" s="47">
        <f t="shared" si="337"/>
        <v>0</v>
      </c>
      <c r="AO179" s="47">
        <f t="shared" si="337"/>
        <v>2025000</v>
      </c>
      <c r="AP179" s="47">
        <f t="shared" si="337"/>
        <v>0</v>
      </c>
      <c r="AQ179" s="47">
        <f t="shared" si="337"/>
        <v>0</v>
      </c>
      <c r="AR179" s="47">
        <f t="shared" si="337"/>
        <v>0</v>
      </c>
      <c r="AS179" s="47">
        <f t="shared" si="337"/>
        <v>2025000</v>
      </c>
      <c r="AT179" s="47">
        <f t="shared" si="337"/>
        <v>0</v>
      </c>
      <c r="AU179" s="47">
        <f t="shared" si="337"/>
        <v>0</v>
      </c>
      <c r="AV179" s="47">
        <f t="shared" si="337"/>
        <v>0</v>
      </c>
      <c r="AW179" s="47">
        <f t="shared" si="337"/>
        <v>7085000</v>
      </c>
      <c r="AX179" s="47">
        <f t="shared" si="337"/>
        <v>0</v>
      </c>
      <c r="AY179" s="47">
        <f t="shared" si="337"/>
        <v>0</v>
      </c>
      <c r="AZ179" s="60">
        <f t="shared" si="337"/>
        <v>0</v>
      </c>
      <c r="BA179" s="59">
        <f t="shared" si="333"/>
        <v>33410000</v>
      </c>
      <c r="BB179" s="28">
        <f t="shared" si="277"/>
        <v>0</v>
      </c>
      <c r="BC179" s="61"/>
      <c r="BD179" s="59">
        <f t="shared" si="304"/>
        <v>2025000</v>
      </c>
      <c r="BE179" s="59">
        <f t="shared" si="305"/>
        <v>2025000</v>
      </c>
      <c r="BF179" s="59">
        <f t="shared" si="306"/>
        <v>4050000</v>
      </c>
      <c r="BG179" s="59">
        <f t="shared" si="307"/>
        <v>2025000</v>
      </c>
      <c r="BH179" s="59">
        <f t="shared" si="308"/>
        <v>2025000</v>
      </c>
      <c r="BI179" s="59">
        <f t="shared" si="309"/>
        <v>4050000</v>
      </c>
      <c r="BJ179" s="59">
        <f t="shared" si="310"/>
        <v>2025000</v>
      </c>
      <c r="BK179" s="59">
        <f t="shared" si="311"/>
        <v>2025000</v>
      </c>
      <c r="BL179" s="59">
        <f t="shared" si="312"/>
        <v>2025000</v>
      </c>
      <c r="BM179" s="59">
        <f t="shared" si="313"/>
        <v>2025000</v>
      </c>
      <c r="BN179" s="59">
        <f t="shared" si="314"/>
        <v>2025000</v>
      </c>
      <c r="BO179" s="59">
        <f t="shared" si="315"/>
        <v>7085000</v>
      </c>
      <c r="BP179" s="61"/>
      <c r="BQ179" s="59">
        <f t="shared" si="316"/>
        <v>8100000</v>
      </c>
      <c r="BR179" s="59">
        <f t="shared" si="317"/>
        <v>8100000</v>
      </c>
      <c r="BS179" s="59">
        <f t="shared" si="318"/>
        <v>6075000</v>
      </c>
      <c r="BT179" s="59">
        <f t="shared" si="319"/>
        <v>11135000</v>
      </c>
    </row>
    <row r="180">
      <c r="A180" s="49"/>
      <c r="B180" s="50" t="s">
        <v>37</v>
      </c>
      <c r="C180" s="6"/>
      <c r="D180" s="70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3"/>
      <c r="BA180" s="59">
        <f t="shared" si="333"/>
        <v>0</v>
      </c>
      <c r="BB180" s="28">
        <f t="shared" si="277"/>
        <v>0</v>
      </c>
      <c r="BC180" s="64"/>
      <c r="BD180" s="59">
        <f t="shared" si="304"/>
        <v>0</v>
      </c>
      <c r="BE180" s="59">
        <f t="shared" si="305"/>
        <v>0</v>
      </c>
      <c r="BF180" s="59">
        <f t="shared" si="306"/>
        <v>0</v>
      </c>
      <c r="BG180" s="59">
        <f t="shared" si="307"/>
        <v>0</v>
      </c>
      <c r="BH180" s="59">
        <f t="shared" si="308"/>
        <v>0</v>
      </c>
      <c r="BI180" s="59">
        <f t="shared" si="309"/>
        <v>0</v>
      </c>
      <c r="BJ180" s="59">
        <f t="shared" si="310"/>
        <v>0</v>
      </c>
      <c r="BK180" s="59">
        <f t="shared" si="311"/>
        <v>0</v>
      </c>
      <c r="BL180" s="59">
        <f t="shared" si="312"/>
        <v>0</v>
      </c>
      <c r="BM180" s="59">
        <f t="shared" si="313"/>
        <v>0</v>
      </c>
      <c r="BN180" s="59">
        <f t="shared" si="314"/>
        <v>0</v>
      </c>
      <c r="BO180" s="59">
        <f t="shared" si="315"/>
        <v>0</v>
      </c>
      <c r="BP180" s="64"/>
      <c r="BQ180" s="59">
        <f t="shared" si="316"/>
        <v>0</v>
      </c>
      <c r="BR180" s="59">
        <f t="shared" si="317"/>
        <v>0</v>
      </c>
      <c r="BS180" s="59">
        <f t="shared" si="318"/>
        <v>0</v>
      </c>
      <c r="BT180" s="59">
        <f t="shared" si="319"/>
        <v>0</v>
      </c>
    </row>
    <row r="181">
      <c r="A181" s="49"/>
      <c r="B181" s="52" t="s">
        <v>38</v>
      </c>
      <c r="C181" s="52" t="s">
        <v>156</v>
      </c>
      <c r="D181" s="106">
        <v>2.878E7</v>
      </c>
      <c r="E181" s="106">
        <v>2025000.0</v>
      </c>
      <c r="F181" s="102"/>
      <c r="G181" s="102"/>
      <c r="H181" s="102"/>
      <c r="I181" s="106">
        <v>2025000.0</v>
      </c>
      <c r="J181" s="102"/>
      <c r="K181" s="102"/>
      <c r="L181" s="102"/>
      <c r="M181" s="106">
        <f>2025000</f>
        <v>2025000</v>
      </c>
      <c r="N181" s="102"/>
      <c r="O181" s="102"/>
      <c r="P181" s="102"/>
      <c r="Q181" s="106">
        <f>2025000</f>
        <v>2025000</v>
      </c>
      <c r="R181" s="102"/>
      <c r="S181" s="102"/>
      <c r="T181" s="102"/>
      <c r="U181" s="106">
        <v>2025000.0</v>
      </c>
      <c r="V181" s="102"/>
      <c r="W181" s="102"/>
      <c r="X181" s="102"/>
      <c r="Y181" s="106">
        <v>2025000.0</v>
      </c>
      <c r="Z181" s="102"/>
      <c r="AA181" s="102"/>
      <c r="AB181" s="102"/>
      <c r="AC181" s="106">
        <f>2025000</f>
        <v>2025000</v>
      </c>
      <c r="AD181" s="102"/>
      <c r="AE181" s="102"/>
      <c r="AF181" s="102"/>
      <c r="AG181" s="106">
        <f>2025000</f>
        <v>2025000</v>
      </c>
      <c r="AH181" s="102"/>
      <c r="AI181" s="102"/>
      <c r="AJ181" s="102"/>
      <c r="AK181" s="106">
        <f>2025000</f>
        <v>2025000</v>
      </c>
      <c r="AL181" s="102"/>
      <c r="AM181" s="102"/>
      <c r="AN181" s="102"/>
      <c r="AO181" s="106">
        <f>2025000</f>
        <v>2025000</v>
      </c>
      <c r="AP181" s="102"/>
      <c r="AQ181" s="102"/>
      <c r="AR181" s="102"/>
      <c r="AS181" s="106">
        <f>2025000</f>
        <v>2025000</v>
      </c>
      <c r="AT181" s="102"/>
      <c r="AU181" s="102"/>
      <c r="AV181" s="102"/>
      <c r="AW181" s="102">
        <v>6505000.0</v>
      </c>
      <c r="AX181" s="102"/>
      <c r="AY181" s="102"/>
      <c r="AZ181" s="103"/>
      <c r="BA181" s="59">
        <f t="shared" si="333"/>
        <v>28780000</v>
      </c>
      <c r="BB181" s="28">
        <f t="shared" si="277"/>
        <v>0</v>
      </c>
      <c r="BC181" s="64"/>
      <c r="BD181" s="59">
        <f t="shared" si="304"/>
        <v>2025000</v>
      </c>
      <c r="BE181" s="59">
        <f t="shared" si="305"/>
        <v>2025000</v>
      </c>
      <c r="BF181" s="59">
        <f t="shared" si="306"/>
        <v>2025000</v>
      </c>
      <c r="BG181" s="59">
        <f t="shared" si="307"/>
        <v>2025000</v>
      </c>
      <c r="BH181" s="59">
        <f t="shared" si="308"/>
        <v>2025000</v>
      </c>
      <c r="BI181" s="59">
        <f t="shared" si="309"/>
        <v>2025000</v>
      </c>
      <c r="BJ181" s="59">
        <f t="shared" si="310"/>
        <v>2025000</v>
      </c>
      <c r="BK181" s="59">
        <f t="shared" si="311"/>
        <v>2025000</v>
      </c>
      <c r="BL181" s="59">
        <f t="shared" si="312"/>
        <v>2025000</v>
      </c>
      <c r="BM181" s="59">
        <f t="shared" si="313"/>
        <v>2025000</v>
      </c>
      <c r="BN181" s="59">
        <f t="shared" si="314"/>
        <v>2025000</v>
      </c>
      <c r="BO181" s="59">
        <f t="shared" si="315"/>
        <v>6505000</v>
      </c>
      <c r="BP181" s="64"/>
      <c r="BQ181" s="59">
        <f t="shared" si="316"/>
        <v>6075000</v>
      </c>
      <c r="BR181" s="59">
        <f t="shared" si="317"/>
        <v>6075000</v>
      </c>
      <c r="BS181" s="59">
        <f t="shared" si="318"/>
        <v>6075000</v>
      </c>
      <c r="BT181" s="59">
        <f t="shared" si="319"/>
        <v>10555000</v>
      </c>
    </row>
    <row r="182">
      <c r="A182" s="49"/>
      <c r="B182" s="52" t="s">
        <v>38</v>
      </c>
      <c r="C182" s="52" t="s">
        <v>157</v>
      </c>
      <c r="D182" s="106">
        <v>2565000.0</v>
      </c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6">
        <v>2025000.0</v>
      </c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102"/>
      <c r="AN182" s="102"/>
      <c r="AO182" s="102"/>
      <c r="AP182" s="102"/>
      <c r="AQ182" s="102"/>
      <c r="AR182" s="102"/>
      <c r="AS182" s="102"/>
      <c r="AT182" s="102"/>
      <c r="AU182" s="102"/>
      <c r="AV182" s="102"/>
      <c r="AW182" s="102">
        <v>540000.0</v>
      </c>
      <c r="AX182" s="102"/>
      <c r="AY182" s="102"/>
      <c r="AZ182" s="103"/>
      <c r="BA182" s="59">
        <f t="shared" si="333"/>
        <v>2565000</v>
      </c>
      <c r="BB182" s="28">
        <f t="shared" si="277"/>
        <v>0</v>
      </c>
      <c r="BC182" s="64"/>
      <c r="BD182" s="59">
        <f t="shared" si="304"/>
        <v>0</v>
      </c>
      <c r="BE182" s="59">
        <f t="shared" si="305"/>
        <v>0</v>
      </c>
      <c r="BF182" s="59">
        <f t="shared" si="306"/>
        <v>0</v>
      </c>
      <c r="BG182" s="59">
        <f t="shared" si="307"/>
        <v>0</v>
      </c>
      <c r="BH182" s="59">
        <f t="shared" si="308"/>
        <v>0</v>
      </c>
      <c r="BI182" s="59">
        <f t="shared" si="309"/>
        <v>2025000</v>
      </c>
      <c r="BJ182" s="59">
        <f t="shared" si="310"/>
        <v>0</v>
      </c>
      <c r="BK182" s="59">
        <f t="shared" si="311"/>
        <v>0</v>
      </c>
      <c r="BL182" s="59">
        <f t="shared" si="312"/>
        <v>0</v>
      </c>
      <c r="BM182" s="59">
        <f t="shared" si="313"/>
        <v>0</v>
      </c>
      <c r="BN182" s="59">
        <f t="shared" si="314"/>
        <v>0</v>
      </c>
      <c r="BO182" s="59">
        <f t="shared" si="315"/>
        <v>540000</v>
      </c>
      <c r="BP182" s="64"/>
      <c r="BQ182" s="59">
        <f t="shared" si="316"/>
        <v>0</v>
      </c>
      <c r="BR182" s="59">
        <f t="shared" si="317"/>
        <v>2025000</v>
      </c>
      <c r="BS182" s="59">
        <f t="shared" si="318"/>
        <v>0</v>
      </c>
      <c r="BT182" s="59">
        <f t="shared" si="319"/>
        <v>540000</v>
      </c>
    </row>
    <row r="183">
      <c r="A183" s="49"/>
      <c r="B183" s="52" t="s">
        <v>38</v>
      </c>
      <c r="C183" s="52" t="s">
        <v>158</v>
      </c>
      <c r="D183" s="106">
        <v>2065000.0</v>
      </c>
      <c r="E183" s="102"/>
      <c r="F183" s="102"/>
      <c r="G183" s="102"/>
      <c r="H183" s="102"/>
      <c r="I183" s="102"/>
      <c r="J183" s="102"/>
      <c r="K183" s="102"/>
      <c r="L183" s="102"/>
      <c r="M183" s="106">
        <v>2025000.0</v>
      </c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102"/>
      <c r="AN183" s="102"/>
      <c r="AO183" s="102"/>
      <c r="AP183" s="102"/>
      <c r="AQ183" s="102"/>
      <c r="AR183" s="102"/>
      <c r="AS183" s="102"/>
      <c r="AT183" s="102"/>
      <c r="AU183" s="102"/>
      <c r="AV183" s="102"/>
      <c r="AW183" s="102">
        <v>40000.0</v>
      </c>
      <c r="AX183" s="102"/>
      <c r="AY183" s="102"/>
      <c r="AZ183" s="103"/>
      <c r="BA183" s="59">
        <f t="shared" si="333"/>
        <v>2065000</v>
      </c>
      <c r="BB183" s="28">
        <f t="shared" si="277"/>
        <v>0</v>
      </c>
      <c r="BC183" s="64"/>
      <c r="BD183" s="59">
        <f t="shared" si="304"/>
        <v>0</v>
      </c>
      <c r="BE183" s="59">
        <f t="shared" si="305"/>
        <v>0</v>
      </c>
      <c r="BF183" s="59">
        <f t="shared" si="306"/>
        <v>2025000</v>
      </c>
      <c r="BG183" s="59">
        <f t="shared" si="307"/>
        <v>0</v>
      </c>
      <c r="BH183" s="59">
        <f t="shared" si="308"/>
        <v>0</v>
      </c>
      <c r="BI183" s="59">
        <f t="shared" si="309"/>
        <v>0</v>
      </c>
      <c r="BJ183" s="59">
        <f t="shared" si="310"/>
        <v>0</v>
      </c>
      <c r="BK183" s="59">
        <f t="shared" si="311"/>
        <v>0</v>
      </c>
      <c r="BL183" s="59">
        <f t="shared" si="312"/>
        <v>0</v>
      </c>
      <c r="BM183" s="59">
        <f t="shared" si="313"/>
        <v>0</v>
      </c>
      <c r="BN183" s="59">
        <f t="shared" si="314"/>
        <v>0</v>
      </c>
      <c r="BO183" s="59">
        <f t="shared" si="315"/>
        <v>40000</v>
      </c>
      <c r="BP183" s="64"/>
      <c r="BQ183" s="59">
        <f t="shared" si="316"/>
        <v>2025000</v>
      </c>
      <c r="BR183" s="59">
        <f t="shared" si="317"/>
        <v>0</v>
      </c>
      <c r="BS183" s="59">
        <f t="shared" si="318"/>
        <v>0</v>
      </c>
      <c r="BT183" s="59">
        <f t="shared" si="319"/>
        <v>40000</v>
      </c>
    </row>
    <row r="184">
      <c r="A184" s="45">
        <v>511124.0</v>
      </c>
      <c r="B184" s="46" t="s">
        <v>159</v>
      </c>
      <c r="C184" s="6"/>
      <c r="D184" s="143">
        <f t="shared" ref="D184:AZ184" si="338">sum(D186:D188)</f>
        <v>644053000</v>
      </c>
      <c r="E184" s="143">
        <f t="shared" si="338"/>
        <v>44053000</v>
      </c>
      <c r="F184" s="143">
        <f t="shared" si="338"/>
        <v>0</v>
      </c>
      <c r="G184" s="143">
        <f t="shared" si="338"/>
        <v>0</v>
      </c>
      <c r="H184" s="143">
        <f t="shared" si="338"/>
        <v>0</v>
      </c>
      <c r="I184" s="143">
        <f t="shared" si="338"/>
        <v>44053000</v>
      </c>
      <c r="J184" s="143">
        <f t="shared" si="338"/>
        <v>0</v>
      </c>
      <c r="K184" s="143">
        <f t="shared" si="338"/>
        <v>0</v>
      </c>
      <c r="L184" s="143">
        <f t="shared" si="338"/>
        <v>0</v>
      </c>
      <c r="M184" s="143">
        <f t="shared" si="338"/>
        <v>88106000</v>
      </c>
      <c r="N184" s="143">
        <f t="shared" si="338"/>
        <v>0</v>
      </c>
      <c r="O184" s="143">
        <f t="shared" si="338"/>
        <v>0</v>
      </c>
      <c r="P184" s="143">
        <f t="shared" si="338"/>
        <v>0</v>
      </c>
      <c r="Q184" s="143">
        <f t="shared" si="338"/>
        <v>43493000</v>
      </c>
      <c r="R184" s="47">
        <f t="shared" si="338"/>
        <v>0</v>
      </c>
      <c r="S184" s="47">
        <f t="shared" si="338"/>
        <v>0</v>
      </c>
      <c r="T184" s="47">
        <f t="shared" si="338"/>
        <v>0</v>
      </c>
      <c r="U184" s="47">
        <f t="shared" si="338"/>
        <v>43493000</v>
      </c>
      <c r="V184" s="47">
        <f t="shared" si="338"/>
        <v>0</v>
      </c>
      <c r="W184" s="47">
        <f t="shared" si="338"/>
        <v>0</v>
      </c>
      <c r="X184" s="47">
        <f t="shared" si="338"/>
        <v>0</v>
      </c>
      <c r="Y184" s="47">
        <f t="shared" si="338"/>
        <v>87406000</v>
      </c>
      <c r="Z184" s="47">
        <f t="shared" si="338"/>
        <v>0</v>
      </c>
      <c r="AA184" s="47">
        <f t="shared" si="338"/>
        <v>0</v>
      </c>
      <c r="AB184" s="47">
        <f t="shared" si="338"/>
        <v>0</v>
      </c>
      <c r="AC184" s="47">
        <f t="shared" si="338"/>
        <v>44653000</v>
      </c>
      <c r="AD184" s="47">
        <f t="shared" si="338"/>
        <v>0</v>
      </c>
      <c r="AE184" s="47">
        <f t="shared" si="338"/>
        <v>0</v>
      </c>
      <c r="AF184" s="47">
        <f t="shared" si="338"/>
        <v>0</v>
      </c>
      <c r="AG184" s="47">
        <f t="shared" si="338"/>
        <v>44653000</v>
      </c>
      <c r="AH184" s="47">
        <f t="shared" si="338"/>
        <v>0</v>
      </c>
      <c r="AI184" s="47">
        <f t="shared" si="338"/>
        <v>0</v>
      </c>
      <c r="AJ184" s="47">
        <f t="shared" si="338"/>
        <v>0</v>
      </c>
      <c r="AK184" s="47">
        <f t="shared" si="338"/>
        <v>44653000</v>
      </c>
      <c r="AL184" s="47">
        <f t="shared" si="338"/>
        <v>0</v>
      </c>
      <c r="AM184" s="47">
        <f t="shared" si="338"/>
        <v>0</v>
      </c>
      <c r="AN184" s="47">
        <f t="shared" si="338"/>
        <v>0</v>
      </c>
      <c r="AO184" s="47">
        <f t="shared" si="338"/>
        <v>44653000</v>
      </c>
      <c r="AP184" s="47">
        <f t="shared" si="338"/>
        <v>0</v>
      </c>
      <c r="AQ184" s="47">
        <f t="shared" si="338"/>
        <v>0</v>
      </c>
      <c r="AR184" s="47">
        <f t="shared" si="338"/>
        <v>0</v>
      </c>
      <c r="AS184" s="47">
        <f t="shared" si="338"/>
        <v>44653000</v>
      </c>
      <c r="AT184" s="47">
        <f t="shared" si="338"/>
        <v>0</v>
      </c>
      <c r="AU184" s="47">
        <f t="shared" si="338"/>
        <v>0</v>
      </c>
      <c r="AV184" s="47">
        <f t="shared" si="338"/>
        <v>0</v>
      </c>
      <c r="AW184" s="47">
        <f t="shared" si="338"/>
        <v>70184000</v>
      </c>
      <c r="AX184" s="47">
        <f t="shared" si="338"/>
        <v>0</v>
      </c>
      <c r="AY184" s="47">
        <f t="shared" si="338"/>
        <v>0</v>
      </c>
      <c r="AZ184" s="60">
        <f t="shared" si="338"/>
        <v>0</v>
      </c>
      <c r="BA184" s="59">
        <f t="shared" si="333"/>
        <v>644053000</v>
      </c>
      <c r="BB184" s="28">
        <f t="shared" si="277"/>
        <v>0</v>
      </c>
      <c r="BC184" s="61"/>
      <c r="BD184" s="59">
        <f t="shared" si="304"/>
        <v>44053000</v>
      </c>
      <c r="BE184" s="59">
        <f t="shared" si="305"/>
        <v>44053000</v>
      </c>
      <c r="BF184" s="59">
        <f t="shared" si="306"/>
        <v>88106000</v>
      </c>
      <c r="BG184" s="59">
        <f t="shared" si="307"/>
        <v>43493000</v>
      </c>
      <c r="BH184" s="59">
        <f t="shared" si="308"/>
        <v>43493000</v>
      </c>
      <c r="BI184" s="59">
        <f t="shared" si="309"/>
        <v>87406000</v>
      </c>
      <c r="BJ184" s="59">
        <f t="shared" si="310"/>
        <v>44653000</v>
      </c>
      <c r="BK184" s="59">
        <f t="shared" si="311"/>
        <v>44653000</v>
      </c>
      <c r="BL184" s="59">
        <f t="shared" si="312"/>
        <v>44653000</v>
      </c>
      <c r="BM184" s="59">
        <f t="shared" si="313"/>
        <v>44653000</v>
      </c>
      <c r="BN184" s="59">
        <f t="shared" si="314"/>
        <v>44653000</v>
      </c>
      <c r="BO184" s="59">
        <f t="shared" si="315"/>
        <v>70184000</v>
      </c>
      <c r="BP184" s="61"/>
      <c r="BQ184" s="59">
        <f t="shared" si="316"/>
        <v>176212000</v>
      </c>
      <c r="BR184" s="59">
        <f t="shared" si="317"/>
        <v>174392000</v>
      </c>
      <c r="BS184" s="59">
        <f t="shared" si="318"/>
        <v>133959000</v>
      </c>
      <c r="BT184" s="59">
        <f t="shared" si="319"/>
        <v>159490000</v>
      </c>
    </row>
    <row r="185">
      <c r="A185" s="49"/>
      <c r="B185" s="50" t="s">
        <v>37</v>
      </c>
      <c r="C185" s="6"/>
      <c r="D185" s="70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3"/>
      <c r="BA185" s="59">
        <f t="shared" si="333"/>
        <v>0</v>
      </c>
      <c r="BB185" s="28">
        <f t="shared" si="277"/>
        <v>0</v>
      </c>
      <c r="BC185" s="64"/>
      <c r="BD185" s="59">
        <f t="shared" si="304"/>
        <v>0</v>
      </c>
      <c r="BE185" s="59">
        <f t="shared" si="305"/>
        <v>0</v>
      </c>
      <c r="BF185" s="59">
        <f t="shared" si="306"/>
        <v>0</v>
      </c>
      <c r="BG185" s="59">
        <f t="shared" si="307"/>
        <v>0</v>
      </c>
      <c r="BH185" s="59">
        <f t="shared" si="308"/>
        <v>0</v>
      </c>
      <c r="BI185" s="59">
        <f t="shared" si="309"/>
        <v>0</v>
      </c>
      <c r="BJ185" s="59">
        <f t="shared" si="310"/>
        <v>0</v>
      </c>
      <c r="BK185" s="59">
        <f t="shared" si="311"/>
        <v>0</v>
      </c>
      <c r="BL185" s="59">
        <f t="shared" si="312"/>
        <v>0</v>
      </c>
      <c r="BM185" s="59">
        <f t="shared" si="313"/>
        <v>0</v>
      </c>
      <c r="BN185" s="59">
        <f t="shared" si="314"/>
        <v>0</v>
      </c>
      <c r="BO185" s="59">
        <f t="shared" si="315"/>
        <v>0</v>
      </c>
      <c r="BP185" s="64"/>
      <c r="BQ185" s="59">
        <f t="shared" si="316"/>
        <v>0</v>
      </c>
      <c r="BR185" s="59">
        <f t="shared" si="317"/>
        <v>0</v>
      </c>
      <c r="BS185" s="59">
        <f t="shared" si="318"/>
        <v>0</v>
      </c>
      <c r="BT185" s="59">
        <f t="shared" si="319"/>
        <v>0</v>
      </c>
    </row>
    <row r="186">
      <c r="A186" s="49"/>
      <c r="B186" s="52" t="s">
        <v>38</v>
      </c>
      <c r="C186" s="52" t="s">
        <v>160</v>
      </c>
      <c r="D186" s="106">
        <v>5.5E8</v>
      </c>
      <c r="E186" s="106">
        <f>39348000+4705000</f>
        <v>44053000</v>
      </c>
      <c r="F186" s="102"/>
      <c r="G186" s="102"/>
      <c r="H186" s="102"/>
      <c r="I186" s="106">
        <f>39348000+4705000</f>
        <v>44053000</v>
      </c>
      <c r="J186" s="102"/>
      <c r="K186" s="102"/>
      <c r="L186" s="102"/>
      <c r="M186" s="106">
        <f>39348000+4705000</f>
        <v>44053000</v>
      </c>
      <c r="N186" s="102"/>
      <c r="O186" s="102"/>
      <c r="P186" s="102"/>
      <c r="Q186" s="106">
        <v>4.3493E7</v>
      </c>
      <c r="R186" s="102"/>
      <c r="S186" s="102"/>
      <c r="T186" s="102"/>
      <c r="U186" s="106">
        <f>38788000+4705000</f>
        <v>43493000</v>
      </c>
      <c r="V186" s="102"/>
      <c r="W186" s="102"/>
      <c r="X186" s="102"/>
      <c r="Y186" s="106">
        <f>38848000+4705000+900000-540000</f>
        <v>43913000</v>
      </c>
      <c r="Z186" s="102"/>
      <c r="AA186" s="102"/>
      <c r="AB186" s="102"/>
      <c r="AC186" s="106">
        <f>4705000+39948000</f>
        <v>44653000</v>
      </c>
      <c r="AD186" s="102"/>
      <c r="AE186" s="102"/>
      <c r="AF186" s="102"/>
      <c r="AG186" s="106">
        <f>4705000+39948000</f>
        <v>44653000</v>
      </c>
      <c r="AH186" s="102"/>
      <c r="AI186" s="102"/>
      <c r="AJ186" s="102"/>
      <c r="AK186" s="106">
        <f>4705000+39948000</f>
        <v>44653000</v>
      </c>
      <c r="AL186" s="102"/>
      <c r="AM186" s="102"/>
      <c r="AN186" s="102"/>
      <c r="AO186" s="106">
        <f>4705000+39948000</f>
        <v>44653000</v>
      </c>
      <c r="AP186" s="102"/>
      <c r="AQ186" s="102"/>
      <c r="AR186" s="102"/>
      <c r="AS186" s="106">
        <f>4705000+39948000</f>
        <v>44653000</v>
      </c>
      <c r="AT186" s="102"/>
      <c r="AU186" s="102"/>
      <c r="AV186" s="102"/>
      <c r="AW186" s="106">
        <v>6.3677E7</v>
      </c>
      <c r="AX186" s="102"/>
      <c r="AY186" s="102"/>
      <c r="AZ186" s="103"/>
      <c r="BA186" s="59">
        <f t="shared" si="333"/>
        <v>550000000</v>
      </c>
      <c r="BB186" s="28">
        <f t="shared" si="277"/>
        <v>0</v>
      </c>
      <c r="BC186" s="64"/>
      <c r="BD186" s="59">
        <f t="shared" si="304"/>
        <v>44053000</v>
      </c>
      <c r="BE186" s="59">
        <f t="shared" si="305"/>
        <v>44053000</v>
      </c>
      <c r="BF186" s="59">
        <f t="shared" si="306"/>
        <v>44053000</v>
      </c>
      <c r="BG186" s="59">
        <f t="shared" si="307"/>
        <v>43493000</v>
      </c>
      <c r="BH186" s="59">
        <f t="shared" si="308"/>
        <v>43493000</v>
      </c>
      <c r="BI186" s="59">
        <f t="shared" si="309"/>
        <v>43913000</v>
      </c>
      <c r="BJ186" s="59">
        <f t="shared" si="310"/>
        <v>44653000</v>
      </c>
      <c r="BK186" s="59">
        <f t="shared" si="311"/>
        <v>44653000</v>
      </c>
      <c r="BL186" s="59">
        <f t="shared" si="312"/>
        <v>44653000</v>
      </c>
      <c r="BM186" s="59">
        <f t="shared" si="313"/>
        <v>44653000</v>
      </c>
      <c r="BN186" s="59">
        <f t="shared" si="314"/>
        <v>44653000</v>
      </c>
      <c r="BO186" s="59">
        <f t="shared" si="315"/>
        <v>63677000</v>
      </c>
      <c r="BP186" s="64"/>
      <c r="BQ186" s="59">
        <f t="shared" si="316"/>
        <v>132159000</v>
      </c>
      <c r="BR186" s="59">
        <f t="shared" si="317"/>
        <v>130899000</v>
      </c>
      <c r="BS186" s="59">
        <f t="shared" si="318"/>
        <v>133959000</v>
      </c>
      <c r="BT186" s="59">
        <f t="shared" si="319"/>
        <v>152983000</v>
      </c>
    </row>
    <row r="187">
      <c r="A187" s="49"/>
      <c r="B187" s="52" t="s">
        <v>38</v>
      </c>
      <c r="C187" s="52" t="s">
        <v>161</v>
      </c>
      <c r="D187" s="106">
        <v>5.0E7</v>
      </c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6">
        <f>38788000+4705000</f>
        <v>43493000</v>
      </c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  <c r="AR187" s="102"/>
      <c r="AS187" s="102"/>
      <c r="AT187" s="102"/>
      <c r="AU187" s="102"/>
      <c r="AV187" s="102"/>
      <c r="AW187" s="102">
        <v>6507000.0</v>
      </c>
      <c r="AX187" s="102"/>
      <c r="AY187" s="102"/>
      <c r="AZ187" s="103"/>
      <c r="BA187" s="59">
        <f t="shared" si="333"/>
        <v>50000000</v>
      </c>
      <c r="BB187" s="28">
        <f t="shared" si="277"/>
        <v>0</v>
      </c>
      <c r="BC187" s="64"/>
      <c r="BD187" s="59">
        <f t="shared" si="304"/>
        <v>0</v>
      </c>
      <c r="BE187" s="59">
        <f t="shared" si="305"/>
        <v>0</v>
      </c>
      <c r="BF187" s="59">
        <f t="shared" si="306"/>
        <v>0</v>
      </c>
      <c r="BG187" s="59">
        <f t="shared" si="307"/>
        <v>0</v>
      </c>
      <c r="BH187" s="59">
        <f t="shared" si="308"/>
        <v>0</v>
      </c>
      <c r="BI187" s="59">
        <f t="shared" si="309"/>
        <v>43493000</v>
      </c>
      <c r="BJ187" s="59">
        <f t="shared" si="310"/>
        <v>0</v>
      </c>
      <c r="BK187" s="59">
        <f t="shared" si="311"/>
        <v>0</v>
      </c>
      <c r="BL187" s="59">
        <f t="shared" si="312"/>
        <v>0</v>
      </c>
      <c r="BM187" s="59">
        <f t="shared" si="313"/>
        <v>0</v>
      </c>
      <c r="BN187" s="59">
        <f t="shared" si="314"/>
        <v>0</v>
      </c>
      <c r="BO187" s="59">
        <f t="shared" si="315"/>
        <v>6507000</v>
      </c>
      <c r="BP187" s="64"/>
      <c r="BQ187" s="59">
        <f t="shared" si="316"/>
        <v>0</v>
      </c>
      <c r="BR187" s="59">
        <f t="shared" si="317"/>
        <v>43493000</v>
      </c>
      <c r="BS187" s="59">
        <f t="shared" si="318"/>
        <v>0</v>
      </c>
      <c r="BT187" s="59">
        <f t="shared" si="319"/>
        <v>6507000</v>
      </c>
    </row>
    <row r="188">
      <c r="A188" s="49"/>
      <c r="B188" s="52" t="s">
        <v>38</v>
      </c>
      <c r="C188" s="52" t="s">
        <v>162</v>
      </c>
      <c r="D188" s="106">
        <v>4.4053E7</v>
      </c>
      <c r="E188" s="102"/>
      <c r="F188" s="102"/>
      <c r="G188" s="102"/>
      <c r="H188" s="102"/>
      <c r="I188" s="102"/>
      <c r="J188" s="102"/>
      <c r="K188" s="102"/>
      <c r="L188" s="102"/>
      <c r="M188" s="106">
        <f>39348000+4705000</f>
        <v>44053000</v>
      </c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  <c r="AR188" s="102"/>
      <c r="AS188" s="102"/>
      <c r="AT188" s="102"/>
      <c r="AU188" s="102"/>
      <c r="AV188" s="102"/>
      <c r="AW188" s="102"/>
      <c r="AX188" s="102"/>
      <c r="AY188" s="102"/>
      <c r="AZ188" s="103"/>
      <c r="BA188" s="59">
        <f t="shared" si="333"/>
        <v>44053000</v>
      </c>
      <c r="BB188" s="28">
        <f t="shared" si="277"/>
        <v>0</v>
      </c>
      <c r="BC188" s="64"/>
      <c r="BD188" s="59">
        <f t="shared" si="304"/>
        <v>0</v>
      </c>
      <c r="BE188" s="59">
        <f t="shared" si="305"/>
        <v>0</v>
      </c>
      <c r="BF188" s="59">
        <f t="shared" si="306"/>
        <v>44053000</v>
      </c>
      <c r="BG188" s="59">
        <f t="shared" si="307"/>
        <v>0</v>
      </c>
      <c r="BH188" s="59">
        <f t="shared" si="308"/>
        <v>0</v>
      </c>
      <c r="BI188" s="59">
        <f t="shared" si="309"/>
        <v>0</v>
      </c>
      <c r="BJ188" s="59">
        <f t="shared" si="310"/>
        <v>0</v>
      </c>
      <c r="BK188" s="59">
        <f t="shared" si="311"/>
        <v>0</v>
      </c>
      <c r="BL188" s="59">
        <f t="shared" si="312"/>
        <v>0</v>
      </c>
      <c r="BM188" s="59">
        <f t="shared" si="313"/>
        <v>0</v>
      </c>
      <c r="BN188" s="59">
        <f t="shared" si="314"/>
        <v>0</v>
      </c>
      <c r="BO188" s="59">
        <f t="shared" si="315"/>
        <v>0</v>
      </c>
      <c r="BP188" s="64"/>
      <c r="BQ188" s="59">
        <f t="shared" si="316"/>
        <v>44053000</v>
      </c>
      <c r="BR188" s="59">
        <f t="shared" si="317"/>
        <v>0</v>
      </c>
      <c r="BS188" s="59">
        <f t="shared" si="318"/>
        <v>0</v>
      </c>
      <c r="BT188" s="59">
        <f t="shared" si="319"/>
        <v>0</v>
      </c>
    </row>
    <row r="189">
      <c r="A189" s="45">
        <v>511125.0</v>
      </c>
      <c r="B189" s="46" t="s">
        <v>163</v>
      </c>
      <c r="C189" s="6"/>
      <c r="D189" s="143">
        <f t="shared" ref="D189:AZ189" si="339">sum(D191:D193)</f>
        <v>70206000</v>
      </c>
      <c r="E189" s="143">
        <f t="shared" si="339"/>
        <v>712104</v>
      </c>
      <c r="F189" s="143">
        <f t="shared" si="339"/>
        <v>0</v>
      </c>
      <c r="G189" s="143">
        <f t="shared" si="339"/>
        <v>0</v>
      </c>
      <c r="H189" s="143">
        <f t="shared" si="339"/>
        <v>0</v>
      </c>
      <c r="I189" s="143">
        <f t="shared" si="339"/>
        <v>731757</v>
      </c>
      <c r="J189" s="143">
        <f t="shared" si="339"/>
        <v>0</v>
      </c>
      <c r="K189" s="143">
        <f t="shared" si="339"/>
        <v>0</v>
      </c>
      <c r="L189" s="143">
        <f t="shared" si="339"/>
        <v>5595</v>
      </c>
      <c r="M189" s="143">
        <f t="shared" si="339"/>
        <v>21820490</v>
      </c>
      <c r="N189" s="143">
        <f t="shared" si="339"/>
        <v>450470</v>
      </c>
      <c r="O189" s="143">
        <f t="shared" si="339"/>
        <v>0</v>
      </c>
      <c r="P189" s="143">
        <f t="shared" si="339"/>
        <v>0</v>
      </c>
      <c r="Q189" s="143">
        <f t="shared" si="339"/>
        <v>750083</v>
      </c>
      <c r="R189" s="47">
        <f t="shared" si="339"/>
        <v>0</v>
      </c>
      <c r="S189" s="47">
        <f t="shared" si="339"/>
        <v>0</v>
      </c>
      <c r="T189" s="47">
        <f t="shared" si="339"/>
        <v>0</v>
      </c>
      <c r="U189" s="47">
        <f t="shared" si="339"/>
        <v>750083</v>
      </c>
      <c r="V189" s="47">
        <f t="shared" si="339"/>
        <v>0</v>
      </c>
      <c r="W189" s="47">
        <f t="shared" si="339"/>
        <v>0</v>
      </c>
      <c r="X189" s="47">
        <f t="shared" si="339"/>
        <v>0</v>
      </c>
      <c r="Y189" s="47">
        <f t="shared" si="339"/>
        <v>22246230</v>
      </c>
      <c r="Z189" s="47">
        <f t="shared" si="339"/>
        <v>0</v>
      </c>
      <c r="AA189" s="47">
        <f t="shared" si="339"/>
        <v>0</v>
      </c>
      <c r="AB189" s="47">
        <f t="shared" si="339"/>
        <v>0</v>
      </c>
      <c r="AC189" s="47">
        <f t="shared" si="339"/>
        <v>802573</v>
      </c>
      <c r="AD189" s="47">
        <f t="shared" si="339"/>
        <v>0</v>
      </c>
      <c r="AE189" s="47">
        <f t="shared" si="339"/>
        <v>0</v>
      </c>
      <c r="AF189" s="47">
        <f t="shared" si="339"/>
        <v>0</v>
      </c>
      <c r="AG189" s="47">
        <f t="shared" si="339"/>
        <v>802573</v>
      </c>
      <c r="AH189" s="47">
        <f t="shared" si="339"/>
        <v>0</v>
      </c>
      <c r="AI189" s="47">
        <f t="shared" si="339"/>
        <v>0</v>
      </c>
      <c r="AJ189" s="47">
        <f t="shared" si="339"/>
        <v>0</v>
      </c>
      <c r="AK189" s="47">
        <f t="shared" si="339"/>
        <v>802573</v>
      </c>
      <c r="AL189" s="47">
        <f t="shared" si="339"/>
        <v>0</v>
      </c>
      <c r="AM189" s="47">
        <f t="shared" si="339"/>
        <v>0</v>
      </c>
      <c r="AN189" s="47">
        <f t="shared" si="339"/>
        <v>0</v>
      </c>
      <c r="AO189" s="47">
        <f t="shared" si="339"/>
        <v>802573</v>
      </c>
      <c r="AP189" s="47">
        <f t="shared" si="339"/>
        <v>0</v>
      </c>
      <c r="AQ189" s="47">
        <f t="shared" si="339"/>
        <v>0</v>
      </c>
      <c r="AR189" s="47">
        <f t="shared" si="339"/>
        <v>0</v>
      </c>
      <c r="AS189" s="47">
        <f t="shared" si="339"/>
        <v>802573</v>
      </c>
      <c r="AT189" s="47">
        <f t="shared" si="339"/>
        <v>0</v>
      </c>
      <c r="AU189" s="47">
        <f t="shared" si="339"/>
        <v>0</v>
      </c>
      <c r="AV189" s="47">
        <f t="shared" si="339"/>
        <v>0</v>
      </c>
      <c r="AW189" s="47">
        <f t="shared" si="339"/>
        <v>18726323</v>
      </c>
      <c r="AX189" s="47">
        <f t="shared" si="339"/>
        <v>0</v>
      </c>
      <c r="AY189" s="47">
        <f t="shared" si="339"/>
        <v>0</v>
      </c>
      <c r="AZ189" s="60">
        <f t="shared" si="339"/>
        <v>0</v>
      </c>
      <c r="BA189" s="59">
        <f t="shared" si="333"/>
        <v>70206000</v>
      </c>
      <c r="BB189" s="28">
        <f t="shared" si="277"/>
        <v>0</v>
      </c>
      <c r="BC189" s="61"/>
      <c r="BD189" s="59">
        <f t="shared" si="304"/>
        <v>712104</v>
      </c>
      <c r="BE189" s="59">
        <f t="shared" si="305"/>
        <v>737352</v>
      </c>
      <c r="BF189" s="59">
        <f t="shared" si="306"/>
        <v>22270960</v>
      </c>
      <c r="BG189" s="59">
        <f t="shared" si="307"/>
        <v>750083</v>
      </c>
      <c r="BH189" s="59">
        <f t="shared" si="308"/>
        <v>750083</v>
      </c>
      <c r="BI189" s="59">
        <f t="shared" si="309"/>
        <v>22246230</v>
      </c>
      <c r="BJ189" s="59">
        <f t="shared" si="310"/>
        <v>802573</v>
      </c>
      <c r="BK189" s="59">
        <f t="shared" si="311"/>
        <v>802573</v>
      </c>
      <c r="BL189" s="59">
        <f t="shared" si="312"/>
        <v>802573</v>
      </c>
      <c r="BM189" s="59">
        <f t="shared" si="313"/>
        <v>802573</v>
      </c>
      <c r="BN189" s="59">
        <f t="shared" si="314"/>
        <v>802573</v>
      </c>
      <c r="BO189" s="59">
        <f t="shared" si="315"/>
        <v>18726323</v>
      </c>
      <c r="BP189" s="61"/>
      <c r="BQ189" s="59">
        <f t="shared" si="316"/>
        <v>23720416</v>
      </c>
      <c r="BR189" s="59">
        <f t="shared" si="317"/>
        <v>23746396</v>
      </c>
      <c r="BS189" s="59">
        <f t="shared" si="318"/>
        <v>2407719</v>
      </c>
      <c r="BT189" s="59">
        <f t="shared" si="319"/>
        <v>20331469</v>
      </c>
    </row>
    <row r="190">
      <c r="A190" s="49"/>
      <c r="B190" s="50" t="s">
        <v>37</v>
      </c>
      <c r="C190" s="6"/>
      <c r="D190" s="70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  <c r="AY190" s="62"/>
      <c r="AZ190" s="63"/>
      <c r="BA190" s="59">
        <f t="shared" si="333"/>
        <v>0</v>
      </c>
      <c r="BB190" s="28">
        <f t="shared" si="277"/>
        <v>0</v>
      </c>
      <c r="BC190" s="64"/>
      <c r="BD190" s="59">
        <f t="shared" si="304"/>
        <v>0</v>
      </c>
      <c r="BE190" s="59">
        <f t="shared" si="305"/>
        <v>0</v>
      </c>
      <c r="BF190" s="59">
        <f t="shared" si="306"/>
        <v>0</v>
      </c>
      <c r="BG190" s="59">
        <f t="shared" si="307"/>
        <v>0</v>
      </c>
      <c r="BH190" s="59">
        <f t="shared" si="308"/>
        <v>0</v>
      </c>
      <c r="BI190" s="59">
        <f t="shared" si="309"/>
        <v>0</v>
      </c>
      <c r="BJ190" s="59">
        <f t="shared" si="310"/>
        <v>0</v>
      </c>
      <c r="BK190" s="59">
        <f t="shared" si="311"/>
        <v>0</v>
      </c>
      <c r="BL190" s="59">
        <f t="shared" si="312"/>
        <v>0</v>
      </c>
      <c r="BM190" s="59">
        <f t="shared" si="313"/>
        <v>0</v>
      </c>
      <c r="BN190" s="59">
        <f t="shared" si="314"/>
        <v>0</v>
      </c>
      <c r="BO190" s="59">
        <f t="shared" si="315"/>
        <v>0</v>
      </c>
      <c r="BP190" s="64"/>
      <c r="BQ190" s="59">
        <f t="shared" si="316"/>
        <v>0</v>
      </c>
      <c r="BR190" s="59">
        <f t="shared" si="317"/>
        <v>0</v>
      </c>
      <c r="BS190" s="59">
        <f t="shared" si="318"/>
        <v>0</v>
      </c>
      <c r="BT190" s="59">
        <f t="shared" si="319"/>
        <v>0</v>
      </c>
    </row>
    <row r="191">
      <c r="A191" s="49"/>
      <c r="B191" s="52" t="s">
        <v>38</v>
      </c>
      <c r="C191" s="52" t="s">
        <v>164</v>
      </c>
      <c r="D191" s="106">
        <v>2.3448E7</v>
      </c>
      <c r="E191" s="106">
        <f>605257+106847</f>
        <v>712104</v>
      </c>
      <c r="F191" s="102"/>
      <c r="G191" s="102"/>
      <c r="H191" s="102"/>
      <c r="I191" s="106">
        <f>624910+106847</f>
        <v>731757</v>
      </c>
      <c r="J191" s="102"/>
      <c r="K191" s="102"/>
      <c r="L191" s="106">
        <v>5595.0</v>
      </c>
      <c r="M191" s="106">
        <f>661406+106847+19629</f>
        <v>787882</v>
      </c>
      <c r="N191" s="102"/>
      <c r="O191" s="102"/>
      <c r="P191" s="102"/>
      <c r="Q191" s="106">
        <f>106847+643236</f>
        <v>750083</v>
      </c>
      <c r="R191" s="102"/>
      <c r="S191" s="102"/>
      <c r="T191" s="102"/>
      <c r="U191" s="106">
        <f>643236+106847</f>
        <v>750083</v>
      </c>
      <c r="V191" s="102"/>
      <c r="W191" s="102"/>
      <c r="X191" s="102"/>
      <c r="Y191" s="106">
        <f>643236+106847</f>
        <v>750083</v>
      </c>
      <c r="Z191" s="102"/>
      <c r="AA191" s="102"/>
      <c r="AB191" s="102"/>
      <c r="AC191" s="106">
        <f>106847+695726</f>
        <v>802573</v>
      </c>
      <c r="AD191" s="102"/>
      <c r="AE191" s="102"/>
      <c r="AF191" s="102"/>
      <c r="AG191" s="106">
        <f>106847+695726</f>
        <v>802573</v>
      </c>
      <c r="AH191" s="102"/>
      <c r="AI191" s="102"/>
      <c r="AJ191" s="102"/>
      <c r="AK191" s="106">
        <f>106847+695726</f>
        <v>802573</v>
      </c>
      <c r="AL191" s="102"/>
      <c r="AM191" s="102"/>
      <c r="AN191" s="102"/>
      <c r="AO191" s="106">
        <f>106847+695726</f>
        <v>802573</v>
      </c>
      <c r="AP191" s="102"/>
      <c r="AQ191" s="102"/>
      <c r="AR191" s="102"/>
      <c r="AS191" s="106">
        <f>106847+695726</f>
        <v>802573</v>
      </c>
      <c r="AT191" s="102"/>
      <c r="AU191" s="102"/>
      <c r="AV191" s="102"/>
      <c r="AW191" s="102">
        <v>1.4947548E7</v>
      </c>
      <c r="AX191" s="102"/>
      <c r="AY191" s="102"/>
      <c r="AZ191" s="103"/>
      <c r="BA191" s="59">
        <f t="shared" si="333"/>
        <v>23448000</v>
      </c>
      <c r="BB191" s="28">
        <f t="shared" si="277"/>
        <v>0</v>
      </c>
      <c r="BC191" s="64"/>
      <c r="BD191" s="59">
        <f t="shared" si="304"/>
        <v>712104</v>
      </c>
      <c r="BE191" s="59">
        <f t="shared" si="305"/>
        <v>737352</v>
      </c>
      <c r="BF191" s="59">
        <f t="shared" si="306"/>
        <v>787882</v>
      </c>
      <c r="BG191" s="59">
        <f t="shared" si="307"/>
        <v>750083</v>
      </c>
      <c r="BH191" s="59">
        <f t="shared" si="308"/>
        <v>750083</v>
      </c>
      <c r="BI191" s="59">
        <f t="shared" si="309"/>
        <v>750083</v>
      </c>
      <c r="BJ191" s="59">
        <f t="shared" si="310"/>
        <v>802573</v>
      </c>
      <c r="BK191" s="59">
        <f t="shared" si="311"/>
        <v>802573</v>
      </c>
      <c r="BL191" s="59">
        <f t="shared" si="312"/>
        <v>802573</v>
      </c>
      <c r="BM191" s="59">
        <f t="shared" si="313"/>
        <v>802573</v>
      </c>
      <c r="BN191" s="59">
        <f t="shared" si="314"/>
        <v>802573</v>
      </c>
      <c r="BO191" s="59">
        <f t="shared" si="315"/>
        <v>14947548</v>
      </c>
      <c r="BP191" s="64"/>
      <c r="BQ191" s="59">
        <f t="shared" si="316"/>
        <v>2237338</v>
      </c>
      <c r="BR191" s="59">
        <f t="shared" si="317"/>
        <v>2250249</v>
      </c>
      <c r="BS191" s="59">
        <f t="shared" si="318"/>
        <v>2407719</v>
      </c>
      <c r="BT191" s="59">
        <f t="shared" si="319"/>
        <v>16552694</v>
      </c>
    </row>
    <row r="192">
      <c r="A192" s="49"/>
      <c r="B192" s="52" t="s">
        <v>38</v>
      </c>
      <c r="C192" s="52" t="s">
        <v>165</v>
      </c>
      <c r="D192" s="106">
        <v>2.5E7</v>
      </c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6">
        <f>17867959+3140447+487741</f>
        <v>21496147</v>
      </c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>
        <v>3503853.0</v>
      </c>
      <c r="AX192" s="102"/>
      <c r="AY192" s="102"/>
      <c r="AZ192" s="103"/>
      <c r="BA192" s="59">
        <f t="shared" si="333"/>
        <v>25000000</v>
      </c>
      <c r="BB192" s="28">
        <f t="shared" si="277"/>
        <v>0</v>
      </c>
      <c r="BC192" s="64"/>
      <c r="BD192" s="59">
        <f t="shared" si="304"/>
        <v>0</v>
      </c>
      <c r="BE192" s="59">
        <f t="shared" si="305"/>
        <v>0</v>
      </c>
      <c r="BF192" s="59">
        <f t="shared" si="306"/>
        <v>0</v>
      </c>
      <c r="BG192" s="59">
        <f t="shared" si="307"/>
        <v>0</v>
      </c>
      <c r="BH192" s="59">
        <f t="shared" si="308"/>
        <v>0</v>
      </c>
      <c r="BI192" s="59">
        <f t="shared" si="309"/>
        <v>21496147</v>
      </c>
      <c r="BJ192" s="59">
        <f t="shared" si="310"/>
        <v>0</v>
      </c>
      <c r="BK192" s="59">
        <f t="shared" si="311"/>
        <v>0</v>
      </c>
      <c r="BL192" s="59">
        <f t="shared" si="312"/>
        <v>0</v>
      </c>
      <c r="BM192" s="59">
        <f t="shared" si="313"/>
        <v>0</v>
      </c>
      <c r="BN192" s="59">
        <f t="shared" si="314"/>
        <v>0</v>
      </c>
      <c r="BO192" s="59">
        <f t="shared" si="315"/>
        <v>3503853</v>
      </c>
      <c r="BP192" s="64"/>
      <c r="BQ192" s="59">
        <f t="shared" si="316"/>
        <v>0</v>
      </c>
      <c r="BR192" s="59">
        <f t="shared" si="317"/>
        <v>21496147</v>
      </c>
      <c r="BS192" s="59">
        <f t="shared" si="318"/>
        <v>0</v>
      </c>
      <c r="BT192" s="59">
        <f t="shared" si="319"/>
        <v>3503853</v>
      </c>
    </row>
    <row r="193">
      <c r="A193" s="49"/>
      <c r="B193" s="52" t="s">
        <v>38</v>
      </c>
      <c r="C193" s="52" t="s">
        <v>166</v>
      </c>
      <c r="D193" s="106">
        <v>2.1758E7</v>
      </c>
      <c r="E193" s="102"/>
      <c r="F193" s="102"/>
      <c r="G193" s="102"/>
      <c r="H193" s="102"/>
      <c r="I193" s="102"/>
      <c r="J193" s="102"/>
      <c r="K193" s="102"/>
      <c r="L193" s="102"/>
      <c r="M193" s="106">
        <f>17883673+3148935</f>
        <v>21032608</v>
      </c>
      <c r="N193" s="106">
        <v>450470.0</v>
      </c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  <c r="AR193" s="102"/>
      <c r="AS193" s="102"/>
      <c r="AT193" s="102"/>
      <c r="AU193" s="102"/>
      <c r="AV193" s="102"/>
      <c r="AW193" s="102">
        <v>274922.0</v>
      </c>
      <c r="AX193" s="102"/>
      <c r="AY193" s="102"/>
      <c r="AZ193" s="103"/>
      <c r="BA193" s="59">
        <f t="shared" si="333"/>
        <v>21758000</v>
      </c>
      <c r="BB193" s="28">
        <f t="shared" si="277"/>
        <v>0</v>
      </c>
      <c r="BC193" s="64"/>
      <c r="BD193" s="59">
        <f t="shared" si="304"/>
        <v>0</v>
      </c>
      <c r="BE193" s="59">
        <f t="shared" si="305"/>
        <v>0</v>
      </c>
      <c r="BF193" s="59">
        <f t="shared" si="306"/>
        <v>21483078</v>
      </c>
      <c r="BG193" s="59">
        <f t="shared" si="307"/>
        <v>0</v>
      </c>
      <c r="BH193" s="59">
        <f t="shared" si="308"/>
        <v>0</v>
      </c>
      <c r="BI193" s="59">
        <f t="shared" si="309"/>
        <v>0</v>
      </c>
      <c r="BJ193" s="59">
        <f t="shared" si="310"/>
        <v>0</v>
      </c>
      <c r="BK193" s="59">
        <f t="shared" si="311"/>
        <v>0</v>
      </c>
      <c r="BL193" s="59">
        <f t="shared" si="312"/>
        <v>0</v>
      </c>
      <c r="BM193" s="59">
        <f t="shared" si="313"/>
        <v>0</v>
      </c>
      <c r="BN193" s="59">
        <f t="shared" si="314"/>
        <v>0</v>
      </c>
      <c r="BO193" s="59">
        <f t="shared" si="315"/>
        <v>274922</v>
      </c>
      <c r="BP193" s="64"/>
      <c r="BQ193" s="59">
        <f t="shared" si="316"/>
        <v>21483078</v>
      </c>
      <c r="BR193" s="59">
        <f t="shared" si="317"/>
        <v>0</v>
      </c>
      <c r="BS193" s="59">
        <f t="shared" si="318"/>
        <v>0</v>
      </c>
      <c r="BT193" s="59">
        <f t="shared" si="319"/>
        <v>274922</v>
      </c>
    </row>
    <row r="194">
      <c r="A194" s="45">
        <v>511126.0</v>
      </c>
      <c r="B194" s="46" t="s">
        <v>167</v>
      </c>
      <c r="C194" s="6"/>
      <c r="D194" s="143">
        <f t="shared" ref="D194:AZ194" si="340">sum(D196)</f>
        <v>270418000</v>
      </c>
      <c r="E194" s="143">
        <f t="shared" si="340"/>
        <v>18322260</v>
      </c>
      <c r="F194" s="143">
        <f t="shared" si="340"/>
        <v>0</v>
      </c>
      <c r="G194" s="143">
        <f t="shared" si="340"/>
        <v>0</v>
      </c>
      <c r="H194" s="143">
        <f t="shared" si="340"/>
        <v>0</v>
      </c>
      <c r="I194" s="143">
        <f t="shared" si="340"/>
        <v>18322260</v>
      </c>
      <c r="J194" s="143">
        <f t="shared" si="340"/>
        <v>0</v>
      </c>
      <c r="K194" s="143">
        <f t="shared" si="340"/>
        <v>0</v>
      </c>
      <c r="L194" s="143">
        <f t="shared" si="340"/>
        <v>0</v>
      </c>
      <c r="M194" s="143">
        <f t="shared" si="340"/>
        <v>36644520</v>
      </c>
      <c r="N194" s="143">
        <f t="shared" si="340"/>
        <v>0</v>
      </c>
      <c r="O194" s="143">
        <f t="shared" si="340"/>
        <v>0</v>
      </c>
      <c r="P194" s="143">
        <f t="shared" si="340"/>
        <v>0</v>
      </c>
      <c r="Q194" s="143">
        <f t="shared" si="340"/>
        <v>18249840</v>
      </c>
      <c r="R194" s="47">
        <f t="shared" si="340"/>
        <v>0</v>
      </c>
      <c r="S194" s="47">
        <f t="shared" si="340"/>
        <v>0</v>
      </c>
      <c r="T194" s="47">
        <f t="shared" si="340"/>
        <v>0</v>
      </c>
      <c r="U194" s="47">
        <f t="shared" si="340"/>
        <v>19315000</v>
      </c>
      <c r="V194" s="47">
        <f t="shared" si="340"/>
        <v>0</v>
      </c>
      <c r="W194" s="47">
        <f t="shared" si="340"/>
        <v>0</v>
      </c>
      <c r="X194" s="47">
        <f t="shared" si="340"/>
        <v>0</v>
      </c>
      <c r="Y194" s="47">
        <f t="shared" si="340"/>
        <v>19315000</v>
      </c>
      <c r="Z194" s="47">
        <f t="shared" si="340"/>
        <v>0</v>
      </c>
      <c r="AA194" s="47">
        <f t="shared" si="340"/>
        <v>19315000</v>
      </c>
      <c r="AB194" s="47">
        <f t="shared" si="340"/>
        <v>0</v>
      </c>
      <c r="AC194" s="47">
        <f t="shared" si="340"/>
        <v>19315000</v>
      </c>
      <c r="AD194" s="47">
        <f t="shared" si="340"/>
        <v>0</v>
      </c>
      <c r="AE194" s="47">
        <f t="shared" si="340"/>
        <v>0</v>
      </c>
      <c r="AF194" s="47">
        <f t="shared" si="340"/>
        <v>0</v>
      </c>
      <c r="AG194" s="47">
        <f t="shared" si="340"/>
        <v>19315000</v>
      </c>
      <c r="AH194" s="47">
        <f t="shared" si="340"/>
        <v>0</v>
      </c>
      <c r="AI194" s="47">
        <f t="shared" si="340"/>
        <v>0</v>
      </c>
      <c r="AJ194" s="47">
        <f t="shared" si="340"/>
        <v>0</v>
      </c>
      <c r="AK194" s="47">
        <f t="shared" si="340"/>
        <v>19315000</v>
      </c>
      <c r="AL194" s="47">
        <f t="shared" si="340"/>
        <v>0</v>
      </c>
      <c r="AM194" s="47">
        <f t="shared" si="340"/>
        <v>0</v>
      </c>
      <c r="AN194" s="47">
        <f t="shared" si="340"/>
        <v>0</v>
      </c>
      <c r="AO194" s="47">
        <f t="shared" si="340"/>
        <v>19315000</v>
      </c>
      <c r="AP194" s="47">
        <f t="shared" si="340"/>
        <v>0</v>
      </c>
      <c r="AQ194" s="47">
        <f t="shared" si="340"/>
        <v>0</v>
      </c>
      <c r="AR194" s="47">
        <f t="shared" si="340"/>
        <v>0</v>
      </c>
      <c r="AS194" s="47">
        <f t="shared" si="340"/>
        <v>19315000</v>
      </c>
      <c r="AT194" s="47">
        <f t="shared" si="340"/>
        <v>0</v>
      </c>
      <c r="AU194" s="47">
        <f t="shared" si="340"/>
        <v>0</v>
      </c>
      <c r="AV194" s="47">
        <f t="shared" si="340"/>
        <v>0</v>
      </c>
      <c r="AW194" s="47">
        <f t="shared" si="340"/>
        <v>19323000</v>
      </c>
      <c r="AX194" s="47">
        <f t="shared" si="340"/>
        <v>5036000</v>
      </c>
      <c r="AY194" s="47">
        <f t="shared" si="340"/>
        <v>0</v>
      </c>
      <c r="AZ194" s="60">
        <f t="shared" si="340"/>
        <v>120</v>
      </c>
      <c r="BA194" s="59">
        <f t="shared" si="333"/>
        <v>270418000</v>
      </c>
      <c r="BB194" s="28">
        <f t="shared" si="277"/>
        <v>0</v>
      </c>
      <c r="BC194" s="61"/>
      <c r="BD194" s="59">
        <f t="shared" si="304"/>
        <v>18322260</v>
      </c>
      <c r="BE194" s="59">
        <f t="shared" si="305"/>
        <v>18322260</v>
      </c>
      <c r="BF194" s="59">
        <f t="shared" si="306"/>
        <v>36644520</v>
      </c>
      <c r="BG194" s="59">
        <f t="shared" si="307"/>
        <v>18249840</v>
      </c>
      <c r="BH194" s="59">
        <f t="shared" si="308"/>
        <v>19315000</v>
      </c>
      <c r="BI194" s="59">
        <f t="shared" si="309"/>
        <v>38630000</v>
      </c>
      <c r="BJ194" s="59">
        <f t="shared" si="310"/>
        <v>19315000</v>
      </c>
      <c r="BK194" s="59">
        <f t="shared" si="311"/>
        <v>19315000</v>
      </c>
      <c r="BL194" s="59">
        <f t="shared" si="312"/>
        <v>19315000</v>
      </c>
      <c r="BM194" s="59">
        <f t="shared" si="313"/>
        <v>19315000</v>
      </c>
      <c r="BN194" s="59">
        <f t="shared" si="314"/>
        <v>19315000</v>
      </c>
      <c r="BO194" s="59">
        <f t="shared" si="315"/>
        <v>24359120</v>
      </c>
      <c r="BP194" s="61"/>
      <c r="BQ194" s="59">
        <f t="shared" si="316"/>
        <v>73289040</v>
      </c>
      <c r="BR194" s="59">
        <f t="shared" si="317"/>
        <v>76194840</v>
      </c>
      <c r="BS194" s="59">
        <f t="shared" si="318"/>
        <v>57945000</v>
      </c>
      <c r="BT194" s="59">
        <f t="shared" si="319"/>
        <v>62989120</v>
      </c>
    </row>
    <row r="195">
      <c r="A195" s="49"/>
      <c r="B195" s="50" t="s">
        <v>37</v>
      </c>
      <c r="C195" s="6"/>
      <c r="D195" s="70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3"/>
      <c r="BA195" s="59">
        <f t="shared" si="333"/>
        <v>0</v>
      </c>
      <c r="BB195" s="28">
        <f t="shared" si="277"/>
        <v>0</v>
      </c>
      <c r="BC195" s="64"/>
      <c r="BD195" s="59">
        <f t="shared" si="304"/>
        <v>0</v>
      </c>
      <c r="BE195" s="59">
        <f t="shared" si="305"/>
        <v>0</v>
      </c>
      <c r="BF195" s="59">
        <f t="shared" si="306"/>
        <v>0</v>
      </c>
      <c r="BG195" s="59">
        <f t="shared" si="307"/>
        <v>0</v>
      </c>
      <c r="BH195" s="59">
        <f t="shared" si="308"/>
        <v>0</v>
      </c>
      <c r="BI195" s="59">
        <f t="shared" si="309"/>
        <v>0</v>
      </c>
      <c r="BJ195" s="59">
        <f t="shared" si="310"/>
        <v>0</v>
      </c>
      <c r="BK195" s="59">
        <f t="shared" si="311"/>
        <v>0</v>
      </c>
      <c r="BL195" s="59">
        <f t="shared" si="312"/>
        <v>0</v>
      </c>
      <c r="BM195" s="59">
        <f t="shared" si="313"/>
        <v>0</v>
      </c>
      <c r="BN195" s="59">
        <f t="shared" si="314"/>
        <v>0</v>
      </c>
      <c r="BO195" s="59">
        <f t="shared" si="315"/>
        <v>0</v>
      </c>
      <c r="BP195" s="64"/>
      <c r="BQ195" s="59">
        <f t="shared" si="316"/>
        <v>0</v>
      </c>
      <c r="BR195" s="59">
        <f t="shared" si="317"/>
        <v>0</v>
      </c>
      <c r="BS195" s="59">
        <f t="shared" si="318"/>
        <v>0</v>
      </c>
      <c r="BT195" s="59">
        <f t="shared" si="319"/>
        <v>0</v>
      </c>
    </row>
    <row r="196">
      <c r="A196" s="49"/>
      <c r="B196" s="52" t="s">
        <v>38</v>
      </c>
      <c r="C196" s="52" t="s">
        <v>168</v>
      </c>
      <c r="D196" s="106">
        <v>2.70418E8</v>
      </c>
      <c r="E196" s="106">
        <f>14918520+3403740</f>
        <v>18322260</v>
      </c>
      <c r="F196" s="102"/>
      <c r="G196" s="102"/>
      <c r="H196" s="102"/>
      <c r="I196" s="106">
        <f>14918520+3403740</f>
        <v>18322260</v>
      </c>
      <c r="J196" s="102"/>
      <c r="K196" s="102"/>
      <c r="L196" s="102"/>
      <c r="M196" s="106">
        <f>14918520+3403740+14918520+3403740</f>
        <v>36644520</v>
      </c>
      <c r="N196" s="102"/>
      <c r="O196" s="102"/>
      <c r="P196" s="102"/>
      <c r="Q196" s="106">
        <f>3403740+14846100</f>
        <v>18249840</v>
      </c>
      <c r="R196" s="62"/>
      <c r="S196" s="62"/>
      <c r="T196" s="62"/>
      <c r="U196" s="53">
        <v>1.9315E7</v>
      </c>
      <c r="V196" s="62"/>
      <c r="W196" s="62"/>
      <c r="X196" s="62"/>
      <c r="Y196" s="53">
        <v>1.9315E7</v>
      </c>
      <c r="Z196" s="62"/>
      <c r="AA196" s="53">
        <v>1.9315E7</v>
      </c>
      <c r="AB196" s="62"/>
      <c r="AC196" s="53">
        <v>1.9315E7</v>
      </c>
      <c r="AD196" s="62"/>
      <c r="AE196" s="62"/>
      <c r="AF196" s="62"/>
      <c r="AG196" s="53">
        <v>1.9315E7</v>
      </c>
      <c r="AH196" s="62"/>
      <c r="AI196" s="62"/>
      <c r="AJ196" s="62"/>
      <c r="AK196" s="53">
        <v>1.9315E7</v>
      </c>
      <c r="AL196" s="62"/>
      <c r="AM196" s="62"/>
      <c r="AN196" s="62"/>
      <c r="AO196" s="53">
        <v>1.9315E7</v>
      </c>
      <c r="AP196" s="62"/>
      <c r="AQ196" s="62"/>
      <c r="AR196" s="62"/>
      <c r="AS196" s="53">
        <v>1.9315E7</v>
      </c>
      <c r="AT196" s="62"/>
      <c r="AU196" s="62"/>
      <c r="AV196" s="62"/>
      <c r="AW196" s="53">
        <v>1.9323E7</v>
      </c>
      <c r="AX196" s="62">
        <v>5036000.0</v>
      </c>
      <c r="AY196" s="62"/>
      <c r="AZ196" s="65">
        <v>120.0</v>
      </c>
      <c r="BA196" s="59">
        <f t="shared" si="333"/>
        <v>270418000</v>
      </c>
      <c r="BB196" s="28">
        <f t="shared" si="277"/>
        <v>0</v>
      </c>
      <c r="BC196" s="64"/>
      <c r="BD196" s="59">
        <f t="shared" si="304"/>
        <v>18322260</v>
      </c>
      <c r="BE196" s="59">
        <f t="shared" si="305"/>
        <v>18322260</v>
      </c>
      <c r="BF196" s="59">
        <f t="shared" si="306"/>
        <v>36644520</v>
      </c>
      <c r="BG196" s="59">
        <f t="shared" si="307"/>
        <v>18249840</v>
      </c>
      <c r="BH196" s="59">
        <f t="shared" si="308"/>
        <v>19315000</v>
      </c>
      <c r="BI196" s="59">
        <f t="shared" si="309"/>
        <v>38630000</v>
      </c>
      <c r="BJ196" s="59">
        <f t="shared" si="310"/>
        <v>19315000</v>
      </c>
      <c r="BK196" s="59">
        <f t="shared" si="311"/>
        <v>19315000</v>
      </c>
      <c r="BL196" s="59">
        <f t="shared" si="312"/>
        <v>19315000</v>
      </c>
      <c r="BM196" s="59">
        <f t="shared" si="313"/>
        <v>19315000</v>
      </c>
      <c r="BN196" s="59">
        <f t="shared" si="314"/>
        <v>19315000</v>
      </c>
      <c r="BO196" s="59">
        <f t="shared" si="315"/>
        <v>24359120</v>
      </c>
      <c r="BP196" s="64"/>
      <c r="BQ196" s="59">
        <f t="shared" si="316"/>
        <v>73289040</v>
      </c>
      <c r="BR196" s="59">
        <f t="shared" si="317"/>
        <v>76194840</v>
      </c>
      <c r="BS196" s="59">
        <f t="shared" si="318"/>
        <v>57945000</v>
      </c>
      <c r="BT196" s="59">
        <f t="shared" si="319"/>
        <v>62989120</v>
      </c>
    </row>
    <row r="197">
      <c r="A197" s="45">
        <v>511129.0</v>
      </c>
      <c r="B197" s="46" t="s">
        <v>169</v>
      </c>
      <c r="C197" s="6"/>
      <c r="D197" s="143">
        <f t="shared" ref="D197:AZ197" si="341">sum(D199)</f>
        <v>752223000</v>
      </c>
      <c r="E197" s="143">
        <f t="shared" si="341"/>
        <v>0</v>
      </c>
      <c r="F197" s="143">
        <f t="shared" si="341"/>
        <v>0</v>
      </c>
      <c r="G197" s="143">
        <f t="shared" si="341"/>
        <v>0</v>
      </c>
      <c r="H197" s="143">
        <f t="shared" si="341"/>
        <v>0</v>
      </c>
      <c r="I197" s="143">
        <f t="shared" si="341"/>
        <v>0</v>
      </c>
      <c r="J197" s="143">
        <f t="shared" si="341"/>
        <v>62126000</v>
      </c>
      <c r="K197" s="143">
        <f t="shared" si="341"/>
        <v>0</v>
      </c>
      <c r="L197" s="143">
        <f t="shared" si="341"/>
        <v>0</v>
      </c>
      <c r="M197" s="143">
        <f t="shared" si="341"/>
        <v>57424000</v>
      </c>
      <c r="N197" s="143">
        <f t="shared" si="341"/>
        <v>0</v>
      </c>
      <c r="O197" s="143">
        <f t="shared" si="341"/>
        <v>0</v>
      </c>
      <c r="P197" s="143">
        <f t="shared" si="341"/>
        <v>0</v>
      </c>
      <c r="Q197" s="143">
        <f t="shared" si="341"/>
        <v>0</v>
      </c>
      <c r="R197" s="47">
        <f t="shared" si="341"/>
        <v>62126000</v>
      </c>
      <c r="S197" s="47">
        <f t="shared" si="341"/>
        <v>0</v>
      </c>
      <c r="T197" s="47">
        <f t="shared" si="341"/>
        <v>0</v>
      </c>
      <c r="U197" s="47">
        <f t="shared" si="341"/>
        <v>0</v>
      </c>
      <c r="V197" s="47">
        <f t="shared" si="341"/>
        <v>62685250</v>
      </c>
      <c r="W197" s="47">
        <f t="shared" si="341"/>
        <v>0</v>
      </c>
      <c r="X197" s="47">
        <f t="shared" si="341"/>
        <v>0</v>
      </c>
      <c r="Y197" s="47">
        <f t="shared" si="341"/>
        <v>0</v>
      </c>
      <c r="Z197" s="47">
        <f t="shared" si="341"/>
        <v>62685250</v>
      </c>
      <c r="AA197" s="47">
        <f t="shared" si="341"/>
        <v>0</v>
      </c>
      <c r="AB197" s="47">
        <f t="shared" si="341"/>
        <v>0</v>
      </c>
      <c r="AC197" s="47">
        <f t="shared" si="341"/>
        <v>0</v>
      </c>
      <c r="AD197" s="47">
        <f t="shared" si="341"/>
        <v>62685250</v>
      </c>
      <c r="AE197" s="47">
        <f t="shared" si="341"/>
        <v>0</v>
      </c>
      <c r="AF197" s="47">
        <f t="shared" si="341"/>
        <v>0</v>
      </c>
      <c r="AG197" s="47">
        <f t="shared" si="341"/>
        <v>0</v>
      </c>
      <c r="AH197" s="47">
        <f t="shared" si="341"/>
        <v>62685250</v>
      </c>
      <c r="AI197" s="47">
        <f t="shared" si="341"/>
        <v>0</v>
      </c>
      <c r="AJ197" s="47">
        <f t="shared" si="341"/>
        <v>0</v>
      </c>
      <c r="AK197" s="47">
        <f t="shared" si="341"/>
        <v>0</v>
      </c>
      <c r="AL197" s="47">
        <f t="shared" si="341"/>
        <v>62685250</v>
      </c>
      <c r="AM197" s="47">
        <f t="shared" si="341"/>
        <v>0</v>
      </c>
      <c r="AN197" s="47">
        <f t="shared" si="341"/>
        <v>0</v>
      </c>
      <c r="AO197" s="47">
        <f t="shared" si="341"/>
        <v>0</v>
      </c>
      <c r="AP197" s="47">
        <f t="shared" si="341"/>
        <v>62685250</v>
      </c>
      <c r="AQ197" s="47">
        <f t="shared" si="341"/>
        <v>0</v>
      </c>
      <c r="AR197" s="47">
        <f t="shared" si="341"/>
        <v>0</v>
      </c>
      <c r="AS197" s="47">
        <f t="shared" si="341"/>
        <v>0</v>
      </c>
      <c r="AT197" s="47">
        <f t="shared" si="341"/>
        <v>62685250</v>
      </c>
      <c r="AU197" s="47">
        <f t="shared" si="341"/>
        <v>0</v>
      </c>
      <c r="AV197" s="47">
        <f t="shared" si="341"/>
        <v>0</v>
      </c>
      <c r="AW197" s="47">
        <f t="shared" si="341"/>
        <v>62685250</v>
      </c>
      <c r="AX197" s="47">
        <f t="shared" si="341"/>
        <v>69065000</v>
      </c>
      <c r="AY197" s="47">
        <f t="shared" si="341"/>
        <v>0</v>
      </c>
      <c r="AZ197" s="60">
        <f t="shared" si="341"/>
        <v>0</v>
      </c>
      <c r="BA197" s="59">
        <f t="shared" si="333"/>
        <v>752223000</v>
      </c>
      <c r="BB197" s="28">
        <f t="shared" si="277"/>
        <v>0</v>
      </c>
      <c r="BC197" s="61"/>
      <c r="BD197" s="59">
        <f t="shared" si="304"/>
        <v>0</v>
      </c>
      <c r="BE197" s="59">
        <f t="shared" si="305"/>
        <v>62126000</v>
      </c>
      <c r="BF197" s="59">
        <f t="shared" si="306"/>
        <v>57424000</v>
      </c>
      <c r="BG197" s="59">
        <f t="shared" si="307"/>
        <v>62126000</v>
      </c>
      <c r="BH197" s="59">
        <f t="shared" si="308"/>
        <v>62685250</v>
      </c>
      <c r="BI197" s="59">
        <f t="shared" si="309"/>
        <v>62685250</v>
      </c>
      <c r="BJ197" s="59">
        <f t="shared" si="310"/>
        <v>62685250</v>
      </c>
      <c r="BK197" s="59">
        <f t="shared" si="311"/>
        <v>62685250</v>
      </c>
      <c r="BL197" s="59">
        <f t="shared" si="312"/>
        <v>62685250</v>
      </c>
      <c r="BM197" s="59">
        <f t="shared" si="313"/>
        <v>62685250</v>
      </c>
      <c r="BN197" s="59">
        <f t="shared" si="314"/>
        <v>62685250</v>
      </c>
      <c r="BO197" s="59">
        <f t="shared" si="315"/>
        <v>131750250</v>
      </c>
      <c r="BP197" s="61"/>
      <c r="BQ197" s="59">
        <f t="shared" si="316"/>
        <v>119550000</v>
      </c>
      <c r="BR197" s="59">
        <f t="shared" si="317"/>
        <v>187496500</v>
      </c>
      <c r="BS197" s="59">
        <f t="shared" si="318"/>
        <v>188055750</v>
      </c>
      <c r="BT197" s="59">
        <f t="shared" si="319"/>
        <v>257120750</v>
      </c>
    </row>
    <row r="198">
      <c r="A198" s="49"/>
      <c r="B198" s="50" t="s">
        <v>37</v>
      </c>
      <c r="C198" s="6"/>
      <c r="D198" s="70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62"/>
      <c r="AX198" s="62"/>
      <c r="AY198" s="62"/>
      <c r="AZ198" s="63"/>
      <c r="BA198" s="59">
        <f t="shared" si="333"/>
        <v>0</v>
      </c>
      <c r="BB198" s="28">
        <f t="shared" si="277"/>
        <v>0</v>
      </c>
      <c r="BC198" s="64"/>
      <c r="BD198" s="59">
        <f t="shared" si="304"/>
        <v>0</v>
      </c>
      <c r="BE198" s="59">
        <f t="shared" si="305"/>
        <v>0</v>
      </c>
      <c r="BF198" s="59">
        <f t="shared" si="306"/>
        <v>0</v>
      </c>
      <c r="BG198" s="59">
        <f t="shared" si="307"/>
        <v>0</v>
      </c>
      <c r="BH198" s="59">
        <f t="shared" si="308"/>
        <v>0</v>
      </c>
      <c r="BI198" s="59">
        <f t="shared" si="309"/>
        <v>0</v>
      </c>
      <c r="BJ198" s="59">
        <f t="shared" si="310"/>
        <v>0</v>
      </c>
      <c r="BK198" s="59">
        <f t="shared" si="311"/>
        <v>0</v>
      </c>
      <c r="BL198" s="59">
        <f t="shared" si="312"/>
        <v>0</v>
      </c>
      <c r="BM198" s="59">
        <f t="shared" si="313"/>
        <v>0</v>
      </c>
      <c r="BN198" s="59">
        <f t="shared" si="314"/>
        <v>0</v>
      </c>
      <c r="BO198" s="59">
        <f t="shared" si="315"/>
        <v>0</v>
      </c>
      <c r="BP198" s="64"/>
      <c r="BQ198" s="59">
        <f t="shared" si="316"/>
        <v>0</v>
      </c>
      <c r="BR198" s="59">
        <f t="shared" si="317"/>
        <v>0</v>
      </c>
      <c r="BS198" s="59">
        <f t="shared" si="318"/>
        <v>0</v>
      </c>
      <c r="BT198" s="59">
        <f t="shared" si="319"/>
        <v>0</v>
      </c>
    </row>
    <row r="199">
      <c r="A199" s="49"/>
      <c r="B199" s="52" t="s">
        <v>38</v>
      </c>
      <c r="C199" s="52" t="s">
        <v>169</v>
      </c>
      <c r="D199" s="106">
        <v>7.52223E8</v>
      </c>
      <c r="E199" s="102"/>
      <c r="F199" s="102"/>
      <c r="G199" s="102"/>
      <c r="H199" s="102"/>
      <c r="I199" s="102"/>
      <c r="J199" s="106">
        <f>46122000+8804000+7200000</f>
        <v>62126000</v>
      </c>
      <c r="K199" s="102"/>
      <c r="L199" s="102"/>
      <c r="M199" s="106">
        <f>42748000+6369000+8307000</f>
        <v>57424000</v>
      </c>
      <c r="N199" s="102"/>
      <c r="O199" s="102"/>
      <c r="P199" s="102"/>
      <c r="Q199" s="102"/>
      <c r="R199" s="106">
        <f>46122000+8804000+7200000</f>
        <v>62126000</v>
      </c>
      <c r="S199" s="62"/>
      <c r="T199" s="62"/>
      <c r="U199" s="62"/>
      <c r="V199" s="62">
        <v>6.268525E7</v>
      </c>
      <c r="W199" s="62"/>
      <c r="X199" s="62"/>
      <c r="Y199" s="62"/>
      <c r="Z199" s="62">
        <v>6.268525E7</v>
      </c>
      <c r="AA199" s="62"/>
      <c r="AB199" s="62"/>
      <c r="AC199" s="62"/>
      <c r="AD199" s="62">
        <v>6.268525E7</v>
      </c>
      <c r="AE199" s="62"/>
      <c r="AF199" s="62"/>
      <c r="AG199" s="62"/>
      <c r="AH199" s="62">
        <v>6.268525E7</v>
      </c>
      <c r="AI199" s="62"/>
      <c r="AJ199" s="62"/>
      <c r="AK199" s="62"/>
      <c r="AL199" s="62">
        <v>6.268525E7</v>
      </c>
      <c r="AM199" s="62"/>
      <c r="AN199" s="62"/>
      <c r="AO199" s="62"/>
      <c r="AP199" s="62">
        <v>6.268525E7</v>
      </c>
      <c r="AQ199" s="62"/>
      <c r="AR199" s="62"/>
      <c r="AS199" s="62"/>
      <c r="AT199" s="62">
        <v>6.268525E7</v>
      </c>
      <c r="AU199" s="62"/>
      <c r="AV199" s="62"/>
      <c r="AW199" s="62">
        <v>6.268525E7</v>
      </c>
      <c r="AX199" s="62">
        <v>6.9065E7</v>
      </c>
      <c r="AY199" s="62"/>
      <c r="AZ199" s="63"/>
      <c r="BA199" s="59">
        <f t="shared" si="333"/>
        <v>752223000</v>
      </c>
      <c r="BB199" s="28">
        <f t="shared" si="277"/>
        <v>0</v>
      </c>
      <c r="BC199" s="64"/>
      <c r="BD199" s="59">
        <f t="shared" si="304"/>
        <v>0</v>
      </c>
      <c r="BE199" s="59">
        <f t="shared" si="305"/>
        <v>62126000</v>
      </c>
      <c r="BF199" s="59">
        <f t="shared" si="306"/>
        <v>57424000</v>
      </c>
      <c r="BG199" s="59">
        <f t="shared" si="307"/>
        <v>62126000</v>
      </c>
      <c r="BH199" s="59">
        <f t="shared" si="308"/>
        <v>62685250</v>
      </c>
      <c r="BI199" s="59">
        <f t="shared" si="309"/>
        <v>62685250</v>
      </c>
      <c r="BJ199" s="59">
        <f t="shared" si="310"/>
        <v>62685250</v>
      </c>
      <c r="BK199" s="59">
        <f t="shared" si="311"/>
        <v>62685250</v>
      </c>
      <c r="BL199" s="59">
        <f t="shared" si="312"/>
        <v>62685250</v>
      </c>
      <c r="BM199" s="59">
        <f t="shared" si="313"/>
        <v>62685250</v>
      </c>
      <c r="BN199" s="59">
        <f t="shared" si="314"/>
        <v>62685250</v>
      </c>
      <c r="BO199" s="59">
        <f t="shared" si="315"/>
        <v>131750250</v>
      </c>
      <c r="BP199" s="64"/>
      <c r="BQ199" s="59">
        <f t="shared" si="316"/>
        <v>119550000</v>
      </c>
      <c r="BR199" s="59">
        <f t="shared" si="317"/>
        <v>187496500</v>
      </c>
      <c r="BS199" s="59">
        <f t="shared" si="318"/>
        <v>188055750</v>
      </c>
      <c r="BT199" s="59">
        <f t="shared" si="319"/>
        <v>257120750</v>
      </c>
    </row>
    <row r="200">
      <c r="A200" s="45">
        <v>511151.0</v>
      </c>
      <c r="B200" s="46" t="s">
        <v>173</v>
      </c>
      <c r="C200" s="6"/>
      <c r="D200" s="143">
        <f t="shared" ref="D200:AZ200" si="342">sum(D202:D204)</f>
        <v>53118000</v>
      </c>
      <c r="E200" s="143">
        <f t="shared" si="342"/>
        <v>3130000</v>
      </c>
      <c r="F200" s="143">
        <f t="shared" si="342"/>
        <v>0</v>
      </c>
      <c r="G200" s="143">
        <f t="shared" si="342"/>
        <v>0</v>
      </c>
      <c r="H200" s="143">
        <f t="shared" si="342"/>
        <v>0</v>
      </c>
      <c r="I200" s="143">
        <f t="shared" si="342"/>
        <v>3130000</v>
      </c>
      <c r="J200" s="143">
        <f t="shared" si="342"/>
        <v>0</v>
      </c>
      <c r="K200" s="143">
        <f t="shared" si="342"/>
        <v>0</v>
      </c>
      <c r="L200" s="143">
        <f t="shared" si="342"/>
        <v>0</v>
      </c>
      <c r="M200" s="143">
        <f t="shared" si="342"/>
        <v>6270000</v>
      </c>
      <c r="N200" s="143">
        <f t="shared" si="342"/>
        <v>0</v>
      </c>
      <c r="O200" s="143">
        <f t="shared" si="342"/>
        <v>0</v>
      </c>
      <c r="P200" s="143">
        <f t="shared" si="342"/>
        <v>0</v>
      </c>
      <c r="Q200" s="143">
        <f t="shared" si="342"/>
        <v>2770000</v>
      </c>
      <c r="R200" s="47">
        <f t="shared" si="342"/>
        <v>0</v>
      </c>
      <c r="S200" s="47">
        <f t="shared" si="342"/>
        <v>0</v>
      </c>
      <c r="T200" s="47">
        <f t="shared" si="342"/>
        <v>0</v>
      </c>
      <c r="U200" s="47">
        <f t="shared" si="342"/>
        <v>2770000</v>
      </c>
      <c r="V200" s="47">
        <f t="shared" si="342"/>
        <v>0</v>
      </c>
      <c r="W200" s="47">
        <f t="shared" si="342"/>
        <v>0</v>
      </c>
      <c r="X200" s="47">
        <f t="shared" si="342"/>
        <v>0</v>
      </c>
      <c r="Y200" s="47">
        <f t="shared" si="342"/>
        <v>5555000</v>
      </c>
      <c r="Z200" s="47">
        <f t="shared" si="342"/>
        <v>0</v>
      </c>
      <c r="AA200" s="47">
        <f t="shared" si="342"/>
        <v>0</v>
      </c>
      <c r="AB200" s="47">
        <f t="shared" si="342"/>
        <v>0</v>
      </c>
      <c r="AC200" s="47">
        <f t="shared" si="342"/>
        <v>2775000</v>
      </c>
      <c r="AD200" s="47">
        <f t="shared" si="342"/>
        <v>0</v>
      </c>
      <c r="AE200" s="47">
        <f t="shared" si="342"/>
        <v>0</v>
      </c>
      <c r="AF200" s="47">
        <f t="shared" si="342"/>
        <v>0</v>
      </c>
      <c r="AG200" s="47">
        <f t="shared" si="342"/>
        <v>2775000</v>
      </c>
      <c r="AH200" s="47">
        <f t="shared" si="342"/>
        <v>0</v>
      </c>
      <c r="AI200" s="47">
        <f t="shared" si="342"/>
        <v>0</v>
      </c>
      <c r="AJ200" s="47">
        <f t="shared" si="342"/>
        <v>0</v>
      </c>
      <c r="AK200" s="47">
        <f t="shared" si="342"/>
        <v>2775000</v>
      </c>
      <c r="AL200" s="47">
        <f t="shared" si="342"/>
        <v>0</v>
      </c>
      <c r="AM200" s="47">
        <f t="shared" si="342"/>
        <v>0</v>
      </c>
      <c r="AN200" s="47">
        <f t="shared" si="342"/>
        <v>0</v>
      </c>
      <c r="AO200" s="47">
        <f t="shared" si="342"/>
        <v>2775000</v>
      </c>
      <c r="AP200" s="47">
        <f t="shared" si="342"/>
        <v>0</v>
      </c>
      <c r="AQ200" s="47">
        <f t="shared" si="342"/>
        <v>0</v>
      </c>
      <c r="AR200" s="47">
        <f t="shared" si="342"/>
        <v>0</v>
      </c>
      <c r="AS200" s="47">
        <f t="shared" si="342"/>
        <v>2775000</v>
      </c>
      <c r="AT200" s="47">
        <f t="shared" si="342"/>
        <v>0</v>
      </c>
      <c r="AU200" s="47">
        <f t="shared" si="342"/>
        <v>0</v>
      </c>
      <c r="AV200" s="47">
        <f t="shared" si="342"/>
        <v>0</v>
      </c>
      <c r="AW200" s="47">
        <f t="shared" si="342"/>
        <v>15618000</v>
      </c>
      <c r="AX200" s="47">
        <f t="shared" si="342"/>
        <v>0</v>
      </c>
      <c r="AY200" s="47">
        <f t="shared" si="342"/>
        <v>0</v>
      </c>
      <c r="AZ200" s="60">
        <f t="shared" si="342"/>
        <v>0</v>
      </c>
      <c r="BA200" s="59">
        <f t="shared" si="333"/>
        <v>53118000</v>
      </c>
      <c r="BB200" s="28">
        <f t="shared" si="277"/>
        <v>0</v>
      </c>
      <c r="BC200" s="61"/>
      <c r="BD200" s="59">
        <f t="shared" si="304"/>
        <v>3130000</v>
      </c>
      <c r="BE200" s="59">
        <f t="shared" si="305"/>
        <v>3130000</v>
      </c>
      <c r="BF200" s="59">
        <f t="shared" si="306"/>
        <v>6270000</v>
      </c>
      <c r="BG200" s="59">
        <f t="shared" si="307"/>
        <v>2770000</v>
      </c>
      <c r="BH200" s="59">
        <f t="shared" si="308"/>
        <v>2770000</v>
      </c>
      <c r="BI200" s="59">
        <f t="shared" si="309"/>
        <v>5555000</v>
      </c>
      <c r="BJ200" s="59">
        <f t="shared" si="310"/>
        <v>2775000</v>
      </c>
      <c r="BK200" s="59">
        <f t="shared" si="311"/>
        <v>2775000</v>
      </c>
      <c r="BL200" s="59">
        <f t="shared" si="312"/>
        <v>2775000</v>
      </c>
      <c r="BM200" s="59">
        <f t="shared" si="313"/>
        <v>2775000</v>
      </c>
      <c r="BN200" s="59">
        <f t="shared" si="314"/>
        <v>2775000</v>
      </c>
      <c r="BO200" s="59">
        <f t="shared" si="315"/>
        <v>15618000</v>
      </c>
      <c r="BP200" s="61"/>
      <c r="BQ200" s="59">
        <f t="shared" si="316"/>
        <v>12530000</v>
      </c>
      <c r="BR200" s="59">
        <f t="shared" si="317"/>
        <v>11095000</v>
      </c>
      <c r="BS200" s="59">
        <f t="shared" si="318"/>
        <v>8325000</v>
      </c>
      <c r="BT200" s="59">
        <f t="shared" si="319"/>
        <v>21168000</v>
      </c>
    </row>
    <row r="201">
      <c r="A201" s="49"/>
      <c r="B201" s="50" t="s">
        <v>37</v>
      </c>
      <c r="C201" s="6"/>
      <c r="D201" s="70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  <c r="AY201" s="62"/>
      <c r="AZ201" s="63"/>
      <c r="BA201" s="59">
        <f t="shared" si="333"/>
        <v>0</v>
      </c>
      <c r="BB201" s="28">
        <f t="shared" si="277"/>
        <v>0</v>
      </c>
      <c r="BC201" s="64"/>
      <c r="BD201" s="59">
        <f t="shared" si="304"/>
        <v>0</v>
      </c>
      <c r="BE201" s="59">
        <f t="shared" si="305"/>
        <v>0</v>
      </c>
      <c r="BF201" s="59">
        <f t="shared" si="306"/>
        <v>0</v>
      </c>
      <c r="BG201" s="59">
        <f t="shared" si="307"/>
        <v>0</v>
      </c>
      <c r="BH201" s="59">
        <f t="shared" si="308"/>
        <v>0</v>
      </c>
      <c r="BI201" s="59">
        <f t="shared" si="309"/>
        <v>0</v>
      </c>
      <c r="BJ201" s="59">
        <f t="shared" si="310"/>
        <v>0</v>
      </c>
      <c r="BK201" s="59">
        <f t="shared" si="311"/>
        <v>0</v>
      </c>
      <c r="BL201" s="59">
        <f t="shared" si="312"/>
        <v>0</v>
      </c>
      <c r="BM201" s="59">
        <f t="shared" si="313"/>
        <v>0</v>
      </c>
      <c r="BN201" s="59">
        <f t="shared" si="314"/>
        <v>0</v>
      </c>
      <c r="BO201" s="59">
        <f t="shared" si="315"/>
        <v>0</v>
      </c>
      <c r="BP201" s="64"/>
      <c r="BQ201" s="59">
        <f t="shared" si="316"/>
        <v>0</v>
      </c>
      <c r="BR201" s="59">
        <f t="shared" si="317"/>
        <v>0</v>
      </c>
      <c r="BS201" s="59">
        <f t="shared" si="318"/>
        <v>0</v>
      </c>
      <c r="BT201" s="59">
        <f t="shared" si="319"/>
        <v>0</v>
      </c>
    </row>
    <row r="202">
      <c r="A202" s="49"/>
      <c r="B202" s="52" t="s">
        <v>38</v>
      </c>
      <c r="C202" s="52" t="s">
        <v>173</v>
      </c>
      <c r="D202" s="106">
        <v>4.6858E7</v>
      </c>
      <c r="E202" s="106">
        <f>2205000+925000</f>
        <v>3130000</v>
      </c>
      <c r="F202" s="102"/>
      <c r="G202" s="102"/>
      <c r="H202" s="102"/>
      <c r="I202" s="106">
        <f>2205000+925000</f>
        <v>3130000</v>
      </c>
      <c r="J202" s="102"/>
      <c r="K202" s="102"/>
      <c r="L202" s="102"/>
      <c r="M202" s="106">
        <f>2210000+925000+5000</f>
        <v>3140000</v>
      </c>
      <c r="N202" s="102"/>
      <c r="O202" s="102"/>
      <c r="P202" s="102"/>
      <c r="Q202" s="106">
        <f>925000+1845000</f>
        <v>2770000</v>
      </c>
      <c r="R202" s="102"/>
      <c r="S202" s="102"/>
      <c r="T202" s="102"/>
      <c r="U202" s="106">
        <f>2030000+740000</f>
        <v>2770000</v>
      </c>
      <c r="V202" s="102"/>
      <c r="W202" s="102"/>
      <c r="X202" s="102"/>
      <c r="Y202" s="106">
        <f>2035000+740000+10000</f>
        <v>2785000</v>
      </c>
      <c r="Z202" s="102"/>
      <c r="AA202" s="102"/>
      <c r="AB202" s="102"/>
      <c r="AC202" s="106">
        <f>740000+2035000</f>
        <v>2775000</v>
      </c>
      <c r="AD202" s="102"/>
      <c r="AE202" s="102"/>
      <c r="AF202" s="102"/>
      <c r="AG202" s="106">
        <f>740000+2035000</f>
        <v>2775000</v>
      </c>
      <c r="AH202" s="102"/>
      <c r="AI202" s="102"/>
      <c r="AJ202" s="102"/>
      <c r="AK202" s="106">
        <f>740000+2035000</f>
        <v>2775000</v>
      </c>
      <c r="AL202" s="102"/>
      <c r="AM202" s="102"/>
      <c r="AN202" s="102"/>
      <c r="AO202" s="106">
        <f>740000+2035000</f>
        <v>2775000</v>
      </c>
      <c r="AP202" s="102"/>
      <c r="AQ202" s="102"/>
      <c r="AR202" s="102"/>
      <c r="AS202" s="106">
        <f>740000+2035000</f>
        <v>2775000</v>
      </c>
      <c r="AT202" s="102"/>
      <c r="AU202" s="102"/>
      <c r="AV202" s="102"/>
      <c r="AW202" s="102">
        <v>1.5258E7</v>
      </c>
      <c r="AX202" s="102"/>
      <c r="AY202" s="102"/>
      <c r="AZ202" s="103"/>
      <c r="BA202" s="59">
        <f t="shared" si="333"/>
        <v>46858000</v>
      </c>
      <c r="BB202" s="28">
        <f t="shared" si="277"/>
        <v>0</v>
      </c>
      <c r="BC202" s="64"/>
      <c r="BD202" s="59">
        <f t="shared" si="304"/>
        <v>3130000</v>
      </c>
      <c r="BE202" s="59">
        <f t="shared" si="305"/>
        <v>3130000</v>
      </c>
      <c r="BF202" s="59">
        <f t="shared" si="306"/>
        <v>3140000</v>
      </c>
      <c r="BG202" s="59">
        <f t="shared" si="307"/>
        <v>2770000</v>
      </c>
      <c r="BH202" s="59">
        <f t="shared" si="308"/>
        <v>2770000</v>
      </c>
      <c r="BI202" s="59">
        <f t="shared" si="309"/>
        <v>2785000</v>
      </c>
      <c r="BJ202" s="59">
        <f t="shared" si="310"/>
        <v>2775000</v>
      </c>
      <c r="BK202" s="59">
        <f t="shared" si="311"/>
        <v>2775000</v>
      </c>
      <c r="BL202" s="59">
        <f t="shared" si="312"/>
        <v>2775000</v>
      </c>
      <c r="BM202" s="59">
        <f t="shared" si="313"/>
        <v>2775000</v>
      </c>
      <c r="BN202" s="59">
        <f t="shared" si="314"/>
        <v>2775000</v>
      </c>
      <c r="BO202" s="59">
        <f t="shared" si="315"/>
        <v>15258000</v>
      </c>
      <c r="BP202" s="64"/>
      <c r="BQ202" s="59">
        <f t="shared" si="316"/>
        <v>9400000</v>
      </c>
      <c r="BR202" s="59">
        <f t="shared" si="317"/>
        <v>8325000</v>
      </c>
      <c r="BS202" s="59">
        <f t="shared" si="318"/>
        <v>8325000</v>
      </c>
      <c r="BT202" s="59">
        <f t="shared" si="319"/>
        <v>20808000</v>
      </c>
    </row>
    <row r="203">
      <c r="A203" s="49"/>
      <c r="B203" s="52" t="s">
        <v>38</v>
      </c>
      <c r="C203" s="52" t="s">
        <v>174</v>
      </c>
      <c r="D203" s="106">
        <v>3130000.0</v>
      </c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6">
        <f>2030000+740000</f>
        <v>2770000</v>
      </c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  <c r="AR203" s="102"/>
      <c r="AS203" s="102"/>
      <c r="AT203" s="102"/>
      <c r="AU203" s="102"/>
      <c r="AV203" s="102"/>
      <c r="AW203" s="102">
        <v>360000.0</v>
      </c>
      <c r="AX203" s="102"/>
      <c r="AY203" s="102"/>
      <c r="AZ203" s="103"/>
      <c r="BA203" s="59">
        <f t="shared" si="333"/>
        <v>3130000</v>
      </c>
      <c r="BB203" s="28">
        <f t="shared" si="277"/>
        <v>0</v>
      </c>
      <c r="BC203" s="64"/>
      <c r="BD203" s="59">
        <f t="shared" si="304"/>
        <v>0</v>
      </c>
      <c r="BE203" s="59">
        <f t="shared" si="305"/>
        <v>0</v>
      </c>
      <c r="BF203" s="59">
        <f t="shared" si="306"/>
        <v>0</v>
      </c>
      <c r="BG203" s="59">
        <f t="shared" si="307"/>
        <v>0</v>
      </c>
      <c r="BH203" s="59">
        <f t="shared" si="308"/>
        <v>0</v>
      </c>
      <c r="BI203" s="59">
        <f t="shared" si="309"/>
        <v>2770000</v>
      </c>
      <c r="BJ203" s="59">
        <f t="shared" si="310"/>
        <v>0</v>
      </c>
      <c r="BK203" s="59">
        <f t="shared" si="311"/>
        <v>0</v>
      </c>
      <c r="BL203" s="59">
        <f t="shared" si="312"/>
        <v>0</v>
      </c>
      <c r="BM203" s="59">
        <f t="shared" si="313"/>
        <v>0</v>
      </c>
      <c r="BN203" s="59">
        <f t="shared" si="314"/>
        <v>0</v>
      </c>
      <c r="BO203" s="59">
        <f t="shared" si="315"/>
        <v>360000</v>
      </c>
      <c r="BP203" s="64"/>
      <c r="BQ203" s="59">
        <f t="shared" si="316"/>
        <v>0</v>
      </c>
      <c r="BR203" s="59">
        <f t="shared" si="317"/>
        <v>2770000</v>
      </c>
      <c r="BS203" s="59">
        <f t="shared" si="318"/>
        <v>0</v>
      </c>
      <c r="BT203" s="59">
        <f t="shared" si="319"/>
        <v>360000</v>
      </c>
    </row>
    <row r="204">
      <c r="A204" s="49"/>
      <c r="B204" s="52" t="s">
        <v>38</v>
      </c>
      <c r="C204" s="52" t="s">
        <v>175</v>
      </c>
      <c r="D204" s="106">
        <v>3130000.0</v>
      </c>
      <c r="E204" s="102"/>
      <c r="F204" s="102"/>
      <c r="G204" s="102"/>
      <c r="H204" s="102"/>
      <c r="I204" s="102"/>
      <c r="J204" s="102"/>
      <c r="K204" s="102"/>
      <c r="L204" s="102"/>
      <c r="M204" s="106">
        <f>2205000+925000</f>
        <v>3130000</v>
      </c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  <c r="AR204" s="102"/>
      <c r="AS204" s="102"/>
      <c r="AT204" s="102"/>
      <c r="AU204" s="102"/>
      <c r="AV204" s="102"/>
      <c r="AW204" s="102"/>
      <c r="AX204" s="102"/>
      <c r="AY204" s="102"/>
      <c r="AZ204" s="103"/>
      <c r="BA204" s="59">
        <f t="shared" si="333"/>
        <v>3130000</v>
      </c>
      <c r="BB204" s="28">
        <f t="shared" si="277"/>
        <v>0</v>
      </c>
      <c r="BC204" s="64"/>
      <c r="BD204" s="59">
        <f t="shared" si="304"/>
        <v>0</v>
      </c>
      <c r="BE204" s="59">
        <f t="shared" si="305"/>
        <v>0</v>
      </c>
      <c r="BF204" s="59">
        <f t="shared" si="306"/>
        <v>3130000</v>
      </c>
      <c r="BG204" s="59">
        <f t="shared" si="307"/>
        <v>0</v>
      </c>
      <c r="BH204" s="59">
        <f t="shared" si="308"/>
        <v>0</v>
      </c>
      <c r="BI204" s="59">
        <f t="shared" si="309"/>
        <v>0</v>
      </c>
      <c r="BJ204" s="59">
        <f t="shared" si="310"/>
        <v>0</v>
      </c>
      <c r="BK204" s="59">
        <f t="shared" si="311"/>
        <v>0</v>
      </c>
      <c r="BL204" s="59">
        <f t="shared" si="312"/>
        <v>0</v>
      </c>
      <c r="BM204" s="59">
        <f t="shared" si="313"/>
        <v>0</v>
      </c>
      <c r="BN204" s="59">
        <f t="shared" si="314"/>
        <v>0</v>
      </c>
      <c r="BO204" s="59">
        <f t="shared" si="315"/>
        <v>0</v>
      </c>
      <c r="BP204" s="64"/>
      <c r="BQ204" s="59">
        <f t="shared" si="316"/>
        <v>3130000</v>
      </c>
      <c r="BR204" s="59">
        <f t="shared" si="317"/>
        <v>0</v>
      </c>
      <c r="BS204" s="59">
        <f t="shared" si="318"/>
        <v>0</v>
      </c>
      <c r="BT204" s="59">
        <f t="shared" si="319"/>
        <v>0</v>
      </c>
    </row>
    <row r="205">
      <c r="A205" s="45">
        <v>511611.0</v>
      </c>
      <c r="B205" s="46" t="s">
        <v>176</v>
      </c>
      <c r="C205" s="6"/>
      <c r="D205" s="143">
        <f t="shared" ref="D205:AZ205" si="343">sum(D207:D209)</f>
        <v>603866000</v>
      </c>
      <c r="E205" s="143">
        <f t="shared" si="343"/>
        <v>44088900</v>
      </c>
      <c r="F205" s="143">
        <f t="shared" si="343"/>
        <v>0</v>
      </c>
      <c r="G205" s="143">
        <f t="shared" si="343"/>
        <v>0</v>
      </c>
      <c r="H205" s="143">
        <f t="shared" si="343"/>
        <v>0</v>
      </c>
      <c r="I205" s="143">
        <f t="shared" si="343"/>
        <v>44088900</v>
      </c>
      <c r="J205" s="143">
        <f t="shared" si="343"/>
        <v>0</v>
      </c>
      <c r="K205" s="143">
        <f t="shared" si="343"/>
        <v>0</v>
      </c>
      <c r="L205" s="143">
        <f t="shared" si="343"/>
        <v>0</v>
      </c>
      <c r="M205" s="143">
        <f t="shared" si="343"/>
        <v>72771205</v>
      </c>
      <c r="N205" s="143">
        <f t="shared" si="343"/>
        <v>0</v>
      </c>
      <c r="O205" s="143">
        <f t="shared" si="343"/>
        <v>0</v>
      </c>
      <c r="P205" s="143">
        <f t="shared" si="343"/>
        <v>0</v>
      </c>
      <c r="Q205" s="143">
        <f t="shared" si="343"/>
        <v>44552600</v>
      </c>
      <c r="R205" s="47">
        <f t="shared" si="343"/>
        <v>278700</v>
      </c>
      <c r="S205" s="47">
        <f t="shared" si="343"/>
        <v>0</v>
      </c>
      <c r="T205" s="47">
        <f t="shared" si="343"/>
        <v>0</v>
      </c>
      <c r="U205" s="47">
        <f t="shared" si="343"/>
        <v>44552600</v>
      </c>
      <c r="V205" s="47">
        <f t="shared" si="343"/>
        <v>0</v>
      </c>
      <c r="W205" s="47">
        <f t="shared" si="343"/>
        <v>0</v>
      </c>
      <c r="X205" s="47">
        <f t="shared" si="343"/>
        <v>0</v>
      </c>
      <c r="Y205" s="47">
        <f t="shared" si="343"/>
        <v>80301430</v>
      </c>
      <c r="Z205" s="47">
        <f t="shared" si="343"/>
        <v>0</v>
      </c>
      <c r="AA205" s="47">
        <f t="shared" si="343"/>
        <v>0</v>
      </c>
      <c r="AB205" s="47">
        <f t="shared" si="343"/>
        <v>0</v>
      </c>
      <c r="AC205" s="47">
        <f t="shared" si="343"/>
        <v>44552600</v>
      </c>
      <c r="AD205" s="47">
        <f t="shared" si="343"/>
        <v>0</v>
      </c>
      <c r="AE205" s="47">
        <f t="shared" si="343"/>
        <v>0</v>
      </c>
      <c r="AF205" s="47">
        <f t="shared" si="343"/>
        <v>0</v>
      </c>
      <c r="AG205" s="47">
        <f t="shared" si="343"/>
        <v>44552600</v>
      </c>
      <c r="AH205" s="47">
        <f t="shared" si="343"/>
        <v>0</v>
      </c>
      <c r="AI205" s="47">
        <f t="shared" si="343"/>
        <v>0</v>
      </c>
      <c r="AJ205" s="47">
        <f t="shared" si="343"/>
        <v>0</v>
      </c>
      <c r="AK205" s="47">
        <f t="shared" si="343"/>
        <v>44552600</v>
      </c>
      <c r="AL205" s="47">
        <f t="shared" si="343"/>
        <v>0</v>
      </c>
      <c r="AM205" s="47">
        <f t="shared" si="343"/>
        <v>0</v>
      </c>
      <c r="AN205" s="47">
        <f t="shared" si="343"/>
        <v>0</v>
      </c>
      <c r="AO205" s="47">
        <f t="shared" si="343"/>
        <v>44552600</v>
      </c>
      <c r="AP205" s="47">
        <f t="shared" si="343"/>
        <v>0</v>
      </c>
      <c r="AQ205" s="47">
        <f t="shared" si="343"/>
        <v>0</v>
      </c>
      <c r="AR205" s="47">
        <f t="shared" si="343"/>
        <v>0</v>
      </c>
      <c r="AS205" s="47">
        <f t="shared" si="343"/>
        <v>44552600</v>
      </c>
      <c r="AT205" s="47">
        <f t="shared" si="343"/>
        <v>0</v>
      </c>
      <c r="AU205" s="47">
        <f t="shared" si="343"/>
        <v>0</v>
      </c>
      <c r="AV205" s="47">
        <f t="shared" si="343"/>
        <v>0</v>
      </c>
      <c r="AW205" s="47">
        <f t="shared" si="343"/>
        <v>50468665</v>
      </c>
      <c r="AX205" s="47">
        <f t="shared" si="343"/>
        <v>0</v>
      </c>
      <c r="AY205" s="47">
        <f t="shared" si="343"/>
        <v>0</v>
      </c>
      <c r="AZ205" s="60">
        <f t="shared" si="343"/>
        <v>0</v>
      </c>
      <c r="BA205" s="59">
        <f t="shared" si="333"/>
        <v>603866000</v>
      </c>
      <c r="BB205" s="28">
        <f t="shared" si="277"/>
        <v>0</v>
      </c>
      <c r="BC205" s="61"/>
      <c r="BD205" s="59">
        <f t="shared" si="304"/>
        <v>44088900</v>
      </c>
      <c r="BE205" s="59">
        <f t="shared" si="305"/>
        <v>44088900</v>
      </c>
      <c r="BF205" s="59">
        <f t="shared" si="306"/>
        <v>72771205</v>
      </c>
      <c r="BG205" s="59">
        <f t="shared" si="307"/>
        <v>44831300</v>
      </c>
      <c r="BH205" s="59">
        <f t="shared" si="308"/>
        <v>44552600</v>
      </c>
      <c r="BI205" s="59">
        <f t="shared" si="309"/>
        <v>80301430</v>
      </c>
      <c r="BJ205" s="59">
        <f t="shared" si="310"/>
        <v>44552600</v>
      </c>
      <c r="BK205" s="59">
        <f t="shared" si="311"/>
        <v>44552600</v>
      </c>
      <c r="BL205" s="59">
        <f t="shared" si="312"/>
        <v>44552600</v>
      </c>
      <c r="BM205" s="59">
        <f t="shared" si="313"/>
        <v>44552600</v>
      </c>
      <c r="BN205" s="59">
        <f t="shared" si="314"/>
        <v>44552600</v>
      </c>
      <c r="BO205" s="59">
        <f t="shared" si="315"/>
        <v>50468665</v>
      </c>
      <c r="BP205" s="61"/>
      <c r="BQ205" s="59">
        <f t="shared" si="316"/>
        <v>160949005</v>
      </c>
      <c r="BR205" s="59">
        <f t="shared" si="317"/>
        <v>169685330</v>
      </c>
      <c r="BS205" s="59">
        <f t="shared" si="318"/>
        <v>133657800</v>
      </c>
      <c r="BT205" s="59">
        <f t="shared" si="319"/>
        <v>139573865</v>
      </c>
    </row>
    <row r="206">
      <c r="A206" s="49"/>
      <c r="B206" s="50" t="s">
        <v>37</v>
      </c>
      <c r="C206" s="6"/>
      <c r="D206" s="70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W206" s="62"/>
      <c r="AX206" s="62"/>
      <c r="AY206" s="62"/>
      <c r="AZ206" s="63"/>
      <c r="BA206" s="59">
        <f t="shared" si="333"/>
        <v>0</v>
      </c>
      <c r="BB206" s="28">
        <f t="shared" si="277"/>
        <v>0</v>
      </c>
      <c r="BC206" s="64"/>
      <c r="BD206" s="59">
        <f t="shared" si="304"/>
        <v>0</v>
      </c>
      <c r="BE206" s="59">
        <f t="shared" si="305"/>
        <v>0</v>
      </c>
      <c r="BF206" s="59">
        <f t="shared" si="306"/>
        <v>0</v>
      </c>
      <c r="BG206" s="59">
        <f t="shared" si="307"/>
        <v>0</v>
      </c>
      <c r="BH206" s="59">
        <f t="shared" si="308"/>
        <v>0</v>
      </c>
      <c r="BI206" s="59">
        <f t="shared" si="309"/>
        <v>0</v>
      </c>
      <c r="BJ206" s="59">
        <f t="shared" si="310"/>
        <v>0</v>
      </c>
      <c r="BK206" s="59">
        <f t="shared" si="311"/>
        <v>0</v>
      </c>
      <c r="BL206" s="59">
        <f t="shared" si="312"/>
        <v>0</v>
      </c>
      <c r="BM206" s="59">
        <f t="shared" si="313"/>
        <v>0</v>
      </c>
      <c r="BN206" s="59">
        <f t="shared" si="314"/>
        <v>0</v>
      </c>
      <c r="BO206" s="59">
        <f t="shared" si="315"/>
        <v>0</v>
      </c>
      <c r="BP206" s="64"/>
      <c r="BQ206" s="59">
        <f t="shared" si="316"/>
        <v>0</v>
      </c>
      <c r="BR206" s="59">
        <f t="shared" si="317"/>
        <v>0</v>
      </c>
      <c r="BS206" s="59">
        <f t="shared" si="318"/>
        <v>0</v>
      </c>
      <c r="BT206" s="59">
        <f t="shared" si="319"/>
        <v>0</v>
      </c>
    </row>
    <row r="207">
      <c r="A207" s="49"/>
      <c r="B207" s="52" t="s">
        <v>38</v>
      </c>
      <c r="C207" s="52" t="s">
        <v>176</v>
      </c>
      <c r="D207" s="106">
        <v>5.34074E8</v>
      </c>
      <c r="E207" s="106">
        <f>44088900</f>
        <v>44088900</v>
      </c>
      <c r="F207" s="102"/>
      <c r="G207" s="102"/>
      <c r="H207" s="102"/>
      <c r="I207" s="106">
        <v>4.40889E7</v>
      </c>
      <c r="J207" s="102"/>
      <c r="K207" s="102"/>
      <c r="L207" s="102"/>
      <c r="M207" s="106">
        <v>4.40889E7</v>
      </c>
      <c r="N207" s="102"/>
      <c r="O207" s="102"/>
      <c r="P207" s="102"/>
      <c r="Q207" s="106">
        <v>4.45526E7</v>
      </c>
      <c r="R207" s="106">
        <v>278700.0</v>
      </c>
      <c r="S207" s="102"/>
      <c r="T207" s="102"/>
      <c r="U207" s="106">
        <v>4.45526E7</v>
      </c>
      <c r="V207" s="102"/>
      <c r="W207" s="102"/>
      <c r="X207" s="102"/>
      <c r="Y207" s="106">
        <v>4.45526E7</v>
      </c>
      <c r="Z207" s="102"/>
      <c r="AA207" s="102"/>
      <c r="AB207" s="102"/>
      <c r="AC207" s="106">
        <v>4.45526E7</v>
      </c>
      <c r="AD207" s="102"/>
      <c r="AE207" s="102"/>
      <c r="AF207" s="102"/>
      <c r="AG207" s="106">
        <v>4.45526E7</v>
      </c>
      <c r="AH207" s="102"/>
      <c r="AI207" s="102"/>
      <c r="AJ207" s="102"/>
      <c r="AK207" s="106">
        <v>4.45526E7</v>
      </c>
      <c r="AL207" s="102"/>
      <c r="AM207" s="102"/>
      <c r="AN207" s="102"/>
      <c r="AO207" s="106">
        <v>4.45526E7</v>
      </c>
      <c r="AP207" s="102"/>
      <c r="AQ207" s="102"/>
      <c r="AR207" s="102"/>
      <c r="AS207" s="106">
        <v>4.45526E7</v>
      </c>
      <c r="AT207" s="102"/>
      <c r="AU207" s="102"/>
      <c r="AV207" s="102"/>
      <c r="AW207" s="102">
        <v>4.51078E7</v>
      </c>
      <c r="AX207" s="102"/>
      <c r="AY207" s="102"/>
      <c r="AZ207" s="103"/>
      <c r="BA207" s="59">
        <f t="shared" si="333"/>
        <v>534074000</v>
      </c>
      <c r="BB207" s="28">
        <f t="shared" si="277"/>
        <v>0</v>
      </c>
      <c r="BC207" s="64"/>
      <c r="BD207" s="59">
        <f t="shared" si="304"/>
        <v>44088900</v>
      </c>
      <c r="BE207" s="59">
        <f t="shared" si="305"/>
        <v>44088900</v>
      </c>
      <c r="BF207" s="59">
        <f t="shared" si="306"/>
        <v>44088900</v>
      </c>
      <c r="BG207" s="59">
        <f t="shared" si="307"/>
        <v>44831300</v>
      </c>
      <c r="BH207" s="59">
        <f t="shared" si="308"/>
        <v>44552600</v>
      </c>
      <c r="BI207" s="59">
        <f t="shared" si="309"/>
        <v>44552600</v>
      </c>
      <c r="BJ207" s="59">
        <f t="shared" si="310"/>
        <v>44552600</v>
      </c>
      <c r="BK207" s="59">
        <f t="shared" si="311"/>
        <v>44552600</v>
      </c>
      <c r="BL207" s="59">
        <f t="shared" si="312"/>
        <v>44552600</v>
      </c>
      <c r="BM207" s="59">
        <f t="shared" si="313"/>
        <v>44552600</v>
      </c>
      <c r="BN207" s="59">
        <f t="shared" si="314"/>
        <v>44552600</v>
      </c>
      <c r="BO207" s="59">
        <f t="shared" si="315"/>
        <v>45107800</v>
      </c>
      <c r="BP207" s="64"/>
      <c r="BQ207" s="59">
        <f t="shared" si="316"/>
        <v>132266700</v>
      </c>
      <c r="BR207" s="59">
        <f t="shared" si="317"/>
        <v>133936500</v>
      </c>
      <c r="BS207" s="59">
        <f t="shared" si="318"/>
        <v>133657800</v>
      </c>
      <c r="BT207" s="59">
        <f t="shared" si="319"/>
        <v>134213000</v>
      </c>
    </row>
    <row r="208">
      <c r="A208" s="49"/>
      <c r="B208" s="52" t="s">
        <v>38</v>
      </c>
      <c r="C208" s="52" t="s">
        <v>178</v>
      </c>
      <c r="D208" s="106">
        <v>4.1109E7</v>
      </c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6">
        <f>35748830</f>
        <v>35748830</v>
      </c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  <c r="AR208" s="102"/>
      <c r="AS208" s="102"/>
      <c r="AT208" s="102"/>
      <c r="AU208" s="102"/>
      <c r="AV208" s="102"/>
      <c r="AW208" s="102">
        <v>5360170.0</v>
      </c>
      <c r="AX208" s="102"/>
      <c r="AY208" s="102"/>
      <c r="AZ208" s="103"/>
      <c r="BA208" s="59">
        <f t="shared" si="333"/>
        <v>41109000</v>
      </c>
      <c r="BB208" s="28">
        <f t="shared" si="277"/>
        <v>0</v>
      </c>
      <c r="BC208" s="64"/>
      <c r="BD208" s="59">
        <f t="shared" si="304"/>
        <v>0</v>
      </c>
      <c r="BE208" s="59">
        <f t="shared" si="305"/>
        <v>0</v>
      </c>
      <c r="BF208" s="59">
        <f t="shared" si="306"/>
        <v>0</v>
      </c>
      <c r="BG208" s="59">
        <f t="shared" si="307"/>
        <v>0</v>
      </c>
      <c r="BH208" s="59">
        <f t="shared" si="308"/>
        <v>0</v>
      </c>
      <c r="BI208" s="59">
        <f t="shared" si="309"/>
        <v>35748830</v>
      </c>
      <c r="BJ208" s="59">
        <f t="shared" si="310"/>
        <v>0</v>
      </c>
      <c r="BK208" s="59">
        <f t="shared" si="311"/>
        <v>0</v>
      </c>
      <c r="BL208" s="59">
        <f t="shared" si="312"/>
        <v>0</v>
      </c>
      <c r="BM208" s="59">
        <f t="shared" si="313"/>
        <v>0</v>
      </c>
      <c r="BN208" s="59">
        <f t="shared" si="314"/>
        <v>0</v>
      </c>
      <c r="BO208" s="59">
        <f t="shared" si="315"/>
        <v>5360170</v>
      </c>
      <c r="BP208" s="64"/>
      <c r="BQ208" s="59">
        <f t="shared" si="316"/>
        <v>0</v>
      </c>
      <c r="BR208" s="59">
        <f t="shared" si="317"/>
        <v>35748830</v>
      </c>
      <c r="BS208" s="59">
        <f t="shared" si="318"/>
        <v>0</v>
      </c>
      <c r="BT208" s="59">
        <f t="shared" si="319"/>
        <v>5360170</v>
      </c>
    </row>
    <row r="209">
      <c r="A209" s="49"/>
      <c r="B209" s="52" t="s">
        <v>38</v>
      </c>
      <c r="C209" s="52" t="s">
        <v>179</v>
      </c>
      <c r="D209" s="106">
        <v>2.8683E7</v>
      </c>
      <c r="E209" s="102"/>
      <c r="F209" s="102"/>
      <c r="G209" s="102"/>
      <c r="H209" s="102"/>
      <c r="I209" s="102"/>
      <c r="J209" s="102"/>
      <c r="K209" s="102"/>
      <c r="L209" s="102"/>
      <c r="M209" s="106">
        <v>2.8682305E7</v>
      </c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  <c r="AR209" s="102"/>
      <c r="AS209" s="102"/>
      <c r="AT209" s="102"/>
      <c r="AU209" s="102"/>
      <c r="AV209" s="102"/>
      <c r="AW209" s="102">
        <v>695.0</v>
      </c>
      <c r="AX209" s="102"/>
      <c r="AY209" s="102"/>
      <c r="AZ209" s="103"/>
      <c r="BA209" s="59">
        <f t="shared" si="333"/>
        <v>28683000</v>
      </c>
      <c r="BB209" s="28">
        <f t="shared" si="277"/>
        <v>0</v>
      </c>
      <c r="BC209" s="64"/>
      <c r="BD209" s="59">
        <f t="shared" si="304"/>
        <v>0</v>
      </c>
      <c r="BE209" s="59">
        <f t="shared" si="305"/>
        <v>0</v>
      </c>
      <c r="BF209" s="59">
        <f t="shared" si="306"/>
        <v>28682305</v>
      </c>
      <c r="BG209" s="59">
        <f t="shared" si="307"/>
        <v>0</v>
      </c>
      <c r="BH209" s="59">
        <f t="shared" si="308"/>
        <v>0</v>
      </c>
      <c r="BI209" s="59">
        <f t="shared" si="309"/>
        <v>0</v>
      </c>
      <c r="BJ209" s="59">
        <f t="shared" si="310"/>
        <v>0</v>
      </c>
      <c r="BK209" s="59">
        <f t="shared" si="311"/>
        <v>0</v>
      </c>
      <c r="BL209" s="59">
        <f t="shared" si="312"/>
        <v>0</v>
      </c>
      <c r="BM209" s="59">
        <f t="shared" si="313"/>
        <v>0</v>
      </c>
      <c r="BN209" s="59">
        <f t="shared" si="314"/>
        <v>0</v>
      </c>
      <c r="BO209" s="59">
        <f t="shared" si="315"/>
        <v>695</v>
      </c>
      <c r="BP209" s="64"/>
      <c r="BQ209" s="59">
        <f t="shared" si="316"/>
        <v>28682305</v>
      </c>
      <c r="BR209" s="59">
        <f t="shared" si="317"/>
        <v>0</v>
      </c>
      <c r="BS209" s="59">
        <f t="shared" si="318"/>
        <v>0</v>
      </c>
      <c r="BT209" s="59">
        <f t="shared" si="319"/>
        <v>695</v>
      </c>
    </row>
    <row r="210">
      <c r="A210" s="45">
        <v>511619.0</v>
      </c>
      <c r="B210" s="46" t="s">
        <v>180</v>
      </c>
      <c r="C210" s="6"/>
      <c r="D210" s="143">
        <f t="shared" ref="D210:AZ210" si="344">sum(D212:D214)</f>
        <v>15000</v>
      </c>
      <c r="E210" s="143">
        <f t="shared" si="344"/>
        <v>552</v>
      </c>
      <c r="F210" s="143">
        <f t="shared" si="344"/>
        <v>0</v>
      </c>
      <c r="G210" s="143">
        <f t="shared" si="344"/>
        <v>0</v>
      </c>
      <c r="H210" s="143">
        <f t="shared" si="344"/>
        <v>0</v>
      </c>
      <c r="I210" s="143">
        <f t="shared" si="344"/>
        <v>552</v>
      </c>
      <c r="J210" s="143">
        <f t="shared" si="344"/>
        <v>0</v>
      </c>
      <c r="K210" s="143">
        <f t="shared" si="344"/>
        <v>0</v>
      </c>
      <c r="L210" s="143">
        <f t="shared" si="344"/>
        <v>0</v>
      </c>
      <c r="M210" s="143">
        <f t="shared" si="344"/>
        <v>1351</v>
      </c>
      <c r="N210" s="143">
        <f t="shared" si="344"/>
        <v>0</v>
      </c>
      <c r="O210" s="143">
        <f t="shared" si="344"/>
        <v>0</v>
      </c>
      <c r="P210" s="143">
        <f t="shared" si="344"/>
        <v>0</v>
      </c>
      <c r="Q210" s="143">
        <f t="shared" si="344"/>
        <v>533</v>
      </c>
      <c r="R210" s="47">
        <f t="shared" si="344"/>
        <v>0</v>
      </c>
      <c r="S210" s="47">
        <f t="shared" si="344"/>
        <v>0</v>
      </c>
      <c r="T210" s="47">
        <f t="shared" si="344"/>
        <v>0</v>
      </c>
      <c r="U210" s="47">
        <f t="shared" si="344"/>
        <v>583</v>
      </c>
      <c r="V210" s="47">
        <f t="shared" si="344"/>
        <v>0</v>
      </c>
      <c r="W210" s="47">
        <f t="shared" si="344"/>
        <v>0</v>
      </c>
      <c r="X210" s="47">
        <f t="shared" si="344"/>
        <v>0</v>
      </c>
      <c r="Y210" s="47">
        <f t="shared" si="344"/>
        <v>583</v>
      </c>
      <c r="Z210" s="47">
        <f t="shared" si="344"/>
        <v>0</v>
      </c>
      <c r="AA210" s="47">
        <f t="shared" si="344"/>
        <v>4000</v>
      </c>
      <c r="AB210" s="47">
        <f t="shared" si="344"/>
        <v>0</v>
      </c>
      <c r="AC210" s="47">
        <f t="shared" si="344"/>
        <v>583</v>
      </c>
      <c r="AD210" s="47">
        <f t="shared" si="344"/>
        <v>0</v>
      </c>
      <c r="AE210" s="47">
        <f t="shared" si="344"/>
        <v>0</v>
      </c>
      <c r="AF210" s="47">
        <f t="shared" si="344"/>
        <v>0</v>
      </c>
      <c r="AG210" s="47">
        <f t="shared" si="344"/>
        <v>583</v>
      </c>
      <c r="AH210" s="47">
        <f t="shared" si="344"/>
        <v>0</v>
      </c>
      <c r="AI210" s="47">
        <f t="shared" si="344"/>
        <v>0</v>
      </c>
      <c r="AJ210" s="47">
        <f t="shared" si="344"/>
        <v>0</v>
      </c>
      <c r="AK210" s="47">
        <f t="shared" si="344"/>
        <v>583</v>
      </c>
      <c r="AL210" s="47">
        <f t="shared" si="344"/>
        <v>0</v>
      </c>
      <c r="AM210" s="47">
        <f t="shared" si="344"/>
        <v>0</v>
      </c>
      <c r="AN210" s="47">
        <f t="shared" si="344"/>
        <v>0</v>
      </c>
      <c r="AO210" s="47">
        <f t="shared" si="344"/>
        <v>583</v>
      </c>
      <c r="AP210" s="47">
        <f t="shared" si="344"/>
        <v>0</v>
      </c>
      <c r="AQ210" s="47">
        <f t="shared" si="344"/>
        <v>0</v>
      </c>
      <c r="AR210" s="47">
        <f t="shared" si="344"/>
        <v>0</v>
      </c>
      <c r="AS210" s="47">
        <f t="shared" si="344"/>
        <v>583</v>
      </c>
      <c r="AT210" s="47">
        <f t="shared" si="344"/>
        <v>0</v>
      </c>
      <c r="AU210" s="47">
        <f t="shared" si="344"/>
        <v>0</v>
      </c>
      <c r="AV210" s="47">
        <f t="shared" si="344"/>
        <v>0</v>
      </c>
      <c r="AW210" s="47">
        <f t="shared" si="344"/>
        <v>724</v>
      </c>
      <c r="AX210" s="47">
        <f t="shared" si="344"/>
        <v>0</v>
      </c>
      <c r="AY210" s="47">
        <f t="shared" si="344"/>
        <v>0</v>
      </c>
      <c r="AZ210" s="60">
        <f t="shared" si="344"/>
        <v>3207</v>
      </c>
      <c r="BA210" s="59">
        <f t="shared" si="333"/>
        <v>15000</v>
      </c>
      <c r="BB210" s="28">
        <f t="shared" si="277"/>
        <v>0</v>
      </c>
      <c r="BC210" s="61"/>
      <c r="BD210" s="59">
        <f t="shared" si="304"/>
        <v>552</v>
      </c>
      <c r="BE210" s="59">
        <f t="shared" si="305"/>
        <v>552</v>
      </c>
      <c r="BF210" s="59">
        <f t="shared" si="306"/>
        <v>1351</v>
      </c>
      <c r="BG210" s="59">
        <f t="shared" si="307"/>
        <v>533</v>
      </c>
      <c r="BH210" s="59">
        <f t="shared" si="308"/>
        <v>583</v>
      </c>
      <c r="BI210" s="59">
        <f t="shared" si="309"/>
        <v>4583</v>
      </c>
      <c r="BJ210" s="59">
        <f t="shared" si="310"/>
        <v>583</v>
      </c>
      <c r="BK210" s="59">
        <f t="shared" si="311"/>
        <v>583</v>
      </c>
      <c r="BL210" s="59">
        <f t="shared" si="312"/>
        <v>583</v>
      </c>
      <c r="BM210" s="59">
        <f t="shared" si="313"/>
        <v>583</v>
      </c>
      <c r="BN210" s="59">
        <f t="shared" si="314"/>
        <v>583</v>
      </c>
      <c r="BO210" s="59">
        <f t="shared" si="315"/>
        <v>3931</v>
      </c>
      <c r="BP210" s="61"/>
      <c r="BQ210" s="59">
        <f t="shared" si="316"/>
        <v>2455</v>
      </c>
      <c r="BR210" s="59">
        <f t="shared" si="317"/>
        <v>5699</v>
      </c>
      <c r="BS210" s="59">
        <f t="shared" si="318"/>
        <v>1749</v>
      </c>
      <c r="BT210" s="59">
        <f t="shared" si="319"/>
        <v>5097</v>
      </c>
    </row>
    <row r="211">
      <c r="A211" s="49"/>
      <c r="B211" s="50" t="s">
        <v>37</v>
      </c>
      <c r="C211" s="6"/>
      <c r="D211" s="70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  <c r="AT211" s="62"/>
      <c r="AU211" s="62"/>
      <c r="AV211" s="62"/>
      <c r="AW211" s="62"/>
      <c r="AX211" s="62"/>
      <c r="AY211" s="62"/>
      <c r="AZ211" s="63"/>
      <c r="BA211" s="59">
        <f t="shared" si="333"/>
        <v>0</v>
      </c>
      <c r="BB211" s="28">
        <f t="shared" si="277"/>
        <v>0</v>
      </c>
      <c r="BC211" s="64"/>
      <c r="BD211" s="59">
        <f t="shared" si="304"/>
        <v>0</v>
      </c>
      <c r="BE211" s="59">
        <f t="shared" si="305"/>
        <v>0</v>
      </c>
      <c r="BF211" s="59">
        <f t="shared" si="306"/>
        <v>0</v>
      </c>
      <c r="BG211" s="59">
        <f t="shared" si="307"/>
        <v>0</v>
      </c>
      <c r="BH211" s="59">
        <f t="shared" si="308"/>
        <v>0</v>
      </c>
      <c r="BI211" s="59">
        <f t="shared" si="309"/>
        <v>0</v>
      </c>
      <c r="BJ211" s="59">
        <f t="shared" si="310"/>
        <v>0</v>
      </c>
      <c r="BK211" s="59">
        <f t="shared" si="311"/>
        <v>0</v>
      </c>
      <c r="BL211" s="59">
        <f t="shared" si="312"/>
        <v>0</v>
      </c>
      <c r="BM211" s="59">
        <f t="shared" si="313"/>
        <v>0</v>
      </c>
      <c r="BN211" s="59">
        <f t="shared" si="314"/>
        <v>0</v>
      </c>
      <c r="BO211" s="59">
        <f t="shared" si="315"/>
        <v>0</v>
      </c>
      <c r="BP211" s="64"/>
      <c r="BQ211" s="59">
        <f t="shared" si="316"/>
        <v>0</v>
      </c>
      <c r="BR211" s="59">
        <f t="shared" si="317"/>
        <v>0</v>
      </c>
      <c r="BS211" s="59">
        <f t="shared" si="318"/>
        <v>0</v>
      </c>
      <c r="BT211" s="59">
        <f t="shared" si="319"/>
        <v>0</v>
      </c>
    </row>
    <row r="212">
      <c r="A212" s="49"/>
      <c r="B212" s="52" t="s">
        <v>38</v>
      </c>
      <c r="C212" s="52" t="s">
        <v>180</v>
      </c>
      <c r="D212" s="106">
        <v>7000.0</v>
      </c>
      <c r="E212" s="106">
        <v>552.0</v>
      </c>
      <c r="F212" s="102"/>
      <c r="G212" s="102"/>
      <c r="H212" s="102"/>
      <c r="I212" s="106">
        <v>552.0</v>
      </c>
      <c r="J212" s="102"/>
      <c r="K212" s="102"/>
      <c r="L212" s="102"/>
      <c r="M212" s="106">
        <v>558.0</v>
      </c>
      <c r="N212" s="102"/>
      <c r="O212" s="102"/>
      <c r="P212" s="102"/>
      <c r="Q212" s="106">
        <v>533.0</v>
      </c>
      <c r="R212" s="62"/>
      <c r="S212" s="62"/>
      <c r="T212" s="62"/>
      <c r="U212" s="53">
        <v>583.0</v>
      </c>
      <c r="V212" s="62"/>
      <c r="W212" s="62"/>
      <c r="X212" s="62"/>
      <c r="Y212" s="53">
        <v>583.0</v>
      </c>
      <c r="Z212" s="62"/>
      <c r="AA212" s="62"/>
      <c r="AB212" s="62"/>
      <c r="AC212" s="53">
        <v>583.0</v>
      </c>
      <c r="AD212" s="62"/>
      <c r="AE212" s="62"/>
      <c r="AF212" s="62"/>
      <c r="AG212" s="53">
        <v>583.0</v>
      </c>
      <c r="AH212" s="62"/>
      <c r="AI212" s="62"/>
      <c r="AJ212" s="62"/>
      <c r="AK212" s="53">
        <v>583.0</v>
      </c>
      <c r="AL212" s="62"/>
      <c r="AM212" s="62"/>
      <c r="AN212" s="62"/>
      <c r="AO212" s="53">
        <v>583.0</v>
      </c>
      <c r="AP212" s="62"/>
      <c r="AQ212" s="62"/>
      <c r="AR212" s="62"/>
      <c r="AS212" s="53">
        <v>583.0</v>
      </c>
      <c r="AT212" s="62"/>
      <c r="AU212" s="62"/>
      <c r="AV212" s="62"/>
      <c r="AW212" s="53">
        <v>724.0</v>
      </c>
      <c r="AX212" s="62"/>
      <c r="AY212" s="62"/>
      <c r="AZ212" s="63"/>
      <c r="BA212" s="59">
        <f t="shared" si="333"/>
        <v>7000</v>
      </c>
      <c r="BB212" s="28">
        <f t="shared" si="277"/>
        <v>0</v>
      </c>
      <c r="BC212" s="64"/>
      <c r="BD212" s="59">
        <f t="shared" si="304"/>
        <v>552</v>
      </c>
      <c r="BE212" s="59">
        <f t="shared" si="305"/>
        <v>552</v>
      </c>
      <c r="BF212" s="59">
        <f t="shared" si="306"/>
        <v>558</v>
      </c>
      <c r="BG212" s="59">
        <f t="shared" si="307"/>
        <v>533</v>
      </c>
      <c r="BH212" s="59">
        <f t="shared" si="308"/>
        <v>583</v>
      </c>
      <c r="BI212" s="59">
        <f t="shared" si="309"/>
        <v>583</v>
      </c>
      <c r="BJ212" s="59">
        <f t="shared" si="310"/>
        <v>583</v>
      </c>
      <c r="BK212" s="59">
        <f t="shared" si="311"/>
        <v>583</v>
      </c>
      <c r="BL212" s="59">
        <f t="shared" si="312"/>
        <v>583</v>
      </c>
      <c r="BM212" s="59">
        <f t="shared" si="313"/>
        <v>583</v>
      </c>
      <c r="BN212" s="59">
        <f t="shared" si="314"/>
        <v>583</v>
      </c>
      <c r="BO212" s="59">
        <f t="shared" si="315"/>
        <v>724</v>
      </c>
      <c r="BP212" s="64"/>
      <c r="BQ212" s="59">
        <f t="shared" si="316"/>
        <v>1662</v>
      </c>
      <c r="BR212" s="59">
        <f t="shared" si="317"/>
        <v>1699</v>
      </c>
      <c r="BS212" s="59">
        <f t="shared" si="318"/>
        <v>1749</v>
      </c>
      <c r="BT212" s="59">
        <f t="shared" si="319"/>
        <v>1890</v>
      </c>
    </row>
    <row r="213">
      <c r="A213" s="49"/>
      <c r="B213" s="52" t="s">
        <v>38</v>
      </c>
      <c r="C213" s="52" t="s">
        <v>181</v>
      </c>
      <c r="D213" s="106">
        <v>4000.0</v>
      </c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62"/>
      <c r="S213" s="62"/>
      <c r="T213" s="62"/>
      <c r="U213" s="62"/>
      <c r="V213" s="62"/>
      <c r="W213" s="62"/>
      <c r="X213" s="62"/>
      <c r="Y213" s="62"/>
      <c r="Z213" s="62"/>
      <c r="AA213" s="53">
        <v>4000.0</v>
      </c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/>
      <c r="AX213" s="62"/>
      <c r="AY213" s="62"/>
      <c r="AZ213" s="63"/>
      <c r="BA213" s="59">
        <f t="shared" si="333"/>
        <v>4000</v>
      </c>
      <c r="BB213" s="28">
        <f t="shared" si="277"/>
        <v>0</v>
      </c>
      <c r="BC213" s="64"/>
      <c r="BD213" s="59">
        <f t="shared" si="304"/>
        <v>0</v>
      </c>
      <c r="BE213" s="59">
        <f t="shared" si="305"/>
        <v>0</v>
      </c>
      <c r="BF213" s="59">
        <f t="shared" si="306"/>
        <v>0</v>
      </c>
      <c r="BG213" s="59">
        <f t="shared" si="307"/>
        <v>0</v>
      </c>
      <c r="BH213" s="59">
        <f t="shared" si="308"/>
        <v>0</v>
      </c>
      <c r="BI213" s="59">
        <f t="shared" si="309"/>
        <v>4000</v>
      </c>
      <c r="BJ213" s="59">
        <f t="shared" si="310"/>
        <v>0</v>
      </c>
      <c r="BK213" s="59">
        <f t="shared" si="311"/>
        <v>0</v>
      </c>
      <c r="BL213" s="59">
        <f t="shared" si="312"/>
        <v>0</v>
      </c>
      <c r="BM213" s="59">
        <f t="shared" si="313"/>
        <v>0</v>
      </c>
      <c r="BN213" s="59">
        <f t="shared" si="314"/>
        <v>0</v>
      </c>
      <c r="BO213" s="59">
        <f t="shared" si="315"/>
        <v>0</v>
      </c>
      <c r="BP213" s="64"/>
      <c r="BQ213" s="59">
        <f t="shared" si="316"/>
        <v>0</v>
      </c>
      <c r="BR213" s="59">
        <f t="shared" si="317"/>
        <v>4000</v>
      </c>
      <c r="BS213" s="59">
        <f t="shared" si="318"/>
        <v>0</v>
      </c>
      <c r="BT213" s="59">
        <f t="shared" si="319"/>
        <v>0</v>
      </c>
    </row>
    <row r="214">
      <c r="A214" s="49"/>
      <c r="B214" s="52" t="s">
        <v>38</v>
      </c>
      <c r="C214" s="52" t="s">
        <v>182</v>
      </c>
      <c r="D214" s="106">
        <v>4000.0</v>
      </c>
      <c r="E214" s="102"/>
      <c r="F214" s="102"/>
      <c r="G214" s="102"/>
      <c r="H214" s="102"/>
      <c r="I214" s="102"/>
      <c r="J214" s="102"/>
      <c r="K214" s="102"/>
      <c r="L214" s="102"/>
      <c r="M214" s="106">
        <v>793.0</v>
      </c>
      <c r="N214" s="102"/>
      <c r="O214" s="102"/>
      <c r="P214" s="102"/>
      <c r="Q214" s="10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62"/>
      <c r="AR214" s="62"/>
      <c r="AS214" s="62"/>
      <c r="AT214" s="62"/>
      <c r="AU214" s="62"/>
      <c r="AV214" s="62"/>
      <c r="AW214" s="62"/>
      <c r="AX214" s="62"/>
      <c r="AY214" s="62"/>
      <c r="AZ214" s="65">
        <v>3207.0</v>
      </c>
      <c r="BA214" s="59">
        <f t="shared" si="333"/>
        <v>4000</v>
      </c>
      <c r="BB214" s="28">
        <f t="shared" si="277"/>
        <v>0</v>
      </c>
      <c r="BC214" s="64"/>
      <c r="BD214" s="59">
        <f t="shared" si="304"/>
        <v>0</v>
      </c>
      <c r="BE214" s="59">
        <f t="shared" si="305"/>
        <v>0</v>
      </c>
      <c r="BF214" s="59">
        <f t="shared" si="306"/>
        <v>793</v>
      </c>
      <c r="BG214" s="59">
        <f t="shared" si="307"/>
        <v>0</v>
      </c>
      <c r="BH214" s="59">
        <f t="shared" si="308"/>
        <v>0</v>
      </c>
      <c r="BI214" s="59">
        <f t="shared" si="309"/>
        <v>0</v>
      </c>
      <c r="BJ214" s="59">
        <f t="shared" si="310"/>
        <v>0</v>
      </c>
      <c r="BK214" s="59">
        <f t="shared" si="311"/>
        <v>0</v>
      </c>
      <c r="BL214" s="59">
        <f t="shared" si="312"/>
        <v>0</v>
      </c>
      <c r="BM214" s="59">
        <f t="shared" si="313"/>
        <v>0</v>
      </c>
      <c r="BN214" s="59">
        <f t="shared" si="314"/>
        <v>0</v>
      </c>
      <c r="BO214" s="59">
        <f t="shared" si="315"/>
        <v>3207</v>
      </c>
      <c r="BP214" s="64"/>
      <c r="BQ214" s="59">
        <f t="shared" si="316"/>
        <v>793</v>
      </c>
      <c r="BR214" s="59">
        <f t="shared" si="317"/>
        <v>0</v>
      </c>
      <c r="BS214" s="59">
        <f t="shared" si="318"/>
        <v>0</v>
      </c>
      <c r="BT214" s="59">
        <f t="shared" si="319"/>
        <v>3207</v>
      </c>
    </row>
    <row r="215">
      <c r="A215" s="45">
        <v>511621.0</v>
      </c>
      <c r="B215" s="46" t="s">
        <v>183</v>
      </c>
      <c r="C215" s="6"/>
      <c r="D215" s="143">
        <f t="shared" ref="D215:AZ215" si="345">sum(D217:D219)</f>
        <v>52026000</v>
      </c>
      <c r="E215" s="143">
        <f t="shared" si="345"/>
        <v>3768170</v>
      </c>
      <c r="F215" s="143">
        <f t="shared" si="345"/>
        <v>0</v>
      </c>
      <c r="G215" s="143">
        <f t="shared" si="345"/>
        <v>0</v>
      </c>
      <c r="H215" s="143">
        <f t="shared" si="345"/>
        <v>0</v>
      </c>
      <c r="I215" s="143">
        <f t="shared" si="345"/>
        <v>3768170</v>
      </c>
      <c r="J215" s="143">
        <f t="shared" si="345"/>
        <v>0</v>
      </c>
      <c r="K215" s="143">
        <f t="shared" si="345"/>
        <v>0</v>
      </c>
      <c r="L215" s="143">
        <f t="shared" si="345"/>
        <v>0</v>
      </c>
      <c r="M215" s="143">
        <f t="shared" si="345"/>
        <v>6369430</v>
      </c>
      <c r="N215" s="143">
        <f t="shared" si="345"/>
        <v>0</v>
      </c>
      <c r="O215" s="143">
        <f t="shared" si="345"/>
        <v>0</v>
      </c>
      <c r="P215" s="143">
        <f t="shared" si="345"/>
        <v>0</v>
      </c>
      <c r="Q215" s="143">
        <f t="shared" si="345"/>
        <v>3814540</v>
      </c>
      <c r="R215" s="47">
        <f t="shared" si="345"/>
        <v>27870</v>
      </c>
      <c r="S215" s="47">
        <f t="shared" si="345"/>
        <v>0</v>
      </c>
      <c r="T215" s="47">
        <f t="shared" si="345"/>
        <v>0</v>
      </c>
      <c r="U215" s="47">
        <f t="shared" si="345"/>
        <v>3814540</v>
      </c>
      <c r="V215" s="47">
        <f t="shared" si="345"/>
        <v>0</v>
      </c>
      <c r="W215" s="47">
        <f t="shared" si="345"/>
        <v>0</v>
      </c>
      <c r="X215" s="47">
        <f t="shared" si="345"/>
        <v>0</v>
      </c>
      <c r="Y215" s="47">
        <f t="shared" si="345"/>
        <v>6962274</v>
      </c>
      <c r="Z215" s="47">
        <f t="shared" si="345"/>
        <v>0</v>
      </c>
      <c r="AA215" s="47">
        <f t="shared" si="345"/>
        <v>0</v>
      </c>
      <c r="AB215" s="47">
        <f t="shared" si="345"/>
        <v>0</v>
      </c>
      <c r="AC215" s="47">
        <f t="shared" si="345"/>
        <v>3814540</v>
      </c>
      <c r="AD215" s="47">
        <f t="shared" si="345"/>
        <v>0</v>
      </c>
      <c r="AE215" s="47">
        <f t="shared" si="345"/>
        <v>0</v>
      </c>
      <c r="AF215" s="47">
        <f t="shared" si="345"/>
        <v>0</v>
      </c>
      <c r="AG215" s="47">
        <f t="shared" si="345"/>
        <v>3814540</v>
      </c>
      <c r="AH215" s="47">
        <f t="shared" si="345"/>
        <v>0</v>
      </c>
      <c r="AI215" s="47">
        <f t="shared" si="345"/>
        <v>0</v>
      </c>
      <c r="AJ215" s="47">
        <f t="shared" si="345"/>
        <v>0</v>
      </c>
      <c r="AK215" s="47">
        <f t="shared" si="345"/>
        <v>3814540</v>
      </c>
      <c r="AL215" s="47">
        <f t="shared" si="345"/>
        <v>0</v>
      </c>
      <c r="AM215" s="47">
        <f t="shared" si="345"/>
        <v>0</v>
      </c>
      <c r="AN215" s="47">
        <f t="shared" si="345"/>
        <v>0</v>
      </c>
      <c r="AO215" s="47">
        <f t="shared" si="345"/>
        <v>3814540</v>
      </c>
      <c r="AP215" s="47">
        <f t="shared" si="345"/>
        <v>0</v>
      </c>
      <c r="AQ215" s="47">
        <f t="shared" si="345"/>
        <v>0</v>
      </c>
      <c r="AR215" s="47">
        <f t="shared" si="345"/>
        <v>0</v>
      </c>
      <c r="AS215" s="47">
        <f t="shared" si="345"/>
        <v>3814540</v>
      </c>
      <c r="AT215" s="47">
        <f t="shared" si="345"/>
        <v>0</v>
      </c>
      <c r="AU215" s="47">
        <f t="shared" si="345"/>
        <v>0</v>
      </c>
      <c r="AV215" s="47">
        <f t="shared" si="345"/>
        <v>0</v>
      </c>
      <c r="AW215" s="47">
        <f t="shared" si="345"/>
        <v>4428306</v>
      </c>
      <c r="AX215" s="47">
        <f t="shared" si="345"/>
        <v>0</v>
      </c>
      <c r="AY215" s="47">
        <f t="shared" si="345"/>
        <v>0</v>
      </c>
      <c r="AZ215" s="60">
        <f t="shared" si="345"/>
        <v>0</v>
      </c>
      <c r="BA215" s="59">
        <f t="shared" si="333"/>
        <v>52026000</v>
      </c>
      <c r="BB215" s="28">
        <f t="shared" si="277"/>
        <v>0</v>
      </c>
      <c r="BC215" s="61"/>
      <c r="BD215" s="59">
        <f t="shared" si="304"/>
        <v>3768170</v>
      </c>
      <c r="BE215" s="59">
        <f t="shared" si="305"/>
        <v>3768170</v>
      </c>
      <c r="BF215" s="59">
        <f t="shared" si="306"/>
        <v>6369430</v>
      </c>
      <c r="BG215" s="59">
        <f t="shared" si="307"/>
        <v>3842410</v>
      </c>
      <c r="BH215" s="59">
        <f t="shared" si="308"/>
        <v>3814540</v>
      </c>
      <c r="BI215" s="59">
        <f t="shared" si="309"/>
        <v>6962274</v>
      </c>
      <c r="BJ215" s="59">
        <f t="shared" si="310"/>
        <v>3814540</v>
      </c>
      <c r="BK215" s="59">
        <f t="shared" si="311"/>
        <v>3814540</v>
      </c>
      <c r="BL215" s="59">
        <f t="shared" si="312"/>
        <v>3814540</v>
      </c>
      <c r="BM215" s="59">
        <f t="shared" si="313"/>
        <v>3814540</v>
      </c>
      <c r="BN215" s="59">
        <f t="shared" si="314"/>
        <v>3814540</v>
      </c>
      <c r="BO215" s="59">
        <f t="shared" si="315"/>
        <v>4428306</v>
      </c>
      <c r="BP215" s="61"/>
      <c r="BQ215" s="59">
        <f t="shared" si="316"/>
        <v>13905770</v>
      </c>
      <c r="BR215" s="59">
        <f t="shared" si="317"/>
        <v>14619224</v>
      </c>
      <c r="BS215" s="59">
        <f t="shared" si="318"/>
        <v>11443620</v>
      </c>
      <c r="BT215" s="59">
        <f t="shared" si="319"/>
        <v>12057386</v>
      </c>
    </row>
    <row r="216">
      <c r="A216" s="49"/>
      <c r="B216" s="50" t="s">
        <v>37</v>
      </c>
      <c r="C216" s="6"/>
      <c r="D216" s="70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  <c r="AY216" s="62"/>
      <c r="AZ216" s="63"/>
      <c r="BA216" s="59">
        <f t="shared" si="333"/>
        <v>0</v>
      </c>
      <c r="BB216" s="28">
        <f t="shared" si="277"/>
        <v>0</v>
      </c>
      <c r="BC216" s="64"/>
      <c r="BD216" s="59">
        <f t="shared" si="304"/>
        <v>0</v>
      </c>
      <c r="BE216" s="59">
        <f t="shared" si="305"/>
        <v>0</v>
      </c>
      <c r="BF216" s="59">
        <f t="shared" si="306"/>
        <v>0</v>
      </c>
      <c r="BG216" s="59">
        <f t="shared" si="307"/>
        <v>0</v>
      </c>
      <c r="BH216" s="59">
        <f t="shared" si="308"/>
        <v>0</v>
      </c>
      <c r="BI216" s="59">
        <f t="shared" si="309"/>
        <v>0</v>
      </c>
      <c r="BJ216" s="59">
        <f t="shared" si="310"/>
        <v>0</v>
      </c>
      <c r="BK216" s="59">
        <f t="shared" si="311"/>
        <v>0</v>
      </c>
      <c r="BL216" s="59">
        <f t="shared" si="312"/>
        <v>0</v>
      </c>
      <c r="BM216" s="59">
        <f t="shared" si="313"/>
        <v>0</v>
      </c>
      <c r="BN216" s="59">
        <f t="shared" si="314"/>
        <v>0</v>
      </c>
      <c r="BO216" s="59">
        <f t="shared" si="315"/>
        <v>0</v>
      </c>
      <c r="BP216" s="64"/>
      <c r="BQ216" s="59">
        <f t="shared" si="316"/>
        <v>0</v>
      </c>
      <c r="BR216" s="59">
        <f t="shared" si="317"/>
        <v>0</v>
      </c>
      <c r="BS216" s="59">
        <f t="shared" si="318"/>
        <v>0</v>
      </c>
      <c r="BT216" s="59">
        <f t="shared" si="319"/>
        <v>0</v>
      </c>
    </row>
    <row r="217">
      <c r="A217" s="49"/>
      <c r="B217" s="52" t="s">
        <v>38</v>
      </c>
      <c r="C217" s="52" t="s">
        <v>184</v>
      </c>
      <c r="D217" s="106">
        <v>4.5887E7</v>
      </c>
      <c r="E217" s="106">
        <v>3768170.0</v>
      </c>
      <c r="F217" s="102"/>
      <c r="G217" s="102"/>
      <c r="H217" s="102"/>
      <c r="I217" s="106">
        <v>3768170.0</v>
      </c>
      <c r="J217" s="102"/>
      <c r="K217" s="102"/>
      <c r="L217" s="102"/>
      <c r="M217" s="106">
        <v>3768170.0</v>
      </c>
      <c r="N217" s="102"/>
      <c r="O217" s="102"/>
      <c r="P217" s="102"/>
      <c r="Q217" s="106">
        <v>3814540.0</v>
      </c>
      <c r="R217" s="106">
        <v>27870.0</v>
      </c>
      <c r="S217" s="102"/>
      <c r="T217" s="102"/>
      <c r="U217" s="106">
        <v>3814540.0</v>
      </c>
      <c r="V217" s="102"/>
      <c r="W217" s="102"/>
      <c r="X217" s="102"/>
      <c r="Y217" s="106">
        <v>3814540.0</v>
      </c>
      <c r="Z217" s="102"/>
      <c r="AA217" s="102"/>
      <c r="AB217" s="102"/>
      <c r="AC217" s="106">
        <v>3814540.0</v>
      </c>
      <c r="AD217" s="102"/>
      <c r="AE217" s="102"/>
      <c r="AF217" s="102"/>
      <c r="AG217" s="106">
        <v>3814540.0</v>
      </c>
      <c r="AH217" s="102"/>
      <c r="AI217" s="102"/>
      <c r="AJ217" s="102"/>
      <c r="AK217" s="106">
        <v>3814540.0</v>
      </c>
      <c r="AL217" s="102"/>
      <c r="AM217" s="102"/>
      <c r="AN217" s="102"/>
      <c r="AO217" s="106">
        <v>3814540.0</v>
      </c>
      <c r="AP217" s="102"/>
      <c r="AQ217" s="102"/>
      <c r="AR217" s="102"/>
      <c r="AS217" s="106">
        <v>3814540.0</v>
      </c>
      <c r="AT217" s="102"/>
      <c r="AU217" s="102"/>
      <c r="AV217" s="102"/>
      <c r="AW217" s="102">
        <v>4038300.0</v>
      </c>
      <c r="AX217" s="102"/>
      <c r="AY217" s="102"/>
      <c r="AZ217" s="103"/>
      <c r="BA217" s="59">
        <f t="shared" si="333"/>
        <v>45887000</v>
      </c>
      <c r="BB217" s="28">
        <f t="shared" si="277"/>
        <v>0</v>
      </c>
      <c r="BC217" s="64"/>
      <c r="BD217" s="59">
        <f t="shared" si="304"/>
        <v>3768170</v>
      </c>
      <c r="BE217" s="59">
        <f t="shared" si="305"/>
        <v>3768170</v>
      </c>
      <c r="BF217" s="59">
        <f t="shared" si="306"/>
        <v>3768170</v>
      </c>
      <c r="BG217" s="59">
        <f t="shared" si="307"/>
        <v>3842410</v>
      </c>
      <c r="BH217" s="59">
        <f t="shared" si="308"/>
        <v>3814540</v>
      </c>
      <c r="BI217" s="59">
        <f t="shared" si="309"/>
        <v>3814540</v>
      </c>
      <c r="BJ217" s="59">
        <f t="shared" si="310"/>
        <v>3814540</v>
      </c>
      <c r="BK217" s="59">
        <f t="shared" si="311"/>
        <v>3814540</v>
      </c>
      <c r="BL217" s="59">
        <f t="shared" si="312"/>
        <v>3814540</v>
      </c>
      <c r="BM217" s="59">
        <f t="shared" si="313"/>
        <v>3814540</v>
      </c>
      <c r="BN217" s="59">
        <f t="shared" si="314"/>
        <v>3814540</v>
      </c>
      <c r="BO217" s="59">
        <f t="shared" si="315"/>
        <v>4038300</v>
      </c>
      <c r="BP217" s="64"/>
      <c r="BQ217" s="59">
        <f t="shared" si="316"/>
        <v>11304510</v>
      </c>
      <c r="BR217" s="59">
        <f t="shared" si="317"/>
        <v>11471490</v>
      </c>
      <c r="BS217" s="59">
        <f t="shared" si="318"/>
        <v>11443620</v>
      </c>
      <c r="BT217" s="59">
        <f t="shared" si="319"/>
        <v>11667380</v>
      </c>
    </row>
    <row r="218">
      <c r="A218" s="49"/>
      <c r="B218" s="52" t="s">
        <v>38</v>
      </c>
      <c r="C218" s="52" t="s">
        <v>185</v>
      </c>
      <c r="D218" s="106">
        <v>3537000.0</v>
      </c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6">
        <v>3147734.0</v>
      </c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  <c r="AR218" s="102"/>
      <c r="AS218" s="102"/>
      <c r="AT218" s="102"/>
      <c r="AU218" s="102"/>
      <c r="AV218" s="102"/>
      <c r="AW218" s="102">
        <v>389266.0</v>
      </c>
      <c r="AX218" s="102"/>
      <c r="AY218" s="102"/>
      <c r="AZ218" s="103"/>
      <c r="BA218" s="59">
        <f t="shared" si="333"/>
        <v>3537000</v>
      </c>
      <c r="BB218" s="28">
        <f t="shared" si="277"/>
        <v>0</v>
      </c>
      <c r="BC218" s="64"/>
      <c r="BD218" s="59">
        <f t="shared" si="304"/>
        <v>0</v>
      </c>
      <c r="BE218" s="59">
        <f t="shared" si="305"/>
        <v>0</v>
      </c>
      <c r="BF218" s="59">
        <f t="shared" si="306"/>
        <v>0</v>
      </c>
      <c r="BG218" s="59">
        <f t="shared" si="307"/>
        <v>0</v>
      </c>
      <c r="BH218" s="59">
        <f t="shared" si="308"/>
        <v>0</v>
      </c>
      <c r="BI218" s="59">
        <f t="shared" si="309"/>
        <v>3147734</v>
      </c>
      <c r="BJ218" s="59">
        <f t="shared" si="310"/>
        <v>0</v>
      </c>
      <c r="BK218" s="59">
        <f t="shared" si="311"/>
        <v>0</v>
      </c>
      <c r="BL218" s="59">
        <f t="shared" si="312"/>
        <v>0</v>
      </c>
      <c r="BM218" s="59">
        <f t="shared" si="313"/>
        <v>0</v>
      </c>
      <c r="BN218" s="59">
        <f t="shared" si="314"/>
        <v>0</v>
      </c>
      <c r="BO218" s="59">
        <f t="shared" si="315"/>
        <v>389266</v>
      </c>
      <c r="BP218" s="64"/>
      <c r="BQ218" s="59">
        <f t="shared" si="316"/>
        <v>0</v>
      </c>
      <c r="BR218" s="59">
        <f t="shared" si="317"/>
        <v>3147734</v>
      </c>
      <c r="BS218" s="59">
        <f t="shared" si="318"/>
        <v>0</v>
      </c>
      <c r="BT218" s="59">
        <f t="shared" si="319"/>
        <v>389266</v>
      </c>
    </row>
    <row r="219">
      <c r="A219" s="49"/>
      <c r="B219" s="52" t="s">
        <v>38</v>
      </c>
      <c r="C219" s="52" t="s">
        <v>186</v>
      </c>
      <c r="D219" s="106">
        <v>2602000.0</v>
      </c>
      <c r="E219" s="102"/>
      <c r="F219" s="102"/>
      <c r="G219" s="102"/>
      <c r="H219" s="102"/>
      <c r="I219" s="102"/>
      <c r="J219" s="102"/>
      <c r="K219" s="102"/>
      <c r="L219" s="102"/>
      <c r="M219" s="106">
        <v>2601260.0</v>
      </c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  <c r="AR219" s="102"/>
      <c r="AS219" s="102"/>
      <c r="AT219" s="102"/>
      <c r="AU219" s="102"/>
      <c r="AV219" s="102"/>
      <c r="AW219" s="102">
        <v>740.0</v>
      </c>
      <c r="AX219" s="102"/>
      <c r="AY219" s="102"/>
      <c r="AZ219" s="103"/>
      <c r="BA219" s="59">
        <f t="shared" si="333"/>
        <v>2602000</v>
      </c>
      <c r="BB219" s="28">
        <f t="shared" si="277"/>
        <v>0</v>
      </c>
      <c r="BC219" s="64"/>
      <c r="BD219" s="59">
        <f t="shared" si="304"/>
        <v>0</v>
      </c>
      <c r="BE219" s="59">
        <f t="shared" si="305"/>
        <v>0</v>
      </c>
      <c r="BF219" s="59">
        <f t="shared" si="306"/>
        <v>2601260</v>
      </c>
      <c r="BG219" s="59">
        <f t="shared" si="307"/>
        <v>0</v>
      </c>
      <c r="BH219" s="59">
        <f t="shared" si="308"/>
        <v>0</v>
      </c>
      <c r="BI219" s="59">
        <f t="shared" si="309"/>
        <v>0</v>
      </c>
      <c r="BJ219" s="59">
        <f t="shared" si="310"/>
        <v>0</v>
      </c>
      <c r="BK219" s="59">
        <f t="shared" si="311"/>
        <v>0</v>
      </c>
      <c r="BL219" s="59">
        <f t="shared" si="312"/>
        <v>0</v>
      </c>
      <c r="BM219" s="59">
        <f t="shared" si="313"/>
        <v>0</v>
      </c>
      <c r="BN219" s="59">
        <f t="shared" si="314"/>
        <v>0</v>
      </c>
      <c r="BO219" s="59">
        <f t="shared" si="315"/>
        <v>740</v>
      </c>
      <c r="BP219" s="64"/>
      <c r="BQ219" s="59">
        <f t="shared" si="316"/>
        <v>2601260</v>
      </c>
      <c r="BR219" s="59">
        <f t="shared" si="317"/>
        <v>0</v>
      </c>
      <c r="BS219" s="59">
        <f t="shared" si="318"/>
        <v>0</v>
      </c>
      <c r="BT219" s="59">
        <f t="shared" si="319"/>
        <v>740</v>
      </c>
    </row>
    <row r="220">
      <c r="A220" s="45">
        <v>511622.0</v>
      </c>
      <c r="B220" s="46" t="s">
        <v>187</v>
      </c>
      <c r="C220" s="6"/>
      <c r="D220" s="143">
        <f t="shared" ref="D220:AZ220" si="346">sum(D222:D224)</f>
        <v>11500000</v>
      </c>
      <c r="E220" s="143">
        <f t="shared" si="346"/>
        <v>817656</v>
      </c>
      <c r="F220" s="143">
        <f t="shared" si="346"/>
        <v>0</v>
      </c>
      <c r="G220" s="143">
        <f t="shared" si="346"/>
        <v>0</v>
      </c>
      <c r="H220" s="143">
        <f t="shared" si="346"/>
        <v>0</v>
      </c>
      <c r="I220" s="143">
        <f t="shared" si="346"/>
        <v>817656</v>
      </c>
      <c r="J220" s="143">
        <f t="shared" si="346"/>
        <v>0</v>
      </c>
      <c r="K220" s="143">
        <f t="shared" si="346"/>
        <v>0</v>
      </c>
      <c r="L220" s="143">
        <f t="shared" si="346"/>
        <v>0</v>
      </c>
      <c r="M220" s="143">
        <f t="shared" si="346"/>
        <v>1368606</v>
      </c>
      <c r="N220" s="143">
        <f t="shared" si="346"/>
        <v>0</v>
      </c>
      <c r="O220" s="143">
        <f t="shared" si="346"/>
        <v>0</v>
      </c>
      <c r="P220" s="143">
        <f t="shared" si="346"/>
        <v>0</v>
      </c>
      <c r="Q220" s="143">
        <f t="shared" si="346"/>
        <v>825288</v>
      </c>
      <c r="R220" s="47">
        <f t="shared" si="346"/>
        <v>0</v>
      </c>
      <c r="S220" s="47">
        <f t="shared" si="346"/>
        <v>0</v>
      </c>
      <c r="T220" s="47">
        <f t="shared" si="346"/>
        <v>0</v>
      </c>
      <c r="U220" s="47">
        <f t="shared" si="346"/>
        <v>889360</v>
      </c>
      <c r="V220" s="47">
        <f t="shared" si="346"/>
        <v>0</v>
      </c>
      <c r="W220" s="47">
        <f t="shared" si="346"/>
        <v>0</v>
      </c>
      <c r="X220" s="47">
        <f t="shared" si="346"/>
        <v>0</v>
      </c>
      <c r="Y220" s="47">
        <f t="shared" si="346"/>
        <v>1604957</v>
      </c>
      <c r="Z220" s="47">
        <f t="shared" si="346"/>
        <v>0</v>
      </c>
      <c r="AA220" s="47">
        <f t="shared" si="346"/>
        <v>0</v>
      </c>
      <c r="AB220" s="47">
        <f t="shared" si="346"/>
        <v>0</v>
      </c>
      <c r="AC220" s="47">
        <f t="shared" si="346"/>
        <v>889360</v>
      </c>
      <c r="AD220" s="47">
        <f t="shared" si="346"/>
        <v>0</v>
      </c>
      <c r="AE220" s="47">
        <f t="shared" si="346"/>
        <v>0</v>
      </c>
      <c r="AF220" s="47">
        <f t="shared" si="346"/>
        <v>0</v>
      </c>
      <c r="AG220" s="47">
        <f t="shared" si="346"/>
        <v>889360</v>
      </c>
      <c r="AH220" s="47">
        <f t="shared" si="346"/>
        <v>0</v>
      </c>
      <c r="AI220" s="47">
        <f t="shared" si="346"/>
        <v>0</v>
      </c>
      <c r="AJ220" s="47">
        <f t="shared" si="346"/>
        <v>0</v>
      </c>
      <c r="AK220" s="47">
        <f t="shared" si="346"/>
        <v>889360</v>
      </c>
      <c r="AL220" s="47">
        <f t="shared" si="346"/>
        <v>0</v>
      </c>
      <c r="AM220" s="47">
        <f t="shared" si="346"/>
        <v>0</v>
      </c>
      <c r="AN220" s="47">
        <f t="shared" si="346"/>
        <v>0</v>
      </c>
      <c r="AO220" s="47">
        <f t="shared" si="346"/>
        <v>889360</v>
      </c>
      <c r="AP220" s="47">
        <f t="shared" si="346"/>
        <v>0</v>
      </c>
      <c r="AQ220" s="47">
        <f t="shared" si="346"/>
        <v>0</v>
      </c>
      <c r="AR220" s="47">
        <f t="shared" si="346"/>
        <v>0</v>
      </c>
      <c r="AS220" s="47">
        <f t="shared" si="346"/>
        <v>889360</v>
      </c>
      <c r="AT220" s="47">
        <f t="shared" si="346"/>
        <v>0</v>
      </c>
      <c r="AU220" s="47">
        <f t="shared" si="346"/>
        <v>0</v>
      </c>
      <c r="AV220" s="47">
        <f t="shared" si="346"/>
        <v>0</v>
      </c>
      <c r="AW220" s="47">
        <f t="shared" si="346"/>
        <v>729677</v>
      </c>
      <c r="AX220" s="47">
        <f t="shared" si="346"/>
        <v>0</v>
      </c>
      <c r="AY220" s="47">
        <f t="shared" si="346"/>
        <v>0</v>
      </c>
      <c r="AZ220" s="60">
        <f t="shared" si="346"/>
        <v>0</v>
      </c>
      <c r="BA220" s="59">
        <f t="shared" si="333"/>
        <v>11500000</v>
      </c>
      <c r="BB220" s="28">
        <f t="shared" si="277"/>
        <v>0</v>
      </c>
      <c r="BC220" s="61"/>
      <c r="BD220" s="59">
        <f t="shared" si="304"/>
        <v>817656</v>
      </c>
      <c r="BE220" s="59">
        <f t="shared" si="305"/>
        <v>817656</v>
      </c>
      <c r="BF220" s="59">
        <f t="shared" si="306"/>
        <v>1368606</v>
      </c>
      <c r="BG220" s="59">
        <f t="shared" si="307"/>
        <v>825288</v>
      </c>
      <c r="BH220" s="59">
        <f t="shared" si="308"/>
        <v>889360</v>
      </c>
      <c r="BI220" s="59">
        <f t="shared" si="309"/>
        <v>1604957</v>
      </c>
      <c r="BJ220" s="59">
        <f t="shared" si="310"/>
        <v>889360</v>
      </c>
      <c r="BK220" s="59">
        <f t="shared" si="311"/>
        <v>889360</v>
      </c>
      <c r="BL220" s="59">
        <f t="shared" si="312"/>
        <v>889360</v>
      </c>
      <c r="BM220" s="59">
        <f t="shared" si="313"/>
        <v>889360</v>
      </c>
      <c r="BN220" s="59">
        <f t="shared" si="314"/>
        <v>889360</v>
      </c>
      <c r="BO220" s="59">
        <f t="shared" si="315"/>
        <v>729677</v>
      </c>
      <c r="BP220" s="61"/>
      <c r="BQ220" s="59">
        <f t="shared" si="316"/>
        <v>3003918</v>
      </c>
      <c r="BR220" s="59">
        <f t="shared" si="317"/>
        <v>3319605</v>
      </c>
      <c r="BS220" s="59">
        <f t="shared" si="318"/>
        <v>2668080</v>
      </c>
      <c r="BT220" s="59">
        <f t="shared" si="319"/>
        <v>2508397</v>
      </c>
    </row>
    <row r="221">
      <c r="A221" s="49"/>
      <c r="B221" s="50" t="s">
        <v>37</v>
      </c>
      <c r="C221" s="6"/>
      <c r="D221" s="70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3"/>
      <c r="BA221" s="59">
        <f t="shared" si="333"/>
        <v>0</v>
      </c>
      <c r="BB221" s="28">
        <f t="shared" si="277"/>
        <v>0</v>
      </c>
      <c r="BC221" s="64"/>
      <c r="BD221" s="59">
        <f t="shared" si="304"/>
        <v>0</v>
      </c>
      <c r="BE221" s="59">
        <f t="shared" si="305"/>
        <v>0</v>
      </c>
      <c r="BF221" s="59">
        <f t="shared" si="306"/>
        <v>0</v>
      </c>
      <c r="BG221" s="59">
        <f t="shared" si="307"/>
        <v>0</v>
      </c>
      <c r="BH221" s="59">
        <f t="shared" si="308"/>
        <v>0</v>
      </c>
      <c r="BI221" s="59">
        <f t="shared" si="309"/>
        <v>0</v>
      </c>
      <c r="BJ221" s="59">
        <f t="shared" si="310"/>
        <v>0</v>
      </c>
      <c r="BK221" s="59">
        <f t="shared" si="311"/>
        <v>0</v>
      </c>
      <c r="BL221" s="59">
        <f t="shared" si="312"/>
        <v>0</v>
      </c>
      <c r="BM221" s="59">
        <f t="shared" si="313"/>
        <v>0</v>
      </c>
      <c r="BN221" s="59">
        <f t="shared" si="314"/>
        <v>0</v>
      </c>
      <c r="BO221" s="59">
        <f t="shared" si="315"/>
        <v>0</v>
      </c>
      <c r="BP221" s="64"/>
      <c r="BQ221" s="59">
        <f t="shared" si="316"/>
        <v>0</v>
      </c>
      <c r="BR221" s="59">
        <f t="shared" si="317"/>
        <v>0</v>
      </c>
      <c r="BS221" s="59">
        <f t="shared" si="318"/>
        <v>0</v>
      </c>
      <c r="BT221" s="59">
        <f t="shared" si="319"/>
        <v>0</v>
      </c>
    </row>
    <row r="222">
      <c r="A222" s="49"/>
      <c r="B222" s="52" t="s">
        <v>38</v>
      </c>
      <c r="C222" s="52" t="s">
        <v>188</v>
      </c>
      <c r="D222" s="106">
        <v>9881000.0</v>
      </c>
      <c r="E222" s="106">
        <v>817656.0</v>
      </c>
      <c r="F222" s="102"/>
      <c r="G222" s="102"/>
      <c r="H222" s="102"/>
      <c r="I222" s="106">
        <v>817656.0</v>
      </c>
      <c r="J222" s="102"/>
      <c r="K222" s="102"/>
      <c r="L222" s="102"/>
      <c r="M222" s="106">
        <v>817656.0</v>
      </c>
      <c r="N222" s="102"/>
      <c r="O222" s="102"/>
      <c r="P222" s="102"/>
      <c r="Q222" s="106">
        <v>825288.0</v>
      </c>
      <c r="R222" s="102"/>
      <c r="S222" s="102"/>
      <c r="T222" s="102"/>
      <c r="U222" s="106">
        <v>889360.0</v>
      </c>
      <c r="V222" s="102"/>
      <c r="W222" s="102"/>
      <c r="X222" s="102"/>
      <c r="Y222" s="106">
        <v>889360.0</v>
      </c>
      <c r="Z222" s="102"/>
      <c r="AA222" s="102"/>
      <c r="AB222" s="102"/>
      <c r="AC222" s="106">
        <v>889360.0</v>
      </c>
      <c r="AD222" s="102"/>
      <c r="AE222" s="102"/>
      <c r="AF222" s="102"/>
      <c r="AG222" s="106">
        <v>889360.0</v>
      </c>
      <c r="AH222" s="102"/>
      <c r="AI222" s="102"/>
      <c r="AJ222" s="102"/>
      <c r="AK222" s="106">
        <v>889360.0</v>
      </c>
      <c r="AL222" s="102"/>
      <c r="AM222" s="102"/>
      <c r="AN222" s="102"/>
      <c r="AO222" s="106">
        <v>889360.0</v>
      </c>
      <c r="AP222" s="102"/>
      <c r="AQ222" s="102"/>
      <c r="AR222" s="102"/>
      <c r="AS222" s="106">
        <v>889360.0</v>
      </c>
      <c r="AT222" s="102"/>
      <c r="AU222" s="102"/>
      <c r="AV222" s="102"/>
      <c r="AW222" s="102">
        <v>377224.0</v>
      </c>
      <c r="AX222" s="102"/>
      <c r="AY222" s="102"/>
      <c r="AZ222" s="103"/>
      <c r="BA222" s="59">
        <f t="shared" si="333"/>
        <v>9881000</v>
      </c>
      <c r="BB222" s="28">
        <f t="shared" si="277"/>
        <v>0</v>
      </c>
      <c r="BC222" s="64"/>
      <c r="BD222" s="59">
        <f t="shared" si="304"/>
        <v>817656</v>
      </c>
      <c r="BE222" s="59">
        <f t="shared" si="305"/>
        <v>817656</v>
      </c>
      <c r="BF222" s="59">
        <f t="shared" si="306"/>
        <v>817656</v>
      </c>
      <c r="BG222" s="59">
        <f t="shared" si="307"/>
        <v>825288</v>
      </c>
      <c r="BH222" s="59">
        <f t="shared" si="308"/>
        <v>889360</v>
      </c>
      <c r="BI222" s="59">
        <f t="shared" si="309"/>
        <v>889360</v>
      </c>
      <c r="BJ222" s="59">
        <f t="shared" si="310"/>
        <v>889360</v>
      </c>
      <c r="BK222" s="59">
        <f t="shared" si="311"/>
        <v>889360</v>
      </c>
      <c r="BL222" s="59">
        <f t="shared" si="312"/>
        <v>889360</v>
      </c>
      <c r="BM222" s="59">
        <f t="shared" si="313"/>
        <v>889360</v>
      </c>
      <c r="BN222" s="59">
        <f t="shared" si="314"/>
        <v>889360</v>
      </c>
      <c r="BO222" s="59">
        <f t="shared" si="315"/>
        <v>377224</v>
      </c>
      <c r="BP222" s="64"/>
      <c r="BQ222" s="59">
        <f t="shared" si="316"/>
        <v>2452968</v>
      </c>
      <c r="BR222" s="59">
        <f t="shared" si="317"/>
        <v>2604008</v>
      </c>
      <c r="BS222" s="59">
        <f t="shared" si="318"/>
        <v>2668080</v>
      </c>
      <c r="BT222" s="59">
        <f t="shared" si="319"/>
        <v>2155944</v>
      </c>
    </row>
    <row r="223">
      <c r="A223" s="49"/>
      <c r="B223" s="52" t="s">
        <v>38</v>
      </c>
      <c r="C223" s="52" t="s">
        <v>189</v>
      </c>
      <c r="D223" s="106">
        <v>1068000.0</v>
      </c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6">
        <v>715597.0</v>
      </c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  <c r="AR223" s="102"/>
      <c r="AS223" s="102"/>
      <c r="AT223" s="102"/>
      <c r="AU223" s="102"/>
      <c r="AV223" s="102"/>
      <c r="AW223" s="102">
        <v>352403.0</v>
      </c>
      <c r="AX223" s="102"/>
      <c r="AY223" s="102"/>
      <c r="AZ223" s="103"/>
      <c r="BA223" s="59">
        <f t="shared" si="333"/>
        <v>1068000</v>
      </c>
      <c r="BB223" s="28">
        <f t="shared" si="277"/>
        <v>0</v>
      </c>
      <c r="BC223" s="64"/>
      <c r="BD223" s="59">
        <f t="shared" si="304"/>
        <v>0</v>
      </c>
      <c r="BE223" s="59">
        <f t="shared" si="305"/>
        <v>0</v>
      </c>
      <c r="BF223" s="59">
        <f t="shared" si="306"/>
        <v>0</v>
      </c>
      <c r="BG223" s="59">
        <f t="shared" si="307"/>
        <v>0</v>
      </c>
      <c r="BH223" s="59">
        <f t="shared" si="308"/>
        <v>0</v>
      </c>
      <c r="BI223" s="59">
        <f t="shared" si="309"/>
        <v>715597</v>
      </c>
      <c r="BJ223" s="59">
        <f t="shared" si="310"/>
        <v>0</v>
      </c>
      <c r="BK223" s="59">
        <f t="shared" si="311"/>
        <v>0</v>
      </c>
      <c r="BL223" s="59">
        <f t="shared" si="312"/>
        <v>0</v>
      </c>
      <c r="BM223" s="59">
        <f t="shared" si="313"/>
        <v>0</v>
      </c>
      <c r="BN223" s="59">
        <f t="shared" si="314"/>
        <v>0</v>
      </c>
      <c r="BO223" s="59">
        <f t="shared" si="315"/>
        <v>352403</v>
      </c>
      <c r="BP223" s="64"/>
      <c r="BQ223" s="59">
        <f t="shared" si="316"/>
        <v>0</v>
      </c>
      <c r="BR223" s="59">
        <f t="shared" si="317"/>
        <v>715597</v>
      </c>
      <c r="BS223" s="59">
        <f t="shared" si="318"/>
        <v>0</v>
      </c>
      <c r="BT223" s="59">
        <f t="shared" si="319"/>
        <v>352403</v>
      </c>
    </row>
    <row r="224">
      <c r="A224" s="49"/>
      <c r="B224" s="52" t="s">
        <v>38</v>
      </c>
      <c r="C224" s="52" t="s">
        <v>190</v>
      </c>
      <c r="D224" s="106">
        <v>551000.0</v>
      </c>
      <c r="E224" s="102"/>
      <c r="F224" s="102"/>
      <c r="G224" s="102"/>
      <c r="H224" s="102"/>
      <c r="I224" s="102"/>
      <c r="J224" s="102"/>
      <c r="K224" s="102"/>
      <c r="L224" s="102"/>
      <c r="M224" s="106">
        <v>550950.0</v>
      </c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  <c r="AR224" s="102"/>
      <c r="AS224" s="102"/>
      <c r="AT224" s="102"/>
      <c r="AU224" s="102"/>
      <c r="AV224" s="102"/>
      <c r="AW224" s="102">
        <v>50.0</v>
      </c>
      <c r="AX224" s="102"/>
      <c r="AY224" s="102"/>
      <c r="AZ224" s="103"/>
      <c r="BA224" s="59">
        <f t="shared" si="333"/>
        <v>551000</v>
      </c>
      <c r="BB224" s="28">
        <f t="shared" si="277"/>
        <v>0</v>
      </c>
      <c r="BC224" s="64"/>
      <c r="BD224" s="59">
        <f t="shared" si="304"/>
        <v>0</v>
      </c>
      <c r="BE224" s="59">
        <f t="shared" si="305"/>
        <v>0</v>
      </c>
      <c r="BF224" s="59">
        <f t="shared" si="306"/>
        <v>550950</v>
      </c>
      <c r="BG224" s="59">
        <f t="shared" si="307"/>
        <v>0</v>
      </c>
      <c r="BH224" s="59">
        <f t="shared" si="308"/>
        <v>0</v>
      </c>
      <c r="BI224" s="59">
        <f t="shared" si="309"/>
        <v>0</v>
      </c>
      <c r="BJ224" s="59">
        <f t="shared" si="310"/>
        <v>0</v>
      </c>
      <c r="BK224" s="59">
        <f t="shared" si="311"/>
        <v>0</v>
      </c>
      <c r="BL224" s="59">
        <f t="shared" si="312"/>
        <v>0</v>
      </c>
      <c r="BM224" s="59">
        <f t="shared" si="313"/>
        <v>0</v>
      </c>
      <c r="BN224" s="59">
        <f t="shared" si="314"/>
        <v>0</v>
      </c>
      <c r="BO224" s="59">
        <f t="shared" si="315"/>
        <v>50</v>
      </c>
      <c r="BP224" s="64"/>
      <c r="BQ224" s="59">
        <f t="shared" si="316"/>
        <v>550950</v>
      </c>
      <c r="BR224" s="59">
        <f t="shared" si="317"/>
        <v>0</v>
      </c>
      <c r="BS224" s="59">
        <f t="shared" si="318"/>
        <v>0</v>
      </c>
      <c r="BT224" s="59">
        <f t="shared" si="319"/>
        <v>50</v>
      </c>
    </row>
    <row r="225">
      <c r="A225" s="45">
        <v>511624.0</v>
      </c>
      <c r="B225" s="46" t="s">
        <v>191</v>
      </c>
      <c r="C225" s="6"/>
      <c r="D225" s="143">
        <f t="shared" ref="D225:AZ225" si="347">sum(D227:D229)</f>
        <v>34000000</v>
      </c>
      <c r="E225" s="143">
        <f t="shared" si="347"/>
        <v>2435000</v>
      </c>
      <c r="F225" s="143">
        <f t="shared" si="347"/>
        <v>0</v>
      </c>
      <c r="G225" s="143">
        <f t="shared" si="347"/>
        <v>0</v>
      </c>
      <c r="H225" s="143">
        <f t="shared" si="347"/>
        <v>0</v>
      </c>
      <c r="I225" s="143">
        <f t="shared" si="347"/>
        <v>2435000</v>
      </c>
      <c r="J225" s="143">
        <f t="shared" si="347"/>
        <v>0</v>
      </c>
      <c r="K225" s="143">
        <f t="shared" si="347"/>
        <v>0</v>
      </c>
      <c r="L225" s="143">
        <f t="shared" si="347"/>
        <v>0</v>
      </c>
      <c r="M225" s="143">
        <f t="shared" si="347"/>
        <v>4534583</v>
      </c>
      <c r="N225" s="143">
        <f t="shared" si="347"/>
        <v>0</v>
      </c>
      <c r="O225" s="143">
        <f t="shared" si="347"/>
        <v>0</v>
      </c>
      <c r="P225" s="143">
        <f t="shared" si="347"/>
        <v>0</v>
      </c>
      <c r="Q225" s="143">
        <f t="shared" si="347"/>
        <v>2435000</v>
      </c>
      <c r="R225" s="47">
        <f t="shared" si="347"/>
        <v>0</v>
      </c>
      <c r="S225" s="47">
        <f t="shared" si="347"/>
        <v>0</v>
      </c>
      <c r="T225" s="47">
        <f t="shared" si="347"/>
        <v>0</v>
      </c>
      <c r="U225" s="47">
        <f t="shared" si="347"/>
        <v>2435000</v>
      </c>
      <c r="V225" s="47">
        <f t="shared" si="347"/>
        <v>0</v>
      </c>
      <c r="W225" s="47">
        <f t="shared" si="347"/>
        <v>0</v>
      </c>
      <c r="X225" s="47">
        <f t="shared" si="347"/>
        <v>0</v>
      </c>
      <c r="Y225" s="47">
        <f t="shared" si="347"/>
        <v>4678333</v>
      </c>
      <c r="Z225" s="47">
        <f t="shared" si="347"/>
        <v>0</v>
      </c>
      <c r="AA225" s="47">
        <f t="shared" si="347"/>
        <v>0</v>
      </c>
      <c r="AB225" s="47">
        <f t="shared" si="347"/>
        <v>0</v>
      </c>
      <c r="AC225" s="47">
        <f t="shared" si="347"/>
        <v>2435000</v>
      </c>
      <c r="AD225" s="47">
        <f t="shared" si="347"/>
        <v>0</v>
      </c>
      <c r="AE225" s="47">
        <f t="shared" si="347"/>
        <v>0</v>
      </c>
      <c r="AF225" s="47">
        <f t="shared" si="347"/>
        <v>0</v>
      </c>
      <c r="AG225" s="47">
        <f t="shared" si="347"/>
        <v>2435000</v>
      </c>
      <c r="AH225" s="47">
        <f t="shared" si="347"/>
        <v>0</v>
      </c>
      <c r="AI225" s="47">
        <f t="shared" si="347"/>
        <v>0</v>
      </c>
      <c r="AJ225" s="47">
        <f t="shared" si="347"/>
        <v>0</v>
      </c>
      <c r="AK225" s="47">
        <f t="shared" si="347"/>
        <v>2435000</v>
      </c>
      <c r="AL225" s="47">
        <f t="shared" si="347"/>
        <v>0</v>
      </c>
      <c r="AM225" s="47">
        <f t="shared" si="347"/>
        <v>0</v>
      </c>
      <c r="AN225" s="47">
        <f t="shared" si="347"/>
        <v>0</v>
      </c>
      <c r="AO225" s="47">
        <f t="shared" si="347"/>
        <v>2435000</v>
      </c>
      <c r="AP225" s="47">
        <f t="shared" si="347"/>
        <v>0</v>
      </c>
      <c r="AQ225" s="47">
        <f t="shared" si="347"/>
        <v>0</v>
      </c>
      <c r="AR225" s="47">
        <f t="shared" si="347"/>
        <v>0</v>
      </c>
      <c r="AS225" s="47">
        <f t="shared" si="347"/>
        <v>2435000</v>
      </c>
      <c r="AT225" s="47">
        <f t="shared" si="347"/>
        <v>0</v>
      </c>
      <c r="AU225" s="47">
        <f t="shared" si="347"/>
        <v>0</v>
      </c>
      <c r="AV225" s="47">
        <f t="shared" si="347"/>
        <v>0</v>
      </c>
      <c r="AW225" s="47">
        <f t="shared" si="347"/>
        <v>2872084</v>
      </c>
      <c r="AX225" s="47">
        <f t="shared" si="347"/>
        <v>0</v>
      </c>
      <c r="AY225" s="47">
        <f t="shared" si="347"/>
        <v>0</v>
      </c>
      <c r="AZ225" s="60">
        <f t="shared" si="347"/>
        <v>0</v>
      </c>
      <c r="BA225" s="59">
        <f t="shared" si="333"/>
        <v>34000000</v>
      </c>
      <c r="BB225" s="28">
        <f t="shared" si="277"/>
        <v>0</v>
      </c>
      <c r="BC225" s="61"/>
      <c r="BD225" s="59">
        <f t="shared" si="304"/>
        <v>2435000</v>
      </c>
      <c r="BE225" s="59">
        <f t="shared" si="305"/>
        <v>2435000</v>
      </c>
      <c r="BF225" s="59">
        <f t="shared" si="306"/>
        <v>4534583</v>
      </c>
      <c r="BG225" s="59">
        <f t="shared" si="307"/>
        <v>2435000</v>
      </c>
      <c r="BH225" s="59">
        <f t="shared" si="308"/>
        <v>2435000</v>
      </c>
      <c r="BI225" s="59">
        <f t="shared" si="309"/>
        <v>4678333</v>
      </c>
      <c r="BJ225" s="59">
        <f t="shared" si="310"/>
        <v>2435000</v>
      </c>
      <c r="BK225" s="59">
        <f t="shared" si="311"/>
        <v>2435000</v>
      </c>
      <c r="BL225" s="59">
        <f t="shared" si="312"/>
        <v>2435000</v>
      </c>
      <c r="BM225" s="59">
        <f t="shared" si="313"/>
        <v>2435000</v>
      </c>
      <c r="BN225" s="59">
        <f t="shared" si="314"/>
        <v>2435000</v>
      </c>
      <c r="BO225" s="59">
        <f t="shared" si="315"/>
        <v>2872084</v>
      </c>
      <c r="BP225" s="61"/>
      <c r="BQ225" s="59">
        <f t="shared" si="316"/>
        <v>9404583</v>
      </c>
      <c r="BR225" s="59">
        <f t="shared" si="317"/>
        <v>9548333</v>
      </c>
      <c r="BS225" s="59">
        <f t="shared" si="318"/>
        <v>7305000</v>
      </c>
      <c r="BT225" s="59">
        <f t="shared" si="319"/>
        <v>7742084</v>
      </c>
    </row>
    <row r="226">
      <c r="A226" s="49"/>
      <c r="B226" s="50" t="s">
        <v>37</v>
      </c>
      <c r="C226" s="6"/>
      <c r="D226" s="70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  <c r="AM226" s="62"/>
      <c r="AN226" s="62"/>
      <c r="AO226" s="62"/>
      <c r="AP226" s="62"/>
      <c r="AQ226" s="62"/>
      <c r="AR226" s="62"/>
      <c r="AS226" s="62"/>
      <c r="AT226" s="62"/>
      <c r="AU226" s="62"/>
      <c r="AV226" s="62"/>
      <c r="AW226" s="62"/>
      <c r="AX226" s="62"/>
      <c r="AY226" s="62"/>
      <c r="AZ226" s="63"/>
      <c r="BA226" s="59">
        <f t="shared" si="333"/>
        <v>0</v>
      </c>
      <c r="BB226" s="28">
        <f t="shared" si="277"/>
        <v>0</v>
      </c>
      <c r="BC226" s="64"/>
      <c r="BD226" s="59">
        <f t="shared" si="304"/>
        <v>0</v>
      </c>
      <c r="BE226" s="59">
        <f t="shared" si="305"/>
        <v>0</v>
      </c>
      <c r="BF226" s="59">
        <f t="shared" si="306"/>
        <v>0</v>
      </c>
      <c r="BG226" s="59">
        <f t="shared" si="307"/>
        <v>0</v>
      </c>
      <c r="BH226" s="59">
        <f t="shared" si="308"/>
        <v>0</v>
      </c>
      <c r="BI226" s="59">
        <f t="shared" si="309"/>
        <v>0</v>
      </c>
      <c r="BJ226" s="59">
        <f t="shared" si="310"/>
        <v>0</v>
      </c>
      <c r="BK226" s="59">
        <f t="shared" si="311"/>
        <v>0</v>
      </c>
      <c r="BL226" s="59">
        <f t="shared" si="312"/>
        <v>0</v>
      </c>
      <c r="BM226" s="59">
        <f t="shared" si="313"/>
        <v>0</v>
      </c>
      <c r="BN226" s="59">
        <f t="shared" si="314"/>
        <v>0</v>
      </c>
      <c r="BO226" s="59">
        <f t="shared" si="315"/>
        <v>0</v>
      </c>
      <c r="BP226" s="64"/>
      <c r="BQ226" s="59">
        <f t="shared" si="316"/>
        <v>0</v>
      </c>
      <c r="BR226" s="59">
        <f t="shared" si="317"/>
        <v>0</v>
      </c>
      <c r="BS226" s="59">
        <f t="shared" si="318"/>
        <v>0</v>
      </c>
      <c r="BT226" s="59">
        <f t="shared" si="319"/>
        <v>0</v>
      </c>
    </row>
    <row r="227">
      <c r="A227" s="49"/>
      <c r="B227" s="52" t="s">
        <v>38</v>
      </c>
      <c r="C227" s="52" t="s">
        <v>191</v>
      </c>
      <c r="D227" s="106">
        <v>2.922E7</v>
      </c>
      <c r="E227" s="106">
        <v>2435000.0</v>
      </c>
      <c r="F227" s="102"/>
      <c r="G227" s="102"/>
      <c r="H227" s="102"/>
      <c r="I227" s="106">
        <v>2435000.0</v>
      </c>
      <c r="J227" s="102"/>
      <c r="K227" s="102"/>
      <c r="L227" s="102"/>
      <c r="M227" s="106">
        <v>2435000.0</v>
      </c>
      <c r="N227" s="102"/>
      <c r="O227" s="102"/>
      <c r="P227" s="102"/>
      <c r="Q227" s="106">
        <v>2435000.0</v>
      </c>
      <c r="R227" s="102"/>
      <c r="S227" s="102"/>
      <c r="T227" s="102"/>
      <c r="U227" s="106">
        <v>2435000.0</v>
      </c>
      <c r="V227" s="102"/>
      <c r="W227" s="102"/>
      <c r="X227" s="102"/>
      <c r="Y227" s="106">
        <v>2435000.0</v>
      </c>
      <c r="Z227" s="102"/>
      <c r="AA227" s="102"/>
      <c r="AB227" s="102"/>
      <c r="AC227" s="106">
        <v>2435000.0</v>
      </c>
      <c r="AD227" s="102"/>
      <c r="AE227" s="102"/>
      <c r="AF227" s="102"/>
      <c r="AG227" s="106">
        <v>2435000.0</v>
      </c>
      <c r="AH227" s="102"/>
      <c r="AI227" s="102"/>
      <c r="AJ227" s="102"/>
      <c r="AK227" s="106">
        <v>2435000.0</v>
      </c>
      <c r="AL227" s="102"/>
      <c r="AM227" s="102"/>
      <c r="AN227" s="102"/>
      <c r="AO227" s="106">
        <v>2435000.0</v>
      </c>
      <c r="AP227" s="102"/>
      <c r="AQ227" s="102"/>
      <c r="AR227" s="102"/>
      <c r="AS227" s="106">
        <v>2435000.0</v>
      </c>
      <c r="AT227" s="102"/>
      <c r="AU227" s="102"/>
      <c r="AV227" s="102"/>
      <c r="AW227" s="102">
        <v>2435000.0</v>
      </c>
      <c r="AX227" s="102"/>
      <c r="AY227" s="102"/>
      <c r="AZ227" s="103"/>
      <c r="BA227" s="148">
        <f t="shared" si="333"/>
        <v>29220000</v>
      </c>
      <c r="BB227" s="28">
        <f t="shared" si="277"/>
        <v>0</v>
      </c>
      <c r="BC227" s="64"/>
      <c r="BD227" s="59">
        <f t="shared" si="304"/>
        <v>2435000</v>
      </c>
      <c r="BE227" s="59">
        <f t="shared" si="305"/>
        <v>2435000</v>
      </c>
      <c r="BF227" s="59">
        <f t="shared" si="306"/>
        <v>2435000</v>
      </c>
      <c r="BG227" s="59">
        <f t="shared" si="307"/>
        <v>2435000</v>
      </c>
      <c r="BH227" s="59">
        <f t="shared" si="308"/>
        <v>2435000</v>
      </c>
      <c r="BI227" s="59">
        <f t="shared" si="309"/>
        <v>2435000</v>
      </c>
      <c r="BJ227" s="59">
        <f t="shared" si="310"/>
        <v>2435000</v>
      </c>
      <c r="BK227" s="59">
        <f t="shared" si="311"/>
        <v>2435000</v>
      </c>
      <c r="BL227" s="59">
        <f t="shared" si="312"/>
        <v>2435000</v>
      </c>
      <c r="BM227" s="59">
        <f t="shared" si="313"/>
        <v>2435000</v>
      </c>
      <c r="BN227" s="59">
        <f t="shared" si="314"/>
        <v>2435000</v>
      </c>
      <c r="BO227" s="59">
        <f t="shared" si="315"/>
        <v>2435000</v>
      </c>
      <c r="BP227" s="64"/>
      <c r="BQ227" s="59">
        <f t="shared" si="316"/>
        <v>7305000</v>
      </c>
      <c r="BR227" s="59">
        <f t="shared" si="317"/>
        <v>7305000</v>
      </c>
      <c r="BS227" s="59">
        <f t="shared" si="318"/>
        <v>7305000</v>
      </c>
      <c r="BT227" s="59">
        <f t="shared" si="319"/>
        <v>7305000</v>
      </c>
    </row>
    <row r="228">
      <c r="A228" s="49"/>
      <c r="B228" s="52" t="s">
        <v>38</v>
      </c>
      <c r="C228" s="52" t="s">
        <v>192</v>
      </c>
      <c r="D228" s="106">
        <v>2680000.0</v>
      </c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6">
        <v>2243333.0</v>
      </c>
      <c r="Z228" s="102"/>
      <c r="AA228" s="102"/>
      <c r="AB228" s="102"/>
      <c r="AC228" s="102"/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102"/>
      <c r="AO228" s="102"/>
      <c r="AP228" s="102"/>
      <c r="AQ228" s="102"/>
      <c r="AR228" s="102"/>
      <c r="AS228" s="102"/>
      <c r="AT228" s="102"/>
      <c r="AU228" s="102"/>
      <c r="AV228" s="102"/>
      <c r="AW228" s="102">
        <v>436667.0</v>
      </c>
      <c r="AX228" s="102"/>
      <c r="AY228" s="102"/>
      <c r="AZ228" s="103"/>
      <c r="BA228" s="148">
        <f t="shared" si="333"/>
        <v>2680000</v>
      </c>
      <c r="BB228" s="28">
        <f t="shared" si="277"/>
        <v>0</v>
      </c>
      <c r="BC228" s="64"/>
      <c r="BD228" s="59">
        <f t="shared" si="304"/>
        <v>0</v>
      </c>
      <c r="BE228" s="59">
        <f t="shared" si="305"/>
        <v>0</v>
      </c>
      <c r="BF228" s="59">
        <f t="shared" si="306"/>
        <v>0</v>
      </c>
      <c r="BG228" s="59">
        <f t="shared" si="307"/>
        <v>0</v>
      </c>
      <c r="BH228" s="59">
        <f t="shared" si="308"/>
        <v>0</v>
      </c>
      <c r="BI228" s="59">
        <f t="shared" si="309"/>
        <v>2243333</v>
      </c>
      <c r="BJ228" s="59">
        <f t="shared" si="310"/>
        <v>0</v>
      </c>
      <c r="BK228" s="59">
        <f t="shared" si="311"/>
        <v>0</v>
      </c>
      <c r="BL228" s="59">
        <f t="shared" si="312"/>
        <v>0</v>
      </c>
      <c r="BM228" s="59">
        <f t="shared" si="313"/>
        <v>0</v>
      </c>
      <c r="BN228" s="59">
        <f t="shared" si="314"/>
        <v>0</v>
      </c>
      <c r="BO228" s="59">
        <f t="shared" si="315"/>
        <v>436667</v>
      </c>
      <c r="BP228" s="64"/>
      <c r="BQ228" s="59">
        <f t="shared" si="316"/>
        <v>0</v>
      </c>
      <c r="BR228" s="59">
        <f t="shared" si="317"/>
        <v>2243333</v>
      </c>
      <c r="BS228" s="59">
        <f t="shared" si="318"/>
        <v>0</v>
      </c>
      <c r="BT228" s="59">
        <f t="shared" si="319"/>
        <v>436667</v>
      </c>
    </row>
    <row r="229">
      <c r="A229" s="49"/>
      <c r="B229" s="52" t="s">
        <v>38</v>
      </c>
      <c r="C229" s="52" t="s">
        <v>193</v>
      </c>
      <c r="D229" s="106">
        <v>2100000.0</v>
      </c>
      <c r="E229" s="102"/>
      <c r="F229" s="102"/>
      <c r="G229" s="102"/>
      <c r="H229" s="102"/>
      <c r="I229" s="102"/>
      <c r="J229" s="102"/>
      <c r="K229" s="102"/>
      <c r="L229" s="102"/>
      <c r="M229" s="106">
        <v>2099583.0</v>
      </c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  <c r="AB229" s="102"/>
      <c r="AC229" s="102"/>
      <c r="AD229" s="102"/>
      <c r="AE229" s="102"/>
      <c r="AF229" s="102"/>
      <c r="AG229" s="102"/>
      <c r="AH229" s="102"/>
      <c r="AI229" s="102"/>
      <c r="AJ229" s="102"/>
      <c r="AK229" s="102"/>
      <c r="AL229" s="102"/>
      <c r="AM229" s="102"/>
      <c r="AN229" s="102"/>
      <c r="AO229" s="102"/>
      <c r="AP229" s="102"/>
      <c r="AQ229" s="102"/>
      <c r="AR229" s="102"/>
      <c r="AS229" s="102"/>
      <c r="AT229" s="102"/>
      <c r="AU229" s="102"/>
      <c r="AV229" s="102"/>
      <c r="AW229" s="102">
        <v>417.0</v>
      </c>
      <c r="AX229" s="102"/>
      <c r="AY229" s="102"/>
      <c r="AZ229" s="103"/>
      <c r="BA229" s="148">
        <f t="shared" si="333"/>
        <v>2100000</v>
      </c>
      <c r="BB229" s="28">
        <f t="shared" si="277"/>
        <v>0</v>
      </c>
      <c r="BC229" s="64"/>
      <c r="BD229" s="59">
        <f t="shared" si="304"/>
        <v>0</v>
      </c>
      <c r="BE229" s="59">
        <f t="shared" si="305"/>
        <v>0</v>
      </c>
      <c r="BF229" s="59">
        <f t="shared" si="306"/>
        <v>2099583</v>
      </c>
      <c r="BG229" s="59">
        <f t="shared" si="307"/>
        <v>0</v>
      </c>
      <c r="BH229" s="59">
        <f t="shared" si="308"/>
        <v>0</v>
      </c>
      <c r="BI229" s="59">
        <f t="shared" si="309"/>
        <v>0</v>
      </c>
      <c r="BJ229" s="59">
        <f t="shared" si="310"/>
        <v>0</v>
      </c>
      <c r="BK229" s="59">
        <f t="shared" si="311"/>
        <v>0</v>
      </c>
      <c r="BL229" s="59">
        <f t="shared" si="312"/>
        <v>0</v>
      </c>
      <c r="BM229" s="59">
        <f t="shared" si="313"/>
        <v>0</v>
      </c>
      <c r="BN229" s="59">
        <f t="shared" si="314"/>
        <v>0</v>
      </c>
      <c r="BO229" s="59">
        <f t="shared" si="315"/>
        <v>417</v>
      </c>
      <c r="BP229" s="64"/>
      <c r="BQ229" s="59">
        <f t="shared" si="316"/>
        <v>2099583</v>
      </c>
      <c r="BR229" s="59">
        <f t="shared" si="317"/>
        <v>0</v>
      </c>
      <c r="BS229" s="59">
        <f t="shared" si="318"/>
        <v>0</v>
      </c>
      <c r="BT229" s="59">
        <f t="shared" si="319"/>
        <v>417</v>
      </c>
    </row>
    <row r="230">
      <c r="A230" s="45">
        <v>511625.0</v>
      </c>
      <c r="B230" s="46" t="s">
        <v>194</v>
      </c>
      <c r="C230" s="6"/>
      <c r="D230" s="143">
        <f t="shared" ref="D230:AZ230" si="348">sum(D232)</f>
        <v>41556000</v>
      </c>
      <c r="E230" s="143">
        <f t="shared" si="348"/>
        <v>3041640</v>
      </c>
      <c r="F230" s="143">
        <f t="shared" si="348"/>
        <v>0</v>
      </c>
      <c r="G230" s="143">
        <f t="shared" si="348"/>
        <v>0</v>
      </c>
      <c r="H230" s="143">
        <f t="shared" si="348"/>
        <v>0</v>
      </c>
      <c r="I230" s="143">
        <f t="shared" si="348"/>
        <v>3041640</v>
      </c>
      <c r="J230" s="143">
        <f t="shared" si="348"/>
        <v>0</v>
      </c>
      <c r="K230" s="143">
        <f t="shared" si="348"/>
        <v>0</v>
      </c>
      <c r="L230" s="143">
        <f t="shared" si="348"/>
        <v>0</v>
      </c>
      <c r="M230" s="143">
        <f t="shared" si="348"/>
        <v>5069400</v>
      </c>
      <c r="N230" s="143">
        <f t="shared" si="348"/>
        <v>0</v>
      </c>
      <c r="O230" s="143">
        <f t="shared" si="348"/>
        <v>0</v>
      </c>
      <c r="P230" s="143">
        <f t="shared" si="348"/>
        <v>0</v>
      </c>
      <c r="Q230" s="143">
        <f t="shared" si="348"/>
        <v>3041640</v>
      </c>
      <c r="R230" s="47">
        <f t="shared" si="348"/>
        <v>0</v>
      </c>
      <c r="S230" s="47">
        <f t="shared" si="348"/>
        <v>0</v>
      </c>
      <c r="T230" s="47">
        <f t="shared" si="348"/>
        <v>0</v>
      </c>
      <c r="U230" s="47">
        <f t="shared" si="348"/>
        <v>3114060</v>
      </c>
      <c r="V230" s="47">
        <f t="shared" si="348"/>
        <v>0</v>
      </c>
      <c r="W230" s="47">
        <f t="shared" si="348"/>
        <v>0</v>
      </c>
      <c r="X230" s="47">
        <f t="shared" si="348"/>
        <v>0</v>
      </c>
      <c r="Y230" s="47">
        <f t="shared" si="348"/>
        <v>5624620</v>
      </c>
      <c r="Z230" s="47">
        <f t="shared" si="348"/>
        <v>0</v>
      </c>
      <c r="AA230" s="47">
        <f t="shared" si="348"/>
        <v>0</v>
      </c>
      <c r="AB230" s="47">
        <f t="shared" si="348"/>
        <v>0</v>
      </c>
      <c r="AC230" s="47">
        <f t="shared" si="348"/>
        <v>3114060</v>
      </c>
      <c r="AD230" s="47">
        <f t="shared" si="348"/>
        <v>0</v>
      </c>
      <c r="AE230" s="47">
        <f t="shared" si="348"/>
        <v>0</v>
      </c>
      <c r="AF230" s="47">
        <f t="shared" si="348"/>
        <v>0</v>
      </c>
      <c r="AG230" s="47">
        <f t="shared" si="348"/>
        <v>3114060</v>
      </c>
      <c r="AH230" s="47">
        <f t="shared" si="348"/>
        <v>0</v>
      </c>
      <c r="AI230" s="47">
        <f t="shared" si="348"/>
        <v>0</v>
      </c>
      <c r="AJ230" s="47">
        <f t="shared" si="348"/>
        <v>0</v>
      </c>
      <c r="AK230" s="47">
        <f t="shared" si="348"/>
        <v>3114060</v>
      </c>
      <c r="AL230" s="47">
        <f t="shared" si="348"/>
        <v>0</v>
      </c>
      <c r="AM230" s="47">
        <f t="shared" si="348"/>
        <v>0</v>
      </c>
      <c r="AN230" s="47">
        <f t="shared" si="348"/>
        <v>0</v>
      </c>
      <c r="AO230" s="47">
        <f t="shared" si="348"/>
        <v>3114060</v>
      </c>
      <c r="AP230" s="47">
        <f t="shared" si="348"/>
        <v>0</v>
      </c>
      <c r="AQ230" s="47">
        <f t="shared" si="348"/>
        <v>0</v>
      </c>
      <c r="AR230" s="47">
        <f t="shared" si="348"/>
        <v>0</v>
      </c>
      <c r="AS230" s="47">
        <f t="shared" si="348"/>
        <v>3114060</v>
      </c>
      <c r="AT230" s="47">
        <f t="shared" si="348"/>
        <v>0</v>
      </c>
      <c r="AU230" s="47">
        <f t="shared" si="348"/>
        <v>0</v>
      </c>
      <c r="AV230" s="47">
        <f t="shared" si="348"/>
        <v>0</v>
      </c>
      <c r="AW230" s="47">
        <f t="shared" si="348"/>
        <v>3052700</v>
      </c>
      <c r="AX230" s="47">
        <f t="shared" si="348"/>
        <v>0</v>
      </c>
      <c r="AY230" s="47">
        <f t="shared" si="348"/>
        <v>0</v>
      </c>
      <c r="AZ230" s="60">
        <f t="shared" si="348"/>
        <v>0</v>
      </c>
      <c r="BA230" s="59">
        <f t="shared" si="333"/>
        <v>41556000</v>
      </c>
      <c r="BB230" s="28">
        <f t="shared" si="277"/>
        <v>0</v>
      </c>
      <c r="BC230" s="61"/>
      <c r="BD230" s="59">
        <f t="shared" si="304"/>
        <v>3041640</v>
      </c>
      <c r="BE230" s="59">
        <f t="shared" si="305"/>
        <v>3041640</v>
      </c>
      <c r="BF230" s="59">
        <f t="shared" si="306"/>
        <v>5069400</v>
      </c>
      <c r="BG230" s="59">
        <f t="shared" si="307"/>
        <v>3041640</v>
      </c>
      <c r="BH230" s="59">
        <f t="shared" si="308"/>
        <v>3114060</v>
      </c>
      <c r="BI230" s="59">
        <f t="shared" si="309"/>
        <v>5624620</v>
      </c>
      <c r="BJ230" s="59">
        <f t="shared" si="310"/>
        <v>3114060</v>
      </c>
      <c r="BK230" s="59">
        <f t="shared" si="311"/>
        <v>3114060</v>
      </c>
      <c r="BL230" s="59">
        <f t="shared" si="312"/>
        <v>3114060</v>
      </c>
      <c r="BM230" s="59">
        <f t="shared" si="313"/>
        <v>3114060</v>
      </c>
      <c r="BN230" s="59">
        <f t="shared" si="314"/>
        <v>3114060</v>
      </c>
      <c r="BO230" s="59">
        <f t="shared" si="315"/>
        <v>3052700</v>
      </c>
      <c r="BP230" s="61"/>
      <c r="BQ230" s="59">
        <f t="shared" si="316"/>
        <v>11152680</v>
      </c>
      <c r="BR230" s="59">
        <f t="shared" si="317"/>
        <v>11780320</v>
      </c>
      <c r="BS230" s="59">
        <f t="shared" si="318"/>
        <v>9342180</v>
      </c>
      <c r="BT230" s="59">
        <f t="shared" si="319"/>
        <v>9280820</v>
      </c>
    </row>
    <row r="231">
      <c r="A231" s="49"/>
      <c r="B231" s="50" t="s">
        <v>37</v>
      </c>
      <c r="C231" s="6"/>
      <c r="D231" s="70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  <c r="AY231" s="62"/>
      <c r="AZ231" s="63"/>
      <c r="BA231" s="59">
        <f t="shared" si="333"/>
        <v>0</v>
      </c>
      <c r="BB231" s="28">
        <f t="shared" si="277"/>
        <v>0</v>
      </c>
      <c r="BC231" s="64"/>
      <c r="BD231" s="59">
        <f t="shared" si="304"/>
        <v>0</v>
      </c>
      <c r="BE231" s="59">
        <f t="shared" si="305"/>
        <v>0</v>
      </c>
      <c r="BF231" s="59">
        <f t="shared" si="306"/>
        <v>0</v>
      </c>
      <c r="BG231" s="59">
        <f t="shared" si="307"/>
        <v>0</v>
      </c>
      <c r="BH231" s="59">
        <f t="shared" si="308"/>
        <v>0</v>
      </c>
      <c r="BI231" s="59">
        <f t="shared" si="309"/>
        <v>0</v>
      </c>
      <c r="BJ231" s="59">
        <f t="shared" si="310"/>
        <v>0</v>
      </c>
      <c r="BK231" s="59">
        <f t="shared" si="311"/>
        <v>0</v>
      </c>
      <c r="BL231" s="59">
        <f t="shared" si="312"/>
        <v>0</v>
      </c>
      <c r="BM231" s="59">
        <f t="shared" si="313"/>
        <v>0</v>
      </c>
      <c r="BN231" s="59">
        <f t="shared" si="314"/>
        <v>0</v>
      </c>
      <c r="BO231" s="59">
        <f t="shared" si="315"/>
        <v>0</v>
      </c>
      <c r="BP231" s="64"/>
      <c r="BQ231" s="59">
        <f t="shared" si="316"/>
        <v>0</v>
      </c>
      <c r="BR231" s="59">
        <f t="shared" si="317"/>
        <v>0</v>
      </c>
      <c r="BS231" s="59">
        <f t="shared" si="318"/>
        <v>0</v>
      </c>
      <c r="BT231" s="59">
        <f t="shared" si="319"/>
        <v>0</v>
      </c>
    </row>
    <row r="232">
      <c r="A232" s="49"/>
      <c r="B232" s="52" t="s">
        <v>38</v>
      </c>
      <c r="C232" s="52" t="s">
        <v>195</v>
      </c>
      <c r="D232" s="106">
        <v>4.1556E7</v>
      </c>
      <c r="E232" s="106">
        <v>3041640.0</v>
      </c>
      <c r="F232" s="102"/>
      <c r="G232" s="102"/>
      <c r="H232" s="102"/>
      <c r="I232" s="106">
        <v>3041640.0</v>
      </c>
      <c r="J232" s="102"/>
      <c r="K232" s="102"/>
      <c r="L232" s="102"/>
      <c r="M232" s="106">
        <f>3041640+2027760</f>
        <v>5069400</v>
      </c>
      <c r="N232" s="102"/>
      <c r="O232" s="102"/>
      <c r="P232" s="102"/>
      <c r="Q232" s="106">
        <v>3041640.0</v>
      </c>
      <c r="R232" s="102"/>
      <c r="S232" s="102"/>
      <c r="T232" s="102"/>
      <c r="U232" s="106">
        <v>3114060.0</v>
      </c>
      <c r="V232" s="102"/>
      <c r="W232" s="102"/>
      <c r="X232" s="102"/>
      <c r="Y232" s="106">
        <f>3114060+2510560</f>
        <v>5624620</v>
      </c>
      <c r="Z232" s="102"/>
      <c r="AA232" s="102"/>
      <c r="AB232" s="102"/>
      <c r="AC232" s="106">
        <v>3114060.0</v>
      </c>
      <c r="AD232" s="102"/>
      <c r="AE232" s="102"/>
      <c r="AF232" s="102"/>
      <c r="AG232" s="106">
        <v>3114060.0</v>
      </c>
      <c r="AH232" s="102"/>
      <c r="AI232" s="102"/>
      <c r="AJ232" s="102"/>
      <c r="AK232" s="106">
        <v>3114060.0</v>
      </c>
      <c r="AL232" s="102"/>
      <c r="AM232" s="102"/>
      <c r="AN232" s="102"/>
      <c r="AO232" s="106">
        <v>3114060.0</v>
      </c>
      <c r="AP232" s="102"/>
      <c r="AQ232" s="102"/>
      <c r="AR232" s="102"/>
      <c r="AS232" s="106">
        <v>3114060.0</v>
      </c>
      <c r="AT232" s="102"/>
      <c r="AU232" s="102"/>
      <c r="AV232" s="102"/>
      <c r="AW232" s="102">
        <v>3052700.0</v>
      </c>
      <c r="AX232" s="102"/>
      <c r="AY232" s="102"/>
      <c r="AZ232" s="103"/>
      <c r="BA232" s="59">
        <f t="shared" si="333"/>
        <v>41556000</v>
      </c>
      <c r="BB232" s="28">
        <f t="shared" si="277"/>
        <v>0</v>
      </c>
      <c r="BC232" s="64"/>
      <c r="BD232" s="59">
        <f t="shared" si="304"/>
        <v>3041640</v>
      </c>
      <c r="BE232" s="59">
        <f t="shared" si="305"/>
        <v>3041640</v>
      </c>
      <c r="BF232" s="59">
        <f t="shared" si="306"/>
        <v>5069400</v>
      </c>
      <c r="BG232" s="59">
        <f t="shared" si="307"/>
        <v>3041640</v>
      </c>
      <c r="BH232" s="59">
        <f t="shared" si="308"/>
        <v>3114060</v>
      </c>
      <c r="BI232" s="59">
        <f t="shared" si="309"/>
        <v>5624620</v>
      </c>
      <c r="BJ232" s="59">
        <f t="shared" si="310"/>
        <v>3114060</v>
      </c>
      <c r="BK232" s="59">
        <f t="shared" si="311"/>
        <v>3114060</v>
      </c>
      <c r="BL232" s="59">
        <f t="shared" si="312"/>
        <v>3114060</v>
      </c>
      <c r="BM232" s="59">
        <f t="shared" si="313"/>
        <v>3114060</v>
      </c>
      <c r="BN232" s="59">
        <f t="shared" si="314"/>
        <v>3114060</v>
      </c>
      <c r="BO232" s="59">
        <f t="shared" si="315"/>
        <v>3052700</v>
      </c>
      <c r="BP232" s="64"/>
      <c r="BQ232" s="59">
        <f t="shared" si="316"/>
        <v>11152680</v>
      </c>
      <c r="BR232" s="59">
        <f t="shared" si="317"/>
        <v>11780320</v>
      </c>
      <c r="BS232" s="59">
        <f t="shared" si="318"/>
        <v>9342180</v>
      </c>
      <c r="BT232" s="59">
        <f t="shared" si="319"/>
        <v>9280820</v>
      </c>
    </row>
    <row r="233">
      <c r="A233" s="45">
        <v>511628.0</v>
      </c>
      <c r="B233" s="46" t="s">
        <v>196</v>
      </c>
      <c r="C233" s="6"/>
      <c r="D233" s="143">
        <f t="shared" ref="D233:AZ233" si="349">sum(D235)</f>
        <v>127542000</v>
      </c>
      <c r="E233" s="143">
        <f t="shared" si="349"/>
        <v>0</v>
      </c>
      <c r="F233" s="143">
        <f t="shared" si="349"/>
        <v>0</v>
      </c>
      <c r="G233" s="143">
        <f t="shared" si="349"/>
        <v>0</v>
      </c>
      <c r="H233" s="143">
        <f t="shared" si="349"/>
        <v>0</v>
      </c>
      <c r="I233" s="143">
        <f t="shared" si="349"/>
        <v>0</v>
      </c>
      <c r="J233" s="143">
        <f t="shared" si="349"/>
        <v>9528000</v>
      </c>
      <c r="K233" s="143">
        <f t="shared" si="349"/>
        <v>0</v>
      </c>
      <c r="L233" s="143">
        <f t="shared" si="349"/>
        <v>0</v>
      </c>
      <c r="M233" s="143">
        <f t="shared" si="349"/>
        <v>8699000</v>
      </c>
      <c r="N233" s="143">
        <f t="shared" si="349"/>
        <v>0</v>
      </c>
      <c r="O233" s="143">
        <f t="shared" si="349"/>
        <v>0</v>
      </c>
      <c r="P233" s="143">
        <f t="shared" si="349"/>
        <v>0</v>
      </c>
      <c r="Q233" s="143">
        <f t="shared" si="349"/>
        <v>0</v>
      </c>
      <c r="R233" s="47">
        <f t="shared" si="349"/>
        <v>8343000</v>
      </c>
      <c r="S233" s="47">
        <f t="shared" si="349"/>
        <v>0</v>
      </c>
      <c r="T233" s="47">
        <f t="shared" si="349"/>
        <v>0</v>
      </c>
      <c r="U233" s="47">
        <f t="shared" si="349"/>
        <v>0</v>
      </c>
      <c r="V233" s="47">
        <f t="shared" si="349"/>
        <v>10879000</v>
      </c>
      <c r="W233" s="47">
        <f t="shared" si="349"/>
        <v>0</v>
      </c>
      <c r="X233" s="47">
        <f t="shared" si="349"/>
        <v>0</v>
      </c>
      <c r="Y233" s="47">
        <f t="shared" si="349"/>
        <v>0</v>
      </c>
      <c r="Z233" s="47">
        <f t="shared" si="349"/>
        <v>10879000</v>
      </c>
      <c r="AA233" s="47">
        <f t="shared" si="349"/>
        <v>0</v>
      </c>
      <c r="AB233" s="47">
        <f t="shared" si="349"/>
        <v>0</v>
      </c>
      <c r="AC233" s="47">
        <f t="shared" si="349"/>
        <v>0</v>
      </c>
      <c r="AD233" s="47">
        <f t="shared" si="349"/>
        <v>10879000</v>
      </c>
      <c r="AE233" s="47">
        <f t="shared" si="349"/>
        <v>0</v>
      </c>
      <c r="AF233" s="47">
        <f t="shared" si="349"/>
        <v>0</v>
      </c>
      <c r="AG233" s="47">
        <f t="shared" si="349"/>
        <v>0</v>
      </c>
      <c r="AH233" s="47">
        <f t="shared" si="349"/>
        <v>10879000</v>
      </c>
      <c r="AI233" s="47">
        <f t="shared" si="349"/>
        <v>0</v>
      </c>
      <c r="AJ233" s="47">
        <f t="shared" si="349"/>
        <v>0</v>
      </c>
      <c r="AK233" s="47">
        <f t="shared" si="349"/>
        <v>0</v>
      </c>
      <c r="AL233" s="47">
        <f t="shared" si="349"/>
        <v>10879000</v>
      </c>
      <c r="AM233" s="47">
        <f t="shared" si="349"/>
        <v>0</v>
      </c>
      <c r="AN233" s="47">
        <f t="shared" si="349"/>
        <v>0</v>
      </c>
      <c r="AO233" s="47">
        <f t="shared" si="349"/>
        <v>0</v>
      </c>
      <c r="AP233" s="47">
        <f t="shared" si="349"/>
        <v>10879000</v>
      </c>
      <c r="AQ233" s="47">
        <f t="shared" si="349"/>
        <v>0</v>
      </c>
      <c r="AR233" s="47">
        <f t="shared" si="349"/>
        <v>0</v>
      </c>
      <c r="AS233" s="47">
        <f t="shared" si="349"/>
        <v>0</v>
      </c>
      <c r="AT233" s="47">
        <f t="shared" si="349"/>
        <v>10879000</v>
      </c>
      <c r="AU233" s="47">
        <f t="shared" si="349"/>
        <v>0</v>
      </c>
      <c r="AV233" s="47">
        <f t="shared" si="349"/>
        <v>0</v>
      </c>
      <c r="AW233" s="47">
        <f t="shared" si="349"/>
        <v>10879000</v>
      </c>
      <c r="AX233" s="47">
        <f t="shared" si="349"/>
        <v>13940000</v>
      </c>
      <c r="AY233" s="47">
        <f t="shared" si="349"/>
        <v>0</v>
      </c>
      <c r="AZ233" s="60">
        <f t="shared" si="349"/>
        <v>0</v>
      </c>
      <c r="BA233" s="59">
        <f t="shared" si="333"/>
        <v>127542000</v>
      </c>
      <c r="BB233" s="28">
        <f t="shared" si="277"/>
        <v>0</v>
      </c>
      <c r="BC233" s="61"/>
      <c r="BD233" s="59">
        <f t="shared" si="304"/>
        <v>0</v>
      </c>
      <c r="BE233" s="59">
        <f t="shared" si="305"/>
        <v>9528000</v>
      </c>
      <c r="BF233" s="59">
        <f t="shared" si="306"/>
        <v>8699000</v>
      </c>
      <c r="BG233" s="59">
        <f t="shared" si="307"/>
        <v>8343000</v>
      </c>
      <c r="BH233" s="59">
        <f t="shared" si="308"/>
        <v>10879000</v>
      </c>
      <c r="BI233" s="59">
        <f t="shared" si="309"/>
        <v>10879000</v>
      </c>
      <c r="BJ233" s="59">
        <f t="shared" si="310"/>
        <v>10879000</v>
      </c>
      <c r="BK233" s="59">
        <f t="shared" si="311"/>
        <v>10879000</v>
      </c>
      <c r="BL233" s="59">
        <f t="shared" si="312"/>
        <v>10879000</v>
      </c>
      <c r="BM233" s="59">
        <f t="shared" si="313"/>
        <v>10879000</v>
      </c>
      <c r="BN233" s="59">
        <f t="shared" si="314"/>
        <v>10879000</v>
      </c>
      <c r="BO233" s="59">
        <f t="shared" si="315"/>
        <v>24819000</v>
      </c>
      <c r="BP233" s="61"/>
      <c r="BQ233" s="59">
        <f t="shared" si="316"/>
        <v>18227000</v>
      </c>
      <c r="BR233" s="59">
        <f t="shared" si="317"/>
        <v>30101000</v>
      </c>
      <c r="BS233" s="59">
        <f t="shared" si="318"/>
        <v>32637000</v>
      </c>
      <c r="BT233" s="59">
        <f t="shared" si="319"/>
        <v>46577000</v>
      </c>
    </row>
    <row r="234">
      <c r="A234" s="49"/>
      <c r="B234" s="50" t="s">
        <v>37</v>
      </c>
      <c r="C234" s="6"/>
      <c r="D234" s="70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  <c r="AY234" s="62"/>
      <c r="AZ234" s="63"/>
      <c r="BA234" s="59">
        <f t="shared" si="333"/>
        <v>0</v>
      </c>
      <c r="BB234" s="28">
        <f t="shared" si="277"/>
        <v>0</v>
      </c>
      <c r="BC234" s="64"/>
      <c r="BD234" s="59">
        <f t="shared" si="304"/>
        <v>0</v>
      </c>
      <c r="BE234" s="59">
        <f t="shared" si="305"/>
        <v>0</v>
      </c>
      <c r="BF234" s="59">
        <f t="shared" si="306"/>
        <v>0</v>
      </c>
      <c r="BG234" s="59">
        <f t="shared" si="307"/>
        <v>0</v>
      </c>
      <c r="BH234" s="59">
        <f t="shared" si="308"/>
        <v>0</v>
      </c>
      <c r="BI234" s="59">
        <f t="shared" si="309"/>
        <v>0</v>
      </c>
      <c r="BJ234" s="59">
        <f t="shared" si="310"/>
        <v>0</v>
      </c>
      <c r="BK234" s="59">
        <f t="shared" si="311"/>
        <v>0</v>
      </c>
      <c r="BL234" s="59">
        <f t="shared" si="312"/>
        <v>0</v>
      </c>
      <c r="BM234" s="59">
        <f t="shared" si="313"/>
        <v>0</v>
      </c>
      <c r="BN234" s="59">
        <f t="shared" si="314"/>
        <v>0</v>
      </c>
      <c r="BO234" s="59">
        <f t="shared" si="315"/>
        <v>0</v>
      </c>
      <c r="BP234" s="64"/>
      <c r="BQ234" s="59">
        <f t="shared" si="316"/>
        <v>0</v>
      </c>
      <c r="BR234" s="59">
        <f t="shared" si="317"/>
        <v>0</v>
      </c>
      <c r="BS234" s="59">
        <f t="shared" si="318"/>
        <v>0</v>
      </c>
      <c r="BT234" s="59">
        <f t="shared" si="319"/>
        <v>0</v>
      </c>
    </row>
    <row r="235">
      <c r="A235" s="49"/>
      <c r="B235" s="52" t="s">
        <v>38</v>
      </c>
      <c r="C235" s="52" t="s">
        <v>196</v>
      </c>
      <c r="D235" s="106">
        <f>127550000-8000</f>
        <v>127542000</v>
      </c>
      <c r="E235" s="102"/>
      <c r="F235" s="102"/>
      <c r="G235" s="102"/>
      <c r="H235" s="102"/>
      <c r="I235" s="102"/>
      <c r="J235" s="106">
        <v>9528000.0</v>
      </c>
      <c r="K235" s="102"/>
      <c r="L235" s="102"/>
      <c r="M235" s="106">
        <v>8699000.0</v>
      </c>
      <c r="N235" s="102"/>
      <c r="O235" s="102"/>
      <c r="P235" s="102"/>
      <c r="Q235" s="102"/>
      <c r="R235" s="106">
        <v>8343000.0</v>
      </c>
      <c r="S235" s="62"/>
      <c r="T235" s="62"/>
      <c r="U235" s="62"/>
      <c r="V235" s="53">
        <v>1.0879E7</v>
      </c>
      <c r="W235" s="62"/>
      <c r="X235" s="62"/>
      <c r="Y235" s="62"/>
      <c r="Z235" s="53">
        <v>1.0879E7</v>
      </c>
      <c r="AA235" s="62"/>
      <c r="AB235" s="62"/>
      <c r="AC235" s="62"/>
      <c r="AD235" s="53">
        <v>1.0879E7</v>
      </c>
      <c r="AE235" s="62"/>
      <c r="AF235" s="62"/>
      <c r="AG235" s="62"/>
      <c r="AH235" s="53">
        <v>1.0879E7</v>
      </c>
      <c r="AI235" s="62"/>
      <c r="AJ235" s="62"/>
      <c r="AK235" s="62"/>
      <c r="AL235" s="53">
        <v>1.0879E7</v>
      </c>
      <c r="AM235" s="62"/>
      <c r="AN235" s="62"/>
      <c r="AO235" s="62"/>
      <c r="AP235" s="53">
        <v>1.0879E7</v>
      </c>
      <c r="AQ235" s="62"/>
      <c r="AR235" s="62"/>
      <c r="AS235" s="62"/>
      <c r="AT235" s="53">
        <v>1.0879E7</v>
      </c>
      <c r="AU235" s="62"/>
      <c r="AV235" s="62"/>
      <c r="AW235" s="53">
        <v>1.0879E7</v>
      </c>
      <c r="AX235" s="62">
        <v>1.394E7</v>
      </c>
      <c r="AY235" s="62"/>
      <c r="AZ235" s="63"/>
      <c r="BA235" s="59">
        <f t="shared" si="333"/>
        <v>127542000</v>
      </c>
      <c r="BB235" s="28">
        <f t="shared" si="277"/>
        <v>0</v>
      </c>
      <c r="BC235" s="64"/>
      <c r="BD235" s="59">
        <f t="shared" si="304"/>
        <v>0</v>
      </c>
      <c r="BE235" s="59">
        <f t="shared" si="305"/>
        <v>9528000</v>
      </c>
      <c r="BF235" s="59">
        <f t="shared" si="306"/>
        <v>8699000</v>
      </c>
      <c r="BG235" s="59">
        <f t="shared" si="307"/>
        <v>8343000</v>
      </c>
      <c r="BH235" s="59">
        <f t="shared" si="308"/>
        <v>10879000</v>
      </c>
      <c r="BI235" s="59">
        <f t="shared" si="309"/>
        <v>10879000</v>
      </c>
      <c r="BJ235" s="59">
        <f t="shared" si="310"/>
        <v>10879000</v>
      </c>
      <c r="BK235" s="59">
        <f t="shared" si="311"/>
        <v>10879000</v>
      </c>
      <c r="BL235" s="59">
        <f t="shared" si="312"/>
        <v>10879000</v>
      </c>
      <c r="BM235" s="59">
        <f t="shared" si="313"/>
        <v>10879000</v>
      </c>
      <c r="BN235" s="59">
        <f t="shared" si="314"/>
        <v>10879000</v>
      </c>
      <c r="BO235" s="59">
        <f t="shared" si="315"/>
        <v>24819000</v>
      </c>
      <c r="BP235" s="64"/>
      <c r="BQ235" s="59">
        <f t="shared" si="316"/>
        <v>18227000</v>
      </c>
      <c r="BR235" s="59">
        <f t="shared" si="317"/>
        <v>30101000</v>
      </c>
      <c r="BS235" s="59">
        <f t="shared" si="318"/>
        <v>32637000</v>
      </c>
      <c r="BT235" s="59">
        <f t="shared" si="319"/>
        <v>46577000</v>
      </c>
    </row>
    <row r="236">
      <c r="A236" s="45">
        <v>511633.0</v>
      </c>
      <c r="B236" s="46" t="s">
        <v>197</v>
      </c>
      <c r="C236" s="6"/>
      <c r="D236" s="143">
        <f t="shared" ref="D236:AZ236" si="350">sum(D238)</f>
        <v>17110000</v>
      </c>
      <c r="E236" s="143">
        <f t="shared" si="350"/>
        <v>1275000</v>
      </c>
      <c r="F236" s="143">
        <f t="shared" si="350"/>
        <v>0</v>
      </c>
      <c r="G236" s="143">
        <f t="shared" si="350"/>
        <v>0</v>
      </c>
      <c r="H236" s="143">
        <f t="shared" si="350"/>
        <v>0</v>
      </c>
      <c r="I236" s="143">
        <f t="shared" si="350"/>
        <v>1275000</v>
      </c>
      <c r="J236" s="143">
        <f t="shared" si="350"/>
        <v>0</v>
      </c>
      <c r="K236" s="143">
        <f t="shared" si="350"/>
        <v>0</v>
      </c>
      <c r="L236" s="143">
        <f t="shared" si="350"/>
        <v>0</v>
      </c>
      <c r="M236" s="143">
        <f t="shared" si="350"/>
        <v>1806249</v>
      </c>
      <c r="N236" s="143">
        <f t="shared" si="350"/>
        <v>0</v>
      </c>
      <c r="O236" s="143">
        <f t="shared" si="350"/>
        <v>0</v>
      </c>
      <c r="P236" s="143">
        <f t="shared" si="350"/>
        <v>0</v>
      </c>
      <c r="Q236" s="143">
        <f t="shared" si="350"/>
        <v>1275000</v>
      </c>
      <c r="R236" s="47">
        <f t="shared" si="350"/>
        <v>0</v>
      </c>
      <c r="S236" s="47">
        <f t="shared" si="350"/>
        <v>0</v>
      </c>
      <c r="T236" s="47">
        <f t="shared" si="350"/>
        <v>0</v>
      </c>
      <c r="U236" s="47">
        <f t="shared" si="350"/>
        <v>1275000</v>
      </c>
      <c r="V236" s="47">
        <f t="shared" si="350"/>
        <v>0</v>
      </c>
      <c r="W236" s="47">
        <f t="shared" si="350"/>
        <v>0</v>
      </c>
      <c r="X236" s="47">
        <f t="shared" si="350"/>
        <v>0</v>
      </c>
      <c r="Y236" s="47">
        <f t="shared" si="350"/>
        <v>1275000</v>
      </c>
      <c r="Z236" s="47">
        <f t="shared" si="350"/>
        <v>0</v>
      </c>
      <c r="AA236" s="47">
        <f t="shared" si="350"/>
        <v>1275000</v>
      </c>
      <c r="AB236" s="47">
        <f t="shared" si="350"/>
        <v>0</v>
      </c>
      <c r="AC236" s="47">
        <f t="shared" si="350"/>
        <v>1275000</v>
      </c>
      <c r="AD236" s="47">
        <f t="shared" si="350"/>
        <v>0</v>
      </c>
      <c r="AE236" s="47">
        <f t="shared" si="350"/>
        <v>0</v>
      </c>
      <c r="AF236" s="47">
        <f t="shared" si="350"/>
        <v>0</v>
      </c>
      <c r="AG236" s="47">
        <f t="shared" si="350"/>
        <v>1275000</v>
      </c>
      <c r="AH236" s="47">
        <f t="shared" si="350"/>
        <v>0</v>
      </c>
      <c r="AI236" s="47">
        <f t="shared" si="350"/>
        <v>0</v>
      </c>
      <c r="AJ236" s="47">
        <f t="shared" si="350"/>
        <v>0</v>
      </c>
      <c r="AK236" s="47">
        <f t="shared" si="350"/>
        <v>1275000</v>
      </c>
      <c r="AL236" s="47">
        <f t="shared" si="350"/>
        <v>0</v>
      </c>
      <c r="AM236" s="47">
        <f t="shared" si="350"/>
        <v>0</v>
      </c>
      <c r="AN236" s="47">
        <f t="shared" si="350"/>
        <v>0</v>
      </c>
      <c r="AO236" s="47">
        <f t="shared" si="350"/>
        <v>1275000</v>
      </c>
      <c r="AP236" s="47">
        <f t="shared" si="350"/>
        <v>0</v>
      </c>
      <c r="AQ236" s="47">
        <f t="shared" si="350"/>
        <v>0</v>
      </c>
      <c r="AR236" s="47">
        <f t="shared" si="350"/>
        <v>0</v>
      </c>
      <c r="AS236" s="47">
        <f t="shared" si="350"/>
        <v>1275000</v>
      </c>
      <c r="AT236" s="47">
        <f t="shared" si="350"/>
        <v>0</v>
      </c>
      <c r="AU236" s="47">
        <f t="shared" si="350"/>
        <v>0</v>
      </c>
      <c r="AV236" s="47">
        <f t="shared" si="350"/>
        <v>0</v>
      </c>
      <c r="AW236" s="47">
        <f t="shared" si="350"/>
        <v>1275000</v>
      </c>
      <c r="AX236" s="47">
        <f t="shared" si="350"/>
        <v>0</v>
      </c>
      <c r="AY236" s="47">
        <f t="shared" si="350"/>
        <v>3751</v>
      </c>
      <c r="AZ236" s="60">
        <f t="shared" si="350"/>
        <v>0</v>
      </c>
      <c r="BA236" s="59">
        <f t="shared" si="333"/>
        <v>17110000</v>
      </c>
      <c r="BB236" s="28">
        <f t="shared" si="277"/>
        <v>0</v>
      </c>
      <c r="BC236" s="61"/>
      <c r="BD236" s="59">
        <f t="shared" si="304"/>
        <v>1275000</v>
      </c>
      <c r="BE236" s="59">
        <f t="shared" si="305"/>
        <v>1275000</v>
      </c>
      <c r="BF236" s="59">
        <f t="shared" si="306"/>
        <v>1806249</v>
      </c>
      <c r="BG236" s="59">
        <f t="shared" si="307"/>
        <v>1275000</v>
      </c>
      <c r="BH236" s="59">
        <f t="shared" si="308"/>
        <v>1275000</v>
      </c>
      <c r="BI236" s="59">
        <f t="shared" si="309"/>
        <v>2550000</v>
      </c>
      <c r="BJ236" s="59">
        <f t="shared" si="310"/>
        <v>1275000</v>
      </c>
      <c r="BK236" s="59">
        <f t="shared" si="311"/>
        <v>1275000</v>
      </c>
      <c r="BL236" s="59">
        <f t="shared" si="312"/>
        <v>1275000</v>
      </c>
      <c r="BM236" s="59">
        <f t="shared" si="313"/>
        <v>1275000</v>
      </c>
      <c r="BN236" s="59">
        <f t="shared" si="314"/>
        <v>1275000</v>
      </c>
      <c r="BO236" s="59">
        <f t="shared" si="315"/>
        <v>1278751</v>
      </c>
      <c r="BP236" s="61"/>
      <c r="BQ236" s="59">
        <f t="shared" si="316"/>
        <v>4356249</v>
      </c>
      <c r="BR236" s="59">
        <f t="shared" si="317"/>
        <v>5100000</v>
      </c>
      <c r="BS236" s="59">
        <f t="shared" si="318"/>
        <v>3825000</v>
      </c>
      <c r="BT236" s="59">
        <f t="shared" si="319"/>
        <v>3828751</v>
      </c>
    </row>
    <row r="237">
      <c r="A237" s="49"/>
      <c r="B237" s="50" t="s">
        <v>37</v>
      </c>
      <c r="C237" s="6"/>
      <c r="D237" s="70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  <c r="AY237" s="62"/>
      <c r="AZ237" s="63"/>
      <c r="BA237" s="59">
        <f t="shared" si="333"/>
        <v>0</v>
      </c>
      <c r="BB237" s="28">
        <f t="shared" si="277"/>
        <v>0</v>
      </c>
      <c r="BC237" s="64"/>
      <c r="BD237" s="59">
        <f t="shared" si="304"/>
        <v>0</v>
      </c>
      <c r="BE237" s="59">
        <f t="shared" si="305"/>
        <v>0</v>
      </c>
      <c r="BF237" s="59">
        <f t="shared" si="306"/>
        <v>0</v>
      </c>
      <c r="BG237" s="59">
        <f t="shared" si="307"/>
        <v>0</v>
      </c>
      <c r="BH237" s="59">
        <f t="shared" si="308"/>
        <v>0</v>
      </c>
      <c r="BI237" s="59">
        <f t="shared" si="309"/>
        <v>0</v>
      </c>
      <c r="BJ237" s="59">
        <f t="shared" si="310"/>
        <v>0</v>
      </c>
      <c r="BK237" s="59">
        <f t="shared" si="311"/>
        <v>0</v>
      </c>
      <c r="BL237" s="59">
        <f t="shared" si="312"/>
        <v>0</v>
      </c>
      <c r="BM237" s="59">
        <f t="shared" si="313"/>
        <v>0</v>
      </c>
      <c r="BN237" s="59">
        <f t="shared" si="314"/>
        <v>0</v>
      </c>
      <c r="BO237" s="59">
        <f t="shared" si="315"/>
        <v>0</v>
      </c>
      <c r="BP237" s="64"/>
      <c r="BQ237" s="59">
        <f t="shared" si="316"/>
        <v>0</v>
      </c>
      <c r="BR237" s="59">
        <f t="shared" si="317"/>
        <v>0</v>
      </c>
      <c r="BS237" s="59">
        <f t="shared" si="318"/>
        <v>0</v>
      </c>
      <c r="BT237" s="59">
        <f t="shared" si="319"/>
        <v>0</v>
      </c>
    </row>
    <row r="238">
      <c r="A238" s="49"/>
      <c r="B238" s="52" t="s">
        <v>38</v>
      </c>
      <c r="C238" s="52" t="s">
        <v>197</v>
      </c>
      <c r="D238" s="142">
        <f>17970000-860000</f>
        <v>17110000</v>
      </c>
      <c r="E238" s="106">
        <v>1275000.0</v>
      </c>
      <c r="F238" s="102"/>
      <c r="G238" s="102"/>
      <c r="H238" s="102"/>
      <c r="I238" s="106">
        <v>1275000.0</v>
      </c>
      <c r="J238" s="102"/>
      <c r="K238" s="102"/>
      <c r="L238" s="102"/>
      <c r="M238" s="106">
        <f>1275000+531249</f>
        <v>1806249</v>
      </c>
      <c r="N238" s="102"/>
      <c r="O238" s="102"/>
      <c r="P238" s="102"/>
      <c r="Q238" s="106">
        <v>1275000.0</v>
      </c>
      <c r="R238" s="62"/>
      <c r="S238" s="62"/>
      <c r="T238" s="62"/>
      <c r="U238" s="106">
        <v>1275000.0</v>
      </c>
      <c r="V238" s="62"/>
      <c r="W238" s="62"/>
      <c r="X238" s="62"/>
      <c r="Y238" s="106">
        <v>1275000.0</v>
      </c>
      <c r="Z238" s="62"/>
      <c r="AA238" s="106">
        <v>1275000.0</v>
      </c>
      <c r="AB238" s="62"/>
      <c r="AC238" s="106">
        <v>1275000.0</v>
      </c>
      <c r="AD238" s="62"/>
      <c r="AE238" s="62"/>
      <c r="AF238" s="62"/>
      <c r="AG238" s="106">
        <v>1275000.0</v>
      </c>
      <c r="AH238" s="62"/>
      <c r="AI238" s="62"/>
      <c r="AJ238" s="62"/>
      <c r="AK238" s="106">
        <v>1275000.0</v>
      </c>
      <c r="AL238" s="62"/>
      <c r="AM238" s="62"/>
      <c r="AN238" s="62"/>
      <c r="AO238" s="106">
        <v>1275000.0</v>
      </c>
      <c r="AP238" s="62"/>
      <c r="AQ238" s="62"/>
      <c r="AR238" s="62"/>
      <c r="AS238" s="106">
        <v>1275000.0</v>
      </c>
      <c r="AT238" s="62"/>
      <c r="AU238" s="62"/>
      <c r="AV238" s="62"/>
      <c r="AW238" s="106">
        <v>1275000.0</v>
      </c>
      <c r="AX238" s="62"/>
      <c r="AY238" s="53">
        <v>3751.0</v>
      </c>
      <c r="AZ238" s="63"/>
      <c r="BA238" s="59">
        <f t="shared" si="333"/>
        <v>17110000</v>
      </c>
      <c r="BB238" s="28">
        <f t="shared" si="277"/>
        <v>0</v>
      </c>
      <c r="BC238" s="64"/>
      <c r="BD238" s="59">
        <f t="shared" si="304"/>
        <v>1275000</v>
      </c>
      <c r="BE238" s="59">
        <f t="shared" si="305"/>
        <v>1275000</v>
      </c>
      <c r="BF238" s="59">
        <f t="shared" si="306"/>
        <v>1806249</v>
      </c>
      <c r="BG238" s="59">
        <f t="shared" si="307"/>
        <v>1275000</v>
      </c>
      <c r="BH238" s="59">
        <f t="shared" si="308"/>
        <v>1275000</v>
      </c>
      <c r="BI238" s="59">
        <f t="shared" si="309"/>
        <v>2550000</v>
      </c>
      <c r="BJ238" s="59">
        <f t="shared" si="310"/>
        <v>1275000</v>
      </c>
      <c r="BK238" s="59">
        <f t="shared" si="311"/>
        <v>1275000</v>
      </c>
      <c r="BL238" s="59">
        <f t="shared" si="312"/>
        <v>1275000</v>
      </c>
      <c r="BM238" s="59">
        <f t="shared" si="313"/>
        <v>1275000</v>
      </c>
      <c r="BN238" s="59">
        <f t="shared" si="314"/>
        <v>1275000</v>
      </c>
      <c r="BO238" s="59">
        <f t="shared" si="315"/>
        <v>1278751</v>
      </c>
      <c r="BP238" s="64"/>
      <c r="BQ238" s="59">
        <f t="shared" si="316"/>
        <v>4356249</v>
      </c>
      <c r="BR238" s="59">
        <f t="shared" si="317"/>
        <v>5100000</v>
      </c>
      <c r="BS238" s="59">
        <f t="shared" si="318"/>
        <v>3825000</v>
      </c>
      <c r="BT238" s="59">
        <f t="shared" si="319"/>
        <v>3828751</v>
      </c>
    </row>
    <row r="239">
      <c r="A239" s="45">
        <v>512211.0</v>
      </c>
      <c r="B239" s="46" t="s">
        <v>198</v>
      </c>
      <c r="C239" s="6"/>
      <c r="D239" s="143">
        <f t="shared" ref="D239:AZ239" si="351">sum(D241,D245)</f>
        <v>31286000</v>
      </c>
      <c r="E239" s="143">
        <f t="shared" si="351"/>
        <v>0</v>
      </c>
      <c r="F239" s="143">
        <f t="shared" si="351"/>
        <v>0</v>
      </c>
      <c r="G239" s="143">
        <f t="shared" si="351"/>
        <v>0</v>
      </c>
      <c r="H239" s="143">
        <f t="shared" si="351"/>
        <v>0</v>
      </c>
      <c r="I239" s="143">
        <f t="shared" si="351"/>
        <v>0</v>
      </c>
      <c r="J239" s="143">
        <f t="shared" si="351"/>
        <v>0</v>
      </c>
      <c r="K239" s="143">
        <f t="shared" si="351"/>
        <v>974000</v>
      </c>
      <c r="L239" s="143">
        <f t="shared" si="351"/>
        <v>0</v>
      </c>
      <c r="M239" s="143">
        <f t="shared" si="351"/>
        <v>0</v>
      </c>
      <c r="N239" s="143">
        <f t="shared" si="351"/>
        <v>0</v>
      </c>
      <c r="O239" s="143">
        <f t="shared" si="351"/>
        <v>0</v>
      </c>
      <c r="P239" s="143">
        <f t="shared" si="351"/>
        <v>0</v>
      </c>
      <c r="Q239" s="143">
        <f t="shared" si="351"/>
        <v>0</v>
      </c>
      <c r="R239" s="47">
        <f t="shared" si="351"/>
        <v>0</v>
      </c>
      <c r="S239" s="47">
        <f t="shared" si="351"/>
        <v>1311000</v>
      </c>
      <c r="T239" s="47">
        <f t="shared" si="351"/>
        <v>0</v>
      </c>
      <c r="U239" s="47">
        <f t="shared" si="351"/>
        <v>0</v>
      </c>
      <c r="V239" s="47">
        <f t="shared" si="351"/>
        <v>0</v>
      </c>
      <c r="W239" s="47">
        <f t="shared" si="351"/>
        <v>0</v>
      </c>
      <c r="X239" s="47">
        <f t="shared" si="351"/>
        <v>0</v>
      </c>
      <c r="Y239" s="47">
        <f t="shared" si="351"/>
        <v>0</v>
      </c>
      <c r="Z239" s="47">
        <f t="shared" si="351"/>
        <v>0</v>
      </c>
      <c r="AA239" s="47">
        <f t="shared" si="351"/>
        <v>0</v>
      </c>
      <c r="AB239" s="47">
        <f t="shared" si="351"/>
        <v>0</v>
      </c>
      <c r="AC239" s="47">
        <f t="shared" si="351"/>
        <v>0</v>
      </c>
      <c r="AD239" s="47">
        <f t="shared" si="351"/>
        <v>0</v>
      </c>
      <c r="AE239" s="47">
        <f t="shared" si="351"/>
        <v>0</v>
      </c>
      <c r="AF239" s="47">
        <f t="shared" si="351"/>
        <v>0</v>
      </c>
      <c r="AG239" s="47">
        <f t="shared" si="351"/>
        <v>0</v>
      </c>
      <c r="AH239" s="47">
        <f t="shared" si="351"/>
        <v>0</v>
      </c>
      <c r="AI239" s="47">
        <f t="shared" si="351"/>
        <v>0</v>
      </c>
      <c r="AJ239" s="47">
        <f t="shared" si="351"/>
        <v>0</v>
      </c>
      <c r="AK239" s="47">
        <f t="shared" si="351"/>
        <v>0</v>
      </c>
      <c r="AL239" s="47">
        <f t="shared" si="351"/>
        <v>0</v>
      </c>
      <c r="AM239" s="47">
        <f t="shared" si="351"/>
        <v>0</v>
      </c>
      <c r="AN239" s="47">
        <f t="shared" si="351"/>
        <v>0</v>
      </c>
      <c r="AO239" s="47">
        <f t="shared" si="351"/>
        <v>6000000</v>
      </c>
      <c r="AP239" s="47">
        <f t="shared" si="351"/>
        <v>0</v>
      </c>
      <c r="AQ239" s="47">
        <f t="shared" si="351"/>
        <v>0</v>
      </c>
      <c r="AR239" s="47">
        <f t="shared" si="351"/>
        <v>11568400</v>
      </c>
      <c r="AS239" s="47">
        <f t="shared" si="351"/>
        <v>0</v>
      </c>
      <c r="AT239" s="47">
        <f t="shared" si="351"/>
        <v>0</v>
      </c>
      <c r="AU239" s="47">
        <f t="shared" si="351"/>
        <v>0</v>
      </c>
      <c r="AV239" s="47">
        <f t="shared" si="351"/>
        <v>0</v>
      </c>
      <c r="AW239" s="47">
        <f t="shared" si="351"/>
        <v>11432600</v>
      </c>
      <c r="AX239" s="47">
        <f t="shared" si="351"/>
        <v>0</v>
      </c>
      <c r="AY239" s="47">
        <f t="shared" si="351"/>
        <v>0</v>
      </c>
      <c r="AZ239" s="60">
        <f t="shared" si="351"/>
        <v>0</v>
      </c>
      <c r="BA239" s="59">
        <f t="shared" si="333"/>
        <v>31286000</v>
      </c>
      <c r="BB239" s="28">
        <f t="shared" si="277"/>
        <v>0</v>
      </c>
      <c r="BC239" s="61"/>
      <c r="BD239" s="59">
        <f t="shared" si="304"/>
        <v>0</v>
      </c>
      <c r="BE239" s="59">
        <f t="shared" si="305"/>
        <v>974000</v>
      </c>
      <c r="BF239" s="59">
        <f t="shared" si="306"/>
        <v>0</v>
      </c>
      <c r="BG239" s="59">
        <f t="shared" si="307"/>
        <v>1311000</v>
      </c>
      <c r="BH239" s="59">
        <f t="shared" si="308"/>
        <v>0</v>
      </c>
      <c r="BI239" s="59">
        <f t="shared" si="309"/>
        <v>0</v>
      </c>
      <c r="BJ239" s="59">
        <f t="shared" si="310"/>
        <v>0</v>
      </c>
      <c r="BK239" s="59">
        <f t="shared" si="311"/>
        <v>0</v>
      </c>
      <c r="BL239" s="59">
        <f t="shared" si="312"/>
        <v>0</v>
      </c>
      <c r="BM239" s="59">
        <f t="shared" si="313"/>
        <v>17568400</v>
      </c>
      <c r="BN239" s="59">
        <f t="shared" si="314"/>
        <v>0</v>
      </c>
      <c r="BO239" s="59">
        <f t="shared" si="315"/>
        <v>11432600</v>
      </c>
      <c r="BP239" s="61"/>
      <c r="BQ239" s="59">
        <f t="shared" si="316"/>
        <v>974000</v>
      </c>
      <c r="BR239" s="59">
        <f t="shared" si="317"/>
        <v>1311000</v>
      </c>
      <c r="BS239" s="59">
        <f t="shared" si="318"/>
        <v>0</v>
      </c>
      <c r="BT239" s="59">
        <f t="shared" si="319"/>
        <v>29001000</v>
      </c>
    </row>
    <row r="240">
      <c r="A240" s="49"/>
      <c r="B240" s="50" t="s">
        <v>37</v>
      </c>
      <c r="C240" s="6"/>
      <c r="D240" s="70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  <c r="AK240" s="62"/>
      <c r="AL240" s="62"/>
      <c r="AM240" s="62"/>
      <c r="AN240" s="62"/>
      <c r="AO240" s="62"/>
      <c r="AP240" s="62"/>
      <c r="AQ240" s="62"/>
      <c r="AR240" s="62"/>
      <c r="AS240" s="62"/>
      <c r="AT240" s="62"/>
      <c r="AU240" s="62"/>
      <c r="AV240" s="62"/>
      <c r="AW240" s="62"/>
      <c r="AX240" s="62"/>
      <c r="AY240" s="62"/>
      <c r="AZ240" s="63"/>
      <c r="BA240" s="59">
        <f t="shared" si="333"/>
        <v>0</v>
      </c>
      <c r="BB240" s="28">
        <f t="shared" si="277"/>
        <v>0</v>
      </c>
      <c r="BC240" s="64"/>
      <c r="BD240" s="59">
        <f t="shared" si="304"/>
        <v>0</v>
      </c>
      <c r="BE240" s="59">
        <f t="shared" si="305"/>
        <v>0</v>
      </c>
      <c r="BF240" s="59">
        <f t="shared" si="306"/>
        <v>0</v>
      </c>
      <c r="BG240" s="59">
        <f t="shared" si="307"/>
        <v>0</v>
      </c>
      <c r="BH240" s="59">
        <f t="shared" si="308"/>
        <v>0</v>
      </c>
      <c r="BI240" s="59">
        <f t="shared" si="309"/>
        <v>0</v>
      </c>
      <c r="BJ240" s="59">
        <f t="shared" si="310"/>
        <v>0</v>
      </c>
      <c r="BK240" s="59">
        <f t="shared" si="311"/>
        <v>0</v>
      </c>
      <c r="BL240" s="59">
        <f t="shared" si="312"/>
        <v>0</v>
      </c>
      <c r="BM240" s="59">
        <f t="shared" si="313"/>
        <v>0</v>
      </c>
      <c r="BN240" s="59">
        <f t="shared" si="314"/>
        <v>0</v>
      </c>
      <c r="BO240" s="59">
        <f t="shared" si="315"/>
        <v>0</v>
      </c>
      <c r="BP240" s="64"/>
      <c r="BQ240" s="59">
        <f t="shared" si="316"/>
        <v>0</v>
      </c>
      <c r="BR240" s="59">
        <f t="shared" si="317"/>
        <v>0</v>
      </c>
      <c r="BS240" s="59">
        <f t="shared" si="318"/>
        <v>0</v>
      </c>
      <c r="BT240" s="59">
        <f t="shared" si="319"/>
        <v>0</v>
      </c>
    </row>
    <row r="241">
      <c r="A241" s="49"/>
      <c r="B241" s="52" t="s">
        <v>54</v>
      </c>
      <c r="C241" s="52" t="s">
        <v>199</v>
      </c>
      <c r="D241" s="106">
        <f t="shared" ref="D241:AZ241" si="352">sum(D242:D244)</f>
        <v>25155000</v>
      </c>
      <c r="E241" s="106">
        <f t="shared" si="352"/>
        <v>0</v>
      </c>
      <c r="F241" s="106">
        <f t="shared" si="352"/>
        <v>0</v>
      </c>
      <c r="G241" s="106">
        <f t="shared" si="352"/>
        <v>0</v>
      </c>
      <c r="H241" s="106">
        <f t="shared" si="352"/>
        <v>0</v>
      </c>
      <c r="I241" s="106">
        <f t="shared" si="352"/>
        <v>0</v>
      </c>
      <c r="J241" s="106">
        <f t="shared" si="352"/>
        <v>0</v>
      </c>
      <c r="K241" s="106">
        <f t="shared" si="352"/>
        <v>900000</v>
      </c>
      <c r="L241" s="106">
        <f t="shared" si="352"/>
        <v>0</v>
      </c>
      <c r="M241" s="106">
        <f t="shared" si="352"/>
        <v>0</v>
      </c>
      <c r="N241" s="106">
        <f t="shared" si="352"/>
        <v>0</v>
      </c>
      <c r="O241" s="106">
        <f t="shared" si="352"/>
        <v>0</v>
      </c>
      <c r="P241" s="106">
        <f t="shared" si="352"/>
        <v>0</v>
      </c>
      <c r="Q241" s="106">
        <f t="shared" si="352"/>
        <v>0</v>
      </c>
      <c r="R241" s="53">
        <f t="shared" si="352"/>
        <v>0</v>
      </c>
      <c r="S241" s="53">
        <f t="shared" si="352"/>
        <v>1200000</v>
      </c>
      <c r="T241" s="53">
        <f t="shared" si="352"/>
        <v>0</v>
      </c>
      <c r="U241" s="53">
        <f t="shared" si="352"/>
        <v>0</v>
      </c>
      <c r="V241" s="53">
        <f t="shared" si="352"/>
        <v>0</v>
      </c>
      <c r="W241" s="53">
        <f t="shared" si="352"/>
        <v>0</v>
      </c>
      <c r="X241" s="53">
        <f t="shared" si="352"/>
        <v>0</v>
      </c>
      <c r="Y241" s="53">
        <f t="shared" si="352"/>
        <v>0</v>
      </c>
      <c r="Z241" s="53">
        <f t="shared" si="352"/>
        <v>0</v>
      </c>
      <c r="AA241" s="53">
        <f t="shared" si="352"/>
        <v>0</v>
      </c>
      <c r="AB241" s="53">
        <f t="shared" si="352"/>
        <v>0</v>
      </c>
      <c r="AC241" s="53">
        <f t="shared" si="352"/>
        <v>0</v>
      </c>
      <c r="AD241" s="53">
        <f t="shared" si="352"/>
        <v>0</v>
      </c>
      <c r="AE241" s="53">
        <f t="shared" si="352"/>
        <v>0</v>
      </c>
      <c r="AF241" s="53">
        <f t="shared" si="352"/>
        <v>0</v>
      </c>
      <c r="AG241" s="53">
        <f t="shared" si="352"/>
        <v>0</v>
      </c>
      <c r="AH241" s="53">
        <f t="shared" si="352"/>
        <v>0</v>
      </c>
      <c r="AI241" s="53">
        <f t="shared" si="352"/>
        <v>0</v>
      </c>
      <c r="AJ241" s="53">
        <f t="shared" si="352"/>
        <v>0</v>
      </c>
      <c r="AK241" s="53">
        <f t="shared" si="352"/>
        <v>0</v>
      </c>
      <c r="AL241" s="53">
        <f t="shared" si="352"/>
        <v>0</v>
      </c>
      <c r="AM241" s="53">
        <f t="shared" si="352"/>
        <v>0</v>
      </c>
      <c r="AN241" s="53">
        <f t="shared" si="352"/>
        <v>0</v>
      </c>
      <c r="AO241" s="53">
        <f t="shared" si="352"/>
        <v>6000000</v>
      </c>
      <c r="AP241" s="53">
        <f t="shared" si="352"/>
        <v>0</v>
      </c>
      <c r="AQ241" s="53">
        <f t="shared" si="352"/>
        <v>0</v>
      </c>
      <c r="AR241" s="53">
        <f t="shared" si="352"/>
        <v>9000000</v>
      </c>
      <c r="AS241" s="53">
        <f t="shared" si="352"/>
        <v>0</v>
      </c>
      <c r="AT241" s="53">
        <f t="shared" si="352"/>
        <v>0</v>
      </c>
      <c r="AU241" s="53">
        <f t="shared" si="352"/>
        <v>0</v>
      </c>
      <c r="AV241" s="53">
        <f t="shared" si="352"/>
        <v>0</v>
      </c>
      <c r="AW241" s="53">
        <f t="shared" si="352"/>
        <v>8055000</v>
      </c>
      <c r="AX241" s="53">
        <f t="shared" si="352"/>
        <v>0</v>
      </c>
      <c r="AY241" s="53">
        <f t="shared" si="352"/>
        <v>0</v>
      </c>
      <c r="AZ241" s="65">
        <f t="shared" si="352"/>
        <v>0</v>
      </c>
      <c r="BA241" s="59">
        <f t="shared" si="333"/>
        <v>25155000</v>
      </c>
      <c r="BB241" s="28">
        <f t="shared" si="277"/>
        <v>0</v>
      </c>
      <c r="BC241" s="64"/>
      <c r="BD241" s="59">
        <f t="shared" si="304"/>
        <v>0</v>
      </c>
      <c r="BE241" s="59">
        <f t="shared" si="305"/>
        <v>900000</v>
      </c>
      <c r="BF241" s="59">
        <f t="shared" si="306"/>
        <v>0</v>
      </c>
      <c r="BG241" s="59">
        <f t="shared" si="307"/>
        <v>1200000</v>
      </c>
      <c r="BH241" s="59">
        <f t="shared" si="308"/>
        <v>0</v>
      </c>
      <c r="BI241" s="59">
        <f t="shared" si="309"/>
        <v>0</v>
      </c>
      <c r="BJ241" s="59">
        <f t="shared" si="310"/>
        <v>0</v>
      </c>
      <c r="BK241" s="59">
        <f t="shared" si="311"/>
        <v>0</v>
      </c>
      <c r="BL241" s="59">
        <f t="shared" si="312"/>
        <v>0</v>
      </c>
      <c r="BM241" s="59">
        <f t="shared" si="313"/>
        <v>15000000</v>
      </c>
      <c r="BN241" s="59">
        <f t="shared" si="314"/>
        <v>0</v>
      </c>
      <c r="BO241" s="59">
        <f t="shared" si="315"/>
        <v>8055000</v>
      </c>
      <c r="BP241" s="64"/>
      <c r="BQ241" s="59">
        <f t="shared" si="316"/>
        <v>900000</v>
      </c>
      <c r="BR241" s="59">
        <f t="shared" si="317"/>
        <v>1200000</v>
      </c>
      <c r="BS241" s="59">
        <f t="shared" si="318"/>
        <v>0</v>
      </c>
      <c r="BT241" s="59">
        <f t="shared" si="319"/>
        <v>23055000</v>
      </c>
    </row>
    <row r="242">
      <c r="A242" s="49"/>
      <c r="B242" s="52" t="s">
        <v>38</v>
      </c>
      <c r="C242" s="52" t="s">
        <v>200</v>
      </c>
      <c r="D242" s="106">
        <v>1875000.0</v>
      </c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  <c r="AR242" s="144">
        <v>1000000.0</v>
      </c>
      <c r="AS242" s="102"/>
      <c r="AT242" s="102"/>
      <c r="AU242" s="102"/>
      <c r="AV242" s="102"/>
      <c r="AW242" s="144">
        <v>875000.0</v>
      </c>
      <c r="AX242" s="102"/>
      <c r="AY242" s="102"/>
      <c r="AZ242" s="103"/>
      <c r="BA242" s="59">
        <f t="shared" si="333"/>
        <v>1875000</v>
      </c>
      <c r="BB242" s="28">
        <f t="shared" si="277"/>
        <v>0</v>
      </c>
      <c r="BC242" s="64"/>
      <c r="BD242" s="59">
        <f t="shared" si="304"/>
        <v>0</v>
      </c>
      <c r="BE242" s="59">
        <f t="shared" si="305"/>
        <v>0</v>
      </c>
      <c r="BF242" s="59">
        <f t="shared" si="306"/>
        <v>0</v>
      </c>
      <c r="BG242" s="59">
        <f t="shared" si="307"/>
        <v>0</v>
      </c>
      <c r="BH242" s="59">
        <f t="shared" si="308"/>
        <v>0</v>
      </c>
      <c r="BI242" s="59">
        <f t="shared" si="309"/>
        <v>0</v>
      </c>
      <c r="BJ242" s="59">
        <f t="shared" si="310"/>
        <v>0</v>
      </c>
      <c r="BK242" s="59">
        <f t="shared" si="311"/>
        <v>0</v>
      </c>
      <c r="BL242" s="59">
        <f t="shared" si="312"/>
        <v>0</v>
      </c>
      <c r="BM242" s="59">
        <f t="shared" si="313"/>
        <v>1000000</v>
      </c>
      <c r="BN242" s="59">
        <f t="shared" si="314"/>
        <v>0</v>
      </c>
      <c r="BO242" s="59">
        <f t="shared" si="315"/>
        <v>875000</v>
      </c>
      <c r="BP242" s="64"/>
      <c r="BQ242" s="59">
        <f t="shared" si="316"/>
        <v>0</v>
      </c>
      <c r="BR242" s="59">
        <f t="shared" si="317"/>
        <v>0</v>
      </c>
      <c r="BS242" s="59">
        <f t="shared" si="318"/>
        <v>0</v>
      </c>
      <c r="BT242" s="59">
        <f t="shared" si="319"/>
        <v>1875000</v>
      </c>
    </row>
    <row r="243">
      <c r="A243" s="49"/>
      <c r="B243" s="52" t="s">
        <v>38</v>
      </c>
      <c r="C243" s="52" t="s">
        <v>201</v>
      </c>
      <c r="D243" s="106">
        <v>1.92E7</v>
      </c>
      <c r="E243" s="102"/>
      <c r="F243" s="102"/>
      <c r="G243" s="102"/>
      <c r="H243" s="102"/>
      <c r="I243" s="102"/>
      <c r="J243" s="102"/>
      <c r="K243" s="106">
        <v>900000.0</v>
      </c>
      <c r="L243" s="102"/>
      <c r="M243" s="102"/>
      <c r="N243" s="102"/>
      <c r="O243" s="102"/>
      <c r="P243" s="102"/>
      <c r="Q243" s="102"/>
      <c r="R243" s="102"/>
      <c r="S243" s="106">
        <f>720000+480000</f>
        <v>1200000</v>
      </c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44">
        <v>6000000.0</v>
      </c>
      <c r="AP243" s="102"/>
      <c r="AQ243" s="102"/>
      <c r="AR243" s="144">
        <v>6000000.0</v>
      </c>
      <c r="AS243" s="102"/>
      <c r="AT243" s="102"/>
      <c r="AU243" s="102"/>
      <c r="AV243" s="102"/>
      <c r="AW243" s="144">
        <v>5100000.0</v>
      </c>
      <c r="AX243" s="102"/>
      <c r="AY243" s="102"/>
      <c r="AZ243" s="103"/>
      <c r="BA243" s="59">
        <f t="shared" si="333"/>
        <v>19200000</v>
      </c>
      <c r="BB243" s="28">
        <f t="shared" si="277"/>
        <v>0</v>
      </c>
      <c r="BC243" s="64"/>
      <c r="BD243" s="59">
        <f t="shared" si="304"/>
        <v>0</v>
      </c>
      <c r="BE243" s="59">
        <f t="shared" si="305"/>
        <v>900000</v>
      </c>
      <c r="BF243" s="59">
        <f t="shared" si="306"/>
        <v>0</v>
      </c>
      <c r="BG243" s="59">
        <f t="shared" si="307"/>
        <v>1200000</v>
      </c>
      <c r="BH243" s="59">
        <f t="shared" si="308"/>
        <v>0</v>
      </c>
      <c r="BI243" s="59">
        <f t="shared" si="309"/>
        <v>0</v>
      </c>
      <c r="BJ243" s="59">
        <f t="shared" si="310"/>
        <v>0</v>
      </c>
      <c r="BK243" s="59">
        <f t="shared" si="311"/>
        <v>0</v>
      </c>
      <c r="BL243" s="59">
        <f t="shared" si="312"/>
        <v>0</v>
      </c>
      <c r="BM243" s="59">
        <f t="shared" si="313"/>
        <v>12000000</v>
      </c>
      <c r="BN243" s="59">
        <f t="shared" si="314"/>
        <v>0</v>
      </c>
      <c r="BO243" s="59">
        <f t="shared" si="315"/>
        <v>5100000</v>
      </c>
      <c r="BP243" s="64"/>
      <c r="BQ243" s="59">
        <f t="shared" si="316"/>
        <v>900000</v>
      </c>
      <c r="BR243" s="59">
        <f t="shared" si="317"/>
        <v>1200000</v>
      </c>
      <c r="BS243" s="59">
        <f t="shared" si="318"/>
        <v>0</v>
      </c>
      <c r="BT243" s="59">
        <f t="shared" si="319"/>
        <v>17100000</v>
      </c>
    </row>
    <row r="244">
      <c r="A244" s="49"/>
      <c r="B244" s="52" t="s">
        <v>38</v>
      </c>
      <c r="C244" s="52" t="s">
        <v>202</v>
      </c>
      <c r="D244" s="106">
        <v>4080000.0</v>
      </c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44">
        <v>2000000.0</v>
      </c>
      <c r="AS244" s="102"/>
      <c r="AT244" s="102"/>
      <c r="AU244" s="102"/>
      <c r="AV244" s="102"/>
      <c r="AW244" s="144">
        <v>2080000.0</v>
      </c>
      <c r="AX244" s="102"/>
      <c r="AY244" s="102"/>
      <c r="AZ244" s="103"/>
      <c r="BA244" s="59">
        <f t="shared" si="333"/>
        <v>4080000</v>
      </c>
      <c r="BB244" s="28">
        <f t="shared" si="277"/>
        <v>0</v>
      </c>
      <c r="BC244" s="64"/>
      <c r="BD244" s="59">
        <f t="shared" si="304"/>
        <v>0</v>
      </c>
      <c r="BE244" s="59">
        <f t="shared" si="305"/>
        <v>0</v>
      </c>
      <c r="BF244" s="59">
        <f t="shared" si="306"/>
        <v>0</v>
      </c>
      <c r="BG244" s="59">
        <f t="shared" si="307"/>
        <v>0</v>
      </c>
      <c r="BH244" s="59">
        <f t="shared" si="308"/>
        <v>0</v>
      </c>
      <c r="BI244" s="59">
        <f t="shared" si="309"/>
        <v>0</v>
      </c>
      <c r="BJ244" s="59">
        <f t="shared" si="310"/>
        <v>0</v>
      </c>
      <c r="BK244" s="59">
        <f t="shared" si="311"/>
        <v>0</v>
      </c>
      <c r="BL244" s="59">
        <f t="shared" si="312"/>
        <v>0</v>
      </c>
      <c r="BM244" s="59">
        <f t="shared" si="313"/>
        <v>2000000</v>
      </c>
      <c r="BN244" s="59">
        <f t="shared" si="314"/>
        <v>0</v>
      </c>
      <c r="BO244" s="59">
        <f t="shared" si="315"/>
        <v>2080000</v>
      </c>
      <c r="BP244" s="64"/>
      <c r="BQ244" s="59">
        <f t="shared" si="316"/>
        <v>0</v>
      </c>
      <c r="BR244" s="59">
        <f t="shared" si="317"/>
        <v>0</v>
      </c>
      <c r="BS244" s="59">
        <f t="shared" si="318"/>
        <v>0</v>
      </c>
      <c r="BT244" s="59">
        <f t="shared" si="319"/>
        <v>4080000</v>
      </c>
    </row>
    <row r="245">
      <c r="A245" s="49"/>
      <c r="B245" s="52" t="s">
        <v>54</v>
      </c>
      <c r="C245" s="52" t="s">
        <v>203</v>
      </c>
      <c r="D245" s="106">
        <f t="shared" ref="D245:AZ245" si="353">sum(D246:D248)</f>
        <v>6131000</v>
      </c>
      <c r="E245" s="106">
        <f t="shared" si="353"/>
        <v>0</v>
      </c>
      <c r="F245" s="106">
        <f t="shared" si="353"/>
        <v>0</v>
      </c>
      <c r="G245" s="106">
        <f t="shared" si="353"/>
        <v>0</v>
      </c>
      <c r="H245" s="106">
        <f t="shared" si="353"/>
        <v>0</v>
      </c>
      <c r="I245" s="106">
        <f t="shared" si="353"/>
        <v>0</v>
      </c>
      <c r="J245" s="106">
        <f t="shared" si="353"/>
        <v>0</v>
      </c>
      <c r="K245" s="106">
        <f t="shared" si="353"/>
        <v>74000</v>
      </c>
      <c r="L245" s="106">
        <f t="shared" si="353"/>
        <v>0</v>
      </c>
      <c r="M245" s="106">
        <f t="shared" si="353"/>
        <v>0</v>
      </c>
      <c r="N245" s="106">
        <f t="shared" si="353"/>
        <v>0</v>
      </c>
      <c r="O245" s="106">
        <f t="shared" si="353"/>
        <v>0</v>
      </c>
      <c r="P245" s="106">
        <f t="shared" si="353"/>
        <v>0</v>
      </c>
      <c r="Q245" s="106">
        <f t="shared" si="353"/>
        <v>0</v>
      </c>
      <c r="R245" s="53">
        <f t="shared" si="353"/>
        <v>0</v>
      </c>
      <c r="S245" s="53">
        <f t="shared" si="353"/>
        <v>111000</v>
      </c>
      <c r="T245" s="53">
        <f t="shared" si="353"/>
        <v>0</v>
      </c>
      <c r="U245" s="53">
        <f t="shared" si="353"/>
        <v>0</v>
      </c>
      <c r="V245" s="53">
        <f t="shared" si="353"/>
        <v>0</v>
      </c>
      <c r="W245" s="53">
        <f t="shared" si="353"/>
        <v>0</v>
      </c>
      <c r="X245" s="53">
        <f t="shared" si="353"/>
        <v>0</v>
      </c>
      <c r="Y245" s="53">
        <f t="shared" si="353"/>
        <v>0</v>
      </c>
      <c r="Z245" s="53">
        <f t="shared" si="353"/>
        <v>0</v>
      </c>
      <c r="AA245" s="53">
        <f t="shared" si="353"/>
        <v>0</v>
      </c>
      <c r="AB245" s="53">
        <f t="shared" si="353"/>
        <v>0</v>
      </c>
      <c r="AC245" s="53">
        <f t="shared" si="353"/>
        <v>0</v>
      </c>
      <c r="AD245" s="53">
        <f t="shared" si="353"/>
        <v>0</v>
      </c>
      <c r="AE245" s="53">
        <f t="shared" si="353"/>
        <v>0</v>
      </c>
      <c r="AF245" s="53">
        <f t="shared" si="353"/>
        <v>0</v>
      </c>
      <c r="AG245" s="53">
        <f t="shared" si="353"/>
        <v>0</v>
      </c>
      <c r="AH245" s="53">
        <f t="shared" si="353"/>
        <v>0</v>
      </c>
      <c r="AI245" s="53">
        <f t="shared" si="353"/>
        <v>0</v>
      </c>
      <c r="AJ245" s="53">
        <f t="shared" si="353"/>
        <v>0</v>
      </c>
      <c r="AK245" s="53">
        <f t="shared" si="353"/>
        <v>0</v>
      </c>
      <c r="AL245" s="53">
        <f t="shared" si="353"/>
        <v>0</v>
      </c>
      <c r="AM245" s="53">
        <f t="shared" si="353"/>
        <v>0</v>
      </c>
      <c r="AN245" s="53">
        <f t="shared" si="353"/>
        <v>0</v>
      </c>
      <c r="AO245" s="53">
        <f t="shared" si="353"/>
        <v>0</v>
      </c>
      <c r="AP245" s="53">
        <f t="shared" si="353"/>
        <v>0</v>
      </c>
      <c r="AQ245" s="53">
        <f t="shared" si="353"/>
        <v>0</v>
      </c>
      <c r="AR245" s="53">
        <f t="shared" si="353"/>
        <v>2568400</v>
      </c>
      <c r="AS245" s="53">
        <f t="shared" si="353"/>
        <v>0</v>
      </c>
      <c r="AT245" s="53">
        <f t="shared" si="353"/>
        <v>0</v>
      </c>
      <c r="AU245" s="53">
        <f t="shared" si="353"/>
        <v>0</v>
      </c>
      <c r="AV245" s="53">
        <f t="shared" si="353"/>
        <v>0</v>
      </c>
      <c r="AW245" s="53">
        <f t="shared" si="353"/>
        <v>3377600</v>
      </c>
      <c r="AX245" s="53">
        <f t="shared" si="353"/>
        <v>0</v>
      </c>
      <c r="AY245" s="53">
        <f t="shared" si="353"/>
        <v>0</v>
      </c>
      <c r="AZ245" s="65">
        <f t="shared" si="353"/>
        <v>0</v>
      </c>
      <c r="BA245" s="59">
        <f t="shared" si="333"/>
        <v>6131000</v>
      </c>
      <c r="BB245" s="28">
        <f t="shared" si="277"/>
        <v>0</v>
      </c>
      <c r="BC245" s="64"/>
      <c r="BD245" s="59">
        <f t="shared" si="304"/>
        <v>0</v>
      </c>
      <c r="BE245" s="59">
        <f t="shared" si="305"/>
        <v>74000</v>
      </c>
      <c r="BF245" s="59">
        <f t="shared" si="306"/>
        <v>0</v>
      </c>
      <c r="BG245" s="59">
        <f t="shared" si="307"/>
        <v>111000</v>
      </c>
      <c r="BH245" s="59">
        <f t="shared" si="308"/>
        <v>0</v>
      </c>
      <c r="BI245" s="59">
        <f t="shared" si="309"/>
        <v>0</v>
      </c>
      <c r="BJ245" s="59">
        <f t="shared" si="310"/>
        <v>0</v>
      </c>
      <c r="BK245" s="59">
        <f t="shared" si="311"/>
        <v>0</v>
      </c>
      <c r="BL245" s="59">
        <f t="shared" si="312"/>
        <v>0</v>
      </c>
      <c r="BM245" s="59">
        <f t="shared" si="313"/>
        <v>2568400</v>
      </c>
      <c r="BN245" s="59">
        <f t="shared" si="314"/>
        <v>0</v>
      </c>
      <c r="BO245" s="59">
        <f t="shared" si="315"/>
        <v>3377600</v>
      </c>
      <c r="BP245" s="64"/>
      <c r="BQ245" s="59">
        <f t="shared" si="316"/>
        <v>74000</v>
      </c>
      <c r="BR245" s="59">
        <f t="shared" si="317"/>
        <v>111000</v>
      </c>
      <c r="BS245" s="59">
        <f t="shared" si="318"/>
        <v>0</v>
      </c>
      <c r="BT245" s="59">
        <f t="shared" si="319"/>
        <v>5946000</v>
      </c>
    </row>
    <row r="246">
      <c r="A246" s="49"/>
      <c r="B246" s="52" t="s">
        <v>38</v>
      </c>
      <c r="C246" s="52" t="s">
        <v>204</v>
      </c>
      <c r="D246" s="106">
        <v>615000.0</v>
      </c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  <c r="AS246" s="102"/>
      <c r="AT246" s="102"/>
      <c r="AU246" s="102"/>
      <c r="AV246" s="102"/>
      <c r="AW246" s="144">
        <v>615000.0</v>
      </c>
      <c r="AX246" s="102"/>
      <c r="AY246" s="102"/>
      <c r="AZ246" s="103"/>
      <c r="BA246" s="59">
        <f t="shared" si="333"/>
        <v>615000</v>
      </c>
      <c r="BB246" s="28">
        <f t="shared" si="277"/>
        <v>0</v>
      </c>
      <c r="BC246" s="64"/>
      <c r="BD246" s="59">
        <f t="shared" si="304"/>
        <v>0</v>
      </c>
      <c r="BE246" s="59">
        <f t="shared" si="305"/>
        <v>0</v>
      </c>
      <c r="BF246" s="59">
        <f t="shared" si="306"/>
        <v>0</v>
      </c>
      <c r="BG246" s="59">
        <f t="shared" si="307"/>
        <v>0</v>
      </c>
      <c r="BH246" s="59">
        <f t="shared" si="308"/>
        <v>0</v>
      </c>
      <c r="BI246" s="59">
        <f t="shared" si="309"/>
        <v>0</v>
      </c>
      <c r="BJ246" s="59">
        <f t="shared" si="310"/>
        <v>0</v>
      </c>
      <c r="BK246" s="59">
        <f t="shared" si="311"/>
        <v>0</v>
      </c>
      <c r="BL246" s="59">
        <f t="shared" si="312"/>
        <v>0</v>
      </c>
      <c r="BM246" s="59">
        <f t="shared" si="313"/>
        <v>0</v>
      </c>
      <c r="BN246" s="59">
        <f t="shared" si="314"/>
        <v>0</v>
      </c>
      <c r="BO246" s="59">
        <f t="shared" si="315"/>
        <v>615000</v>
      </c>
      <c r="BP246" s="64"/>
      <c r="BQ246" s="59">
        <f t="shared" si="316"/>
        <v>0</v>
      </c>
      <c r="BR246" s="59">
        <f t="shared" si="317"/>
        <v>0</v>
      </c>
      <c r="BS246" s="59">
        <f t="shared" si="318"/>
        <v>0</v>
      </c>
      <c r="BT246" s="59">
        <f t="shared" si="319"/>
        <v>615000</v>
      </c>
    </row>
    <row r="247">
      <c r="A247" s="49"/>
      <c r="B247" s="52" t="s">
        <v>38</v>
      </c>
      <c r="C247" s="52" t="s">
        <v>205</v>
      </c>
      <c r="D247" s="106">
        <v>4440000.0</v>
      </c>
      <c r="E247" s="102"/>
      <c r="F247" s="102"/>
      <c r="G247" s="102"/>
      <c r="H247" s="102"/>
      <c r="I247" s="102"/>
      <c r="J247" s="102"/>
      <c r="K247" s="106">
        <v>74000.0</v>
      </c>
      <c r="L247" s="102"/>
      <c r="M247" s="102"/>
      <c r="N247" s="102"/>
      <c r="O247" s="102"/>
      <c r="P247" s="102"/>
      <c r="Q247" s="102"/>
      <c r="R247" s="102"/>
      <c r="S247" s="106">
        <f>74000+37000</f>
        <v>111000</v>
      </c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  <c r="AR247" s="144">
        <v>2000000.0</v>
      </c>
      <c r="AS247" s="102"/>
      <c r="AT247" s="102"/>
      <c r="AU247" s="102"/>
      <c r="AV247" s="102"/>
      <c r="AW247" s="144">
        <v>2255000.0</v>
      </c>
      <c r="AX247" s="102"/>
      <c r="AY247" s="102"/>
      <c r="AZ247" s="103"/>
      <c r="BA247" s="59">
        <f t="shared" si="333"/>
        <v>4440000</v>
      </c>
      <c r="BB247" s="28">
        <f t="shared" si="277"/>
        <v>0</v>
      </c>
      <c r="BC247" s="64"/>
      <c r="BD247" s="59">
        <f t="shared" si="304"/>
        <v>0</v>
      </c>
      <c r="BE247" s="59">
        <f t="shared" si="305"/>
        <v>74000</v>
      </c>
      <c r="BF247" s="59">
        <f t="shared" si="306"/>
        <v>0</v>
      </c>
      <c r="BG247" s="59">
        <f t="shared" si="307"/>
        <v>111000</v>
      </c>
      <c r="BH247" s="59">
        <f t="shared" si="308"/>
        <v>0</v>
      </c>
      <c r="BI247" s="59">
        <f t="shared" si="309"/>
        <v>0</v>
      </c>
      <c r="BJ247" s="59">
        <f t="shared" si="310"/>
        <v>0</v>
      </c>
      <c r="BK247" s="59">
        <f t="shared" si="311"/>
        <v>0</v>
      </c>
      <c r="BL247" s="59">
        <f t="shared" si="312"/>
        <v>0</v>
      </c>
      <c r="BM247" s="59">
        <f t="shared" si="313"/>
        <v>2000000</v>
      </c>
      <c r="BN247" s="59">
        <f t="shared" si="314"/>
        <v>0</v>
      </c>
      <c r="BO247" s="59">
        <f t="shared" si="315"/>
        <v>2255000</v>
      </c>
      <c r="BP247" s="64"/>
      <c r="BQ247" s="59">
        <f t="shared" si="316"/>
        <v>74000</v>
      </c>
      <c r="BR247" s="59">
        <f t="shared" si="317"/>
        <v>111000</v>
      </c>
      <c r="BS247" s="59">
        <f t="shared" si="318"/>
        <v>0</v>
      </c>
      <c r="BT247" s="59">
        <f t="shared" si="319"/>
        <v>4255000</v>
      </c>
    </row>
    <row r="248">
      <c r="A248" s="49"/>
      <c r="B248" s="52" t="s">
        <v>38</v>
      </c>
      <c r="C248" s="52" t="s">
        <v>206</v>
      </c>
      <c r="D248" s="106">
        <f>1050000+26000</f>
        <v>1076000</v>
      </c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44">
        <v>568400.0</v>
      </c>
      <c r="AS248" s="102"/>
      <c r="AT248" s="102"/>
      <c r="AU248" s="102"/>
      <c r="AV248" s="102"/>
      <c r="AW248" s="144">
        <v>507600.0</v>
      </c>
      <c r="AX248" s="102"/>
      <c r="AY248" s="102"/>
      <c r="AZ248" s="103"/>
      <c r="BA248" s="59">
        <f t="shared" si="333"/>
        <v>1076000</v>
      </c>
      <c r="BB248" s="28">
        <f t="shared" si="277"/>
        <v>0</v>
      </c>
      <c r="BC248" s="64"/>
      <c r="BD248" s="59">
        <f t="shared" si="304"/>
        <v>0</v>
      </c>
      <c r="BE248" s="59">
        <f t="shared" si="305"/>
        <v>0</v>
      </c>
      <c r="BF248" s="59">
        <f t="shared" si="306"/>
        <v>0</v>
      </c>
      <c r="BG248" s="59">
        <f t="shared" si="307"/>
        <v>0</v>
      </c>
      <c r="BH248" s="59">
        <f t="shared" si="308"/>
        <v>0</v>
      </c>
      <c r="BI248" s="59">
        <f t="shared" si="309"/>
        <v>0</v>
      </c>
      <c r="BJ248" s="59">
        <f t="shared" si="310"/>
        <v>0</v>
      </c>
      <c r="BK248" s="59">
        <f t="shared" si="311"/>
        <v>0</v>
      </c>
      <c r="BL248" s="59">
        <f t="shared" si="312"/>
        <v>0</v>
      </c>
      <c r="BM248" s="59">
        <f t="shared" si="313"/>
        <v>568400</v>
      </c>
      <c r="BN248" s="59">
        <f t="shared" si="314"/>
        <v>0</v>
      </c>
      <c r="BO248" s="59">
        <f t="shared" si="315"/>
        <v>507600</v>
      </c>
      <c r="BP248" s="64"/>
      <c r="BQ248" s="59">
        <f t="shared" si="316"/>
        <v>0</v>
      </c>
      <c r="BR248" s="59">
        <f t="shared" si="317"/>
        <v>0</v>
      </c>
      <c r="BS248" s="59">
        <f t="shared" si="318"/>
        <v>0</v>
      </c>
      <c r="BT248" s="59">
        <f t="shared" si="319"/>
        <v>1076000</v>
      </c>
    </row>
    <row r="249">
      <c r="A249" s="45">
        <v>512212.0</v>
      </c>
      <c r="B249" s="46" t="s">
        <v>207</v>
      </c>
      <c r="C249" s="6"/>
      <c r="D249" s="143">
        <f t="shared" ref="D249:AZ249" si="354">sum(D251,D254)</f>
        <v>6686000</v>
      </c>
      <c r="E249" s="143">
        <f t="shared" si="354"/>
        <v>0</v>
      </c>
      <c r="F249" s="143">
        <f t="shared" si="354"/>
        <v>0</v>
      </c>
      <c r="G249" s="143">
        <f t="shared" si="354"/>
        <v>0</v>
      </c>
      <c r="H249" s="143">
        <f t="shared" si="354"/>
        <v>0</v>
      </c>
      <c r="I249" s="143">
        <f t="shared" si="354"/>
        <v>0</v>
      </c>
      <c r="J249" s="143">
        <f t="shared" si="354"/>
        <v>0</v>
      </c>
      <c r="K249" s="143">
        <f t="shared" si="354"/>
        <v>0</v>
      </c>
      <c r="L249" s="143">
        <f t="shared" si="354"/>
        <v>0</v>
      </c>
      <c r="M249" s="143">
        <f t="shared" si="354"/>
        <v>0</v>
      </c>
      <c r="N249" s="143">
        <f t="shared" si="354"/>
        <v>0</v>
      </c>
      <c r="O249" s="143">
        <f t="shared" si="354"/>
        <v>0</v>
      </c>
      <c r="P249" s="143">
        <f t="shared" si="354"/>
        <v>0</v>
      </c>
      <c r="Q249" s="143">
        <f t="shared" si="354"/>
        <v>0</v>
      </c>
      <c r="R249" s="47">
        <f t="shared" si="354"/>
        <v>0</v>
      </c>
      <c r="S249" s="47">
        <f t="shared" si="354"/>
        <v>0</v>
      </c>
      <c r="T249" s="47">
        <f t="shared" si="354"/>
        <v>0</v>
      </c>
      <c r="U249" s="47">
        <f t="shared" si="354"/>
        <v>0</v>
      </c>
      <c r="V249" s="47">
        <f t="shared" si="354"/>
        <v>0</v>
      </c>
      <c r="W249" s="47">
        <f t="shared" si="354"/>
        <v>0</v>
      </c>
      <c r="X249" s="47">
        <f t="shared" si="354"/>
        <v>0</v>
      </c>
      <c r="Y249" s="47">
        <f t="shared" si="354"/>
        <v>0</v>
      </c>
      <c r="Z249" s="47">
        <f t="shared" si="354"/>
        <v>0</v>
      </c>
      <c r="AA249" s="47">
        <f t="shared" si="354"/>
        <v>0</v>
      </c>
      <c r="AB249" s="47">
        <f t="shared" si="354"/>
        <v>0</v>
      </c>
      <c r="AC249" s="47">
        <f t="shared" si="354"/>
        <v>0</v>
      </c>
      <c r="AD249" s="47">
        <f t="shared" si="354"/>
        <v>0</v>
      </c>
      <c r="AE249" s="47">
        <f t="shared" si="354"/>
        <v>0</v>
      </c>
      <c r="AF249" s="47">
        <f t="shared" si="354"/>
        <v>0</v>
      </c>
      <c r="AG249" s="47">
        <f t="shared" si="354"/>
        <v>0</v>
      </c>
      <c r="AH249" s="47">
        <f t="shared" si="354"/>
        <v>0</v>
      </c>
      <c r="AI249" s="47">
        <f t="shared" si="354"/>
        <v>0</v>
      </c>
      <c r="AJ249" s="47">
        <f t="shared" si="354"/>
        <v>0</v>
      </c>
      <c r="AK249" s="47">
        <f t="shared" si="354"/>
        <v>0</v>
      </c>
      <c r="AL249" s="47">
        <f t="shared" si="354"/>
        <v>0</v>
      </c>
      <c r="AM249" s="47">
        <f t="shared" si="354"/>
        <v>0</v>
      </c>
      <c r="AN249" s="47">
        <f t="shared" si="354"/>
        <v>0</v>
      </c>
      <c r="AO249" s="47">
        <f t="shared" si="354"/>
        <v>0</v>
      </c>
      <c r="AP249" s="47">
        <f t="shared" si="354"/>
        <v>0</v>
      </c>
      <c r="AQ249" s="47">
        <f t="shared" si="354"/>
        <v>0</v>
      </c>
      <c r="AR249" s="47">
        <f t="shared" si="354"/>
        <v>3633000</v>
      </c>
      <c r="AS249" s="47">
        <f t="shared" si="354"/>
        <v>0</v>
      </c>
      <c r="AT249" s="47">
        <f t="shared" si="354"/>
        <v>0</v>
      </c>
      <c r="AU249" s="47">
        <f t="shared" si="354"/>
        <v>0</v>
      </c>
      <c r="AV249" s="47">
        <f t="shared" si="354"/>
        <v>0</v>
      </c>
      <c r="AW249" s="47">
        <f t="shared" si="354"/>
        <v>3053000</v>
      </c>
      <c r="AX249" s="47">
        <f t="shared" si="354"/>
        <v>0</v>
      </c>
      <c r="AY249" s="47">
        <f t="shared" si="354"/>
        <v>0</v>
      </c>
      <c r="AZ249" s="60">
        <f t="shared" si="354"/>
        <v>0</v>
      </c>
      <c r="BA249" s="59">
        <f t="shared" si="333"/>
        <v>6686000</v>
      </c>
      <c r="BB249" s="28">
        <f t="shared" si="277"/>
        <v>0</v>
      </c>
      <c r="BC249" s="61"/>
      <c r="BD249" s="59">
        <f t="shared" si="304"/>
        <v>0</v>
      </c>
      <c r="BE249" s="59">
        <f t="shared" si="305"/>
        <v>0</v>
      </c>
      <c r="BF249" s="59">
        <f t="shared" si="306"/>
        <v>0</v>
      </c>
      <c r="BG249" s="59">
        <f t="shared" si="307"/>
        <v>0</v>
      </c>
      <c r="BH249" s="59">
        <f t="shared" si="308"/>
        <v>0</v>
      </c>
      <c r="BI249" s="59">
        <f t="shared" si="309"/>
        <v>0</v>
      </c>
      <c r="BJ249" s="59">
        <f t="shared" si="310"/>
        <v>0</v>
      </c>
      <c r="BK249" s="59">
        <f t="shared" si="311"/>
        <v>0</v>
      </c>
      <c r="BL249" s="59">
        <f t="shared" si="312"/>
        <v>0</v>
      </c>
      <c r="BM249" s="59">
        <f t="shared" si="313"/>
        <v>3633000</v>
      </c>
      <c r="BN249" s="59">
        <f t="shared" si="314"/>
        <v>0</v>
      </c>
      <c r="BO249" s="59">
        <f t="shared" si="315"/>
        <v>3053000</v>
      </c>
      <c r="BP249" s="61"/>
      <c r="BQ249" s="59">
        <f t="shared" si="316"/>
        <v>0</v>
      </c>
      <c r="BR249" s="59">
        <f t="shared" si="317"/>
        <v>0</v>
      </c>
      <c r="BS249" s="59">
        <f t="shared" si="318"/>
        <v>0</v>
      </c>
      <c r="BT249" s="59">
        <f t="shared" si="319"/>
        <v>6686000</v>
      </c>
    </row>
    <row r="250">
      <c r="A250" s="49"/>
      <c r="B250" s="50" t="s">
        <v>37</v>
      </c>
      <c r="C250" s="6"/>
      <c r="D250" s="70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  <c r="AK250" s="62"/>
      <c r="AL250" s="62"/>
      <c r="AM250" s="62"/>
      <c r="AN250" s="62"/>
      <c r="AO250" s="62"/>
      <c r="AP250" s="62"/>
      <c r="AQ250" s="62"/>
      <c r="AR250" s="62"/>
      <c r="AS250" s="62"/>
      <c r="AT250" s="62"/>
      <c r="AU250" s="62"/>
      <c r="AV250" s="62"/>
      <c r="AW250" s="62"/>
      <c r="AX250" s="62"/>
      <c r="AY250" s="62"/>
      <c r="AZ250" s="63"/>
      <c r="BA250" s="59">
        <f t="shared" si="333"/>
        <v>0</v>
      </c>
      <c r="BB250" s="28">
        <f t="shared" si="277"/>
        <v>0</v>
      </c>
      <c r="BC250" s="64"/>
      <c r="BD250" s="59">
        <f t="shared" si="304"/>
        <v>0</v>
      </c>
      <c r="BE250" s="59">
        <f t="shared" si="305"/>
        <v>0</v>
      </c>
      <c r="BF250" s="59">
        <f t="shared" si="306"/>
        <v>0</v>
      </c>
      <c r="BG250" s="59">
        <f t="shared" si="307"/>
        <v>0</v>
      </c>
      <c r="BH250" s="59">
        <f t="shared" si="308"/>
        <v>0</v>
      </c>
      <c r="BI250" s="59">
        <f t="shared" si="309"/>
        <v>0</v>
      </c>
      <c r="BJ250" s="59">
        <f t="shared" si="310"/>
        <v>0</v>
      </c>
      <c r="BK250" s="59">
        <f t="shared" si="311"/>
        <v>0</v>
      </c>
      <c r="BL250" s="59">
        <f t="shared" si="312"/>
        <v>0</v>
      </c>
      <c r="BM250" s="59">
        <f t="shared" si="313"/>
        <v>0</v>
      </c>
      <c r="BN250" s="59">
        <f t="shared" si="314"/>
        <v>0</v>
      </c>
      <c r="BO250" s="59">
        <f t="shared" si="315"/>
        <v>0</v>
      </c>
      <c r="BP250" s="64"/>
      <c r="BQ250" s="59">
        <f t="shared" si="316"/>
        <v>0</v>
      </c>
      <c r="BR250" s="59">
        <f t="shared" si="317"/>
        <v>0</v>
      </c>
      <c r="BS250" s="59">
        <f t="shared" si="318"/>
        <v>0</v>
      </c>
      <c r="BT250" s="59">
        <f t="shared" si="319"/>
        <v>0</v>
      </c>
    </row>
    <row r="251">
      <c r="A251" s="49"/>
      <c r="B251" s="52" t="s">
        <v>54</v>
      </c>
      <c r="C251" s="52" t="s">
        <v>199</v>
      </c>
      <c r="D251" s="106">
        <f t="shared" ref="D251:AZ251" si="355">sum(D252:D253)</f>
        <v>5460000</v>
      </c>
      <c r="E251" s="106">
        <f t="shared" si="355"/>
        <v>0</v>
      </c>
      <c r="F251" s="106">
        <f t="shared" si="355"/>
        <v>0</v>
      </c>
      <c r="G251" s="106">
        <f t="shared" si="355"/>
        <v>0</v>
      </c>
      <c r="H251" s="106">
        <f t="shared" si="355"/>
        <v>0</v>
      </c>
      <c r="I251" s="106">
        <f t="shared" si="355"/>
        <v>0</v>
      </c>
      <c r="J251" s="106">
        <f t="shared" si="355"/>
        <v>0</v>
      </c>
      <c r="K251" s="106">
        <f t="shared" si="355"/>
        <v>0</v>
      </c>
      <c r="L251" s="106">
        <f t="shared" si="355"/>
        <v>0</v>
      </c>
      <c r="M251" s="106">
        <f t="shared" si="355"/>
        <v>0</v>
      </c>
      <c r="N251" s="106">
        <f t="shared" si="355"/>
        <v>0</v>
      </c>
      <c r="O251" s="106">
        <f t="shared" si="355"/>
        <v>0</v>
      </c>
      <c r="P251" s="106">
        <f t="shared" si="355"/>
        <v>0</v>
      </c>
      <c r="Q251" s="106">
        <f t="shared" si="355"/>
        <v>0</v>
      </c>
      <c r="R251" s="106">
        <f t="shared" si="355"/>
        <v>0</v>
      </c>
      <c r="S251" s="106">
        <f t="shared" si="355"/>
        <v>0</v>
      </c>
      <c r="T251" s="106">
        <f t="shared" si="355"/>
        <v>0</v>
      </c>
      <c r="U251" s="106">
        <f t="shared" si="355"/>
        <v>0</v>
      </c>
      <c r="V251" s="106">
        <f t="shared" si="355"/>
        <v>0</v>
      </c>
      <c r="W251" s="106">
        <f t="shared" si="355"/>
        <v>0</v>
      </c>
      <c r="X251" s="106">
        <f t="shared" si="355"/>
        <v>0</v>
      </c>
      <c r="Y251" s="106">
        <f t="shared" si="355"/>
        <v>0</v>
      </c>
      <c r="Z251" s="106">
        <f t="shared" si="355"/>
        <v>0</v>
      </c>
      <c r="AA251" s="106">
        <f t="shared" si="355"/>
        <v>0</v>
      </c>
      <c r="AB251" s="106">
        <f t="shared" si="355"/>
        <v>0</v>
      </c>
      <c r="AC251" s="106">
        <f t="shared" si="355"/>
        <v>0</v>
      </c>
      <c r="AD251" s="106">
        <f t="shared" si="355"/>
        <v>0</v>
      </c>
      <c r="AE251" s="106">
        <f t="shared" si="355"/>
        <v>0</v>
      </c>
      <c r="AF251" s="106">
        <f t="shared" si="355"/>
        <v>0</v>
      </c>
      <c r="AG251" s="106">
        <f t="shared" si="355"/>
        <v>0</v>
      </c>
      <c r="AH251" s="106">
        <f t="shared" si="355"/>
        <v>0</v>
      </c>
      <c r="AI251" s="106">
        <f t="shared" si="355"/>
        <v>0</v>
      </c>
      <c r="AJ251" s="106">
        <f t="shared" si="355"/>
        <v>0</v>
      </c>
      <c r="AK251" s="106">
        <f t="shared" si="355"/>
        <v>0</v>
      </c>
      <c r="AL251" s="106">
        <f t="shared" si="355"/>
        <v>0</v>
      </c>
      <c r="AM251" s="106">
        <f t="shared" si="355"/>
        <v>0</v>
      </c>
      <c r="AN251" s="106">
        <f t="shared" si="355"/>
        <v>0</v>
      </c>
      <c r="AO251" s="106">
        <f t="shared" si="355"/>
        <v>0</v>
      </c>
      <c r="AP251" s="106">
        <f t="shared" si="355"/>
        <v>0</v>
      </c>
      <c r="AQ251" s="106">
        <f t="shared" si="355"/>
        <v>0</v>
      </c>
      <c r="AR251" s="106">
        <f t="shared" si="355"/>
        <v>3000000</v>
      </c>
      <c r="AS251" s="106">
        <f t="shared" si="355"/>
        <v>0</v>
      </c>
      <c r="AT251" s="106">
        <f t="shared" si="355"/>
        <v>0</v>
      </c>
      <c r="AU251" s="106">
        <f t="shared" si="355"/>
        <v>0</v>
      </c>
      <c r="AV251" s="106">
        <f t="shared" si="355"/>
        <v>0</v>
      </c>
      <c r="AW251" s="106">
        <f t="shared" si="355"/>
        <v>2460000</v>
      </c>
      <c r="AX251" s="106">
        <f t="shared" si="355"/>
        <v>0</v>
      </c>
      <c r="AY251" s="106">
        <f t="shared" si="355"/>
        <v>0</v>
      </c>
      <c r="AZ251" s="106">
        <f t="shared" si="355"/>
        <v>0</v>
      </c>
      <c r="BA251" s="59">
        <f t="shared" si="333"/>
        <v>5460000</v>
      </c>
      <c r="BB251" s="28">
        <f t="shared" si="277"/>
        <v>0</v>
      </c>
      <c r="BC251" s="64"/>
      <c r="BD251" s="59">
        <f t="shared" si="304"/>
        <v>0</v>
      </c>
      <c r="BE251" s="59">
        <f t="shared" si="305"/>
        <v>0</v>
      </c>
      <c r="BF251" s="59">
        <f t="shared" si="306"/>
        <v>0</v>
      </c>
      <c r="BG251" s="59">
        <f t="shared" si="307"/>
        <v>0</v>
      </c>
      <c r="BH251" s="59">
        <f t="shared" si="308"/>
        <v>0</v>
      </c>
      <c r="BI251" s="59">
        <f t="shared" si="309"/>
        <v>0</v>
      </c>
      <c r="BJ251" s="59">
        <f t="shared" si="310"/>
        <v>0</v>
      </c>
      <c r="BK251" s="59">
        <f t="shared" si="311"/>
        <v>0</v>
      </c>
      <c r="BL251" s="59">
        <f t="shared" si="312"/>
        <v>0</v>
      </c>
      <c r="BM251" s="59">
        <f t="shared" si="313"/>
        <v>3000000</v>
      </c>
      <c r="BN251" s="59">
        <f t="shared" si="314"/>
        <v>0</v>
      </c>
      <c r="BO251" s="59">
        <f t="shared" si="315"/>
        <v>2460000</v>
      </c>
      <c r="BP251" s="64"/>
      <c r="BQ251" s="59">
        <f t="shared" si="316"/>
        <v>0</v>
      </c>
      <c r="BR251" s="59">
        <f t="shared" si="317"/>
        <v>0</v>
      </c>
      <c r="BS251" s="59">
        <f t="shared" si="318"/>
        <v>0</v>
      </c>
      <c r="BT251" s="59">
        <f t="shared" si="319"/>
        <v>5460000</v>
      </c>
    </row>
    <row r="252">
      <c r="A252" s="49"/>
      <c r="B252" s="52" t="s">
        <v>38</v>
      </c>
      <c r="C252" s="52" t="s">
        <v>411</v>
      </c>
      <c r="D252" s="106">
        <v>3080000.0</v>
      </c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  <c r="AR252" s="102">
        <v>2000000.0</v>
      </c>
      <c r="AS252" s="102"/>
      <c r="AT252" s="102"/>
      <c r="AU252" s="102"/>
      <c r="AV252" s="102"/>
      <c r="AW252" s="144">
        <v>1080000.0</v>
      </c>
      <c r="AX252" s="102"/>
      <c r="AY252" s="102"/>
      <c r="AZ252" s="103"/>
      <c r="BA252" s="59">
        <f t="shared" si="333"/>
        <v>3080000</v>
      </c>
      <c r="BB252" s="28">
        <f t="shared" si="277"/>
        <v>0</v>
      </c>
      <c r="BC252" s="6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64"/>
      <c r="BQ252" s="44"/>
      <c r="BR252" s="44"/>
      <c r="BS252" s="44"/>
      <c r="BT252" s="44"/>
    </row>
    <row r="253">
      <c r="A253" s="49"/>
      <c r="B253" s="52" t="s">
        <v>38</v>
      </c>
      <c r="C253" s="52" t="s">
        <v>208</v>
      </c>
      <c r="D253" s="106">
        <v>2380000.0</v>
      </c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  <c r="AR253" s="102">
        <v>1000000.0</v>
      </c>
      <c r="AS253" s="102"/>
      <c r="AT253" s="102"/>
      <c r="AU253" s="102"/>
      <c r="AV253" s="102"/>
      <c r="AW253" s="144">
        <v>1380000.0</v>
      </c>
      <c r="AX253" s="102"/>
      <c r="AY253" s="102"/>
      <c r="AZ253" s="103"/>
      <c r="BA253" s="59">
        <f t="shared" si="333"/>
        <v>2380000</v>
      </c>
      <c r="BB253" s="28">
        <f t="shared" si="277"/>
        <v>0</v>
      </c>
      <c r="BC253" s="64"/>
      <c r="BD253" s="59">
        <f t="shared" ref="BD253:BD254" si="357">sum(E253:H253)</f>
        <v>0</v>
      </c>
      <c r="BE253" s="59">
        <f t="shared" ref="BE253:BE254" si="358">sum(I253:L253)</f>
        <v>0</v>
      </c>
      <c r="BF253" s="59">
        <f t="shared" ref="BF253:BF254" si="359">sum(M253:P253)</f>
        <v>0</v>
      </c>
      <c r="BG253" s="59">
        <f t="shared" ref="BG253:BG254" si="360">sum(Q253:T253)</f>
        <v>0</v>
      </c>
      <c r="BH253" s="59">
        <f t="shared" ref="BH253:BH254" si="361">sum(U253:X253)</f>
        <v>0</v>
      </c>
      <c r="BI253" s="59">
        <f t="shared" ref="BI253:BI254" si="362">sum(Y253:AB253)</f>
        <v>0</v>
      </c>
      <c r="BJ253" s="59">
        <f t="shared" ref="BJ253:BJ254" si="363">sum(AC253:AF253)</f>
        <v>0</v>
      </c>
      <c r="BK253" s="59">
        <f t="shared" ref="BK253:BK254" si="364">sum(AG253:AJ253)</f>
        <v>0</v>
      </c>
      <c r="BL253" s="59">
        <f t="shared" ref="BL253:BL254" si="365">sum(AK253:AN253)</f>
        <v>0</v>
      </c>
      <c r="BM253" s="59">
        <f t="shared" ref="BM253:BM254" si="366">sum(AO253:AR253)</f>
        <v>1000000</v>
      </c>
      <c r="BN253" s="59">
        <f t="shared" ref="BN253:BN254" si="367">sum(AS253:AV253)</f>
        <v>0</v>
      </c>
      <c r="BO253" s="59">
        <f t="shared" ref="BO253:BO254" si="368">sum(AW253:AZ253)</f>
        <v>1380000</v>
      </c>
      <c r="BP253" s="64"/>
      <c r="BQ253" s="59">
        <f t="shared" ref="BQ253:BQ254" si="369">sum(BD253:BF253)</f>
        <v>0</v>
      </c>
      <c r="BR253" s="59">
        <f t="shared" ref="BR253:BR254" si="370">sum(BG253:BI253)</f>
        <v>0</v>
      </c>
      <c r="BS253" s="59">
        <f t="shared" ref="BS253:BS254" si="371">sum(BJ253:BL253)</f>
        <v>0</v>
      </c>
      <c r="BT253" s="59">
        <f t="shared" ref="BT253:BT254" si="372">sum(BM253:BO253)</f>
        <v>2380000</v>
      </c>
    </row>
    <row r="254">
      <c r="A254" s="49"/>
      <c r="B254" s="52" t="s">
        <v>54</v>
      </c>
      <c r="C254" s="52" t="s">
        <v>203</v>
      </c>
      <c r="D254" s="106">
        <f t="shared" ref="D254:AZ254" si="356">sum(D255:D256)</f>
        <v>1226000</v>
      </c>
      <c r="E254" s="106">
        <f t="shared" si="356"/>
        <v>0</v>
      </c>
      <c r="F254" s="106">
        <f t="shared" si="356"/>
        <v>0</v>
      </c>
      <c r="G254" s="106">
        <f t="shared" si="356"/>
        <v>0</v>
      </c>
      <c r="H254" s="106">
        <f t="shared" si="356"/>
        <v>0</v>
      </c>
      <c r="I254" s="106">
        <f t="shared" si="356"/>
        <v>0</v>
      </c>
      <c r="J254" s="106">
        <f t="shared" si="356"/>
        <v>0</v>
      </c>
      <c r="K254" s="106">
        <f t="shared" si="356"/>
        <v>0</v>
      </c>
      <c r="L254" s="106">
        <f t="shared" si="356"/>
        <v>0</v>
      </c>
      <c r="M254" s="106">
        <f t="shared" si="356"/>
        <v>0</v>
      </c>
      <c r="N254" s="106">
        <f t="shared" si="356"/>
        <v>0</v>
      </c>
      <c r="O254" s="106">
        <f t="shared" si="356"/>
        <v>0</v>
      </c>
      <c r="P254" s="106">
        <f t="shared" si="356"/>
        <v>0</v>
      </c>
      <c r="Q254" s="106">
        <f t="shared" si="356"/>
        <v>0</v>
      </c>
      <c r="R254" s="106">
        <f t="shared" si="356"/>
        <v>0</v>
      </c>
      <c r="S254" s="106">
        <f t="shared" si="356"/>
        <v>0</v>
      </c>
      <c r="T254" s="106">
        <f t="shared" si="356"/>
        <v>0</v>
      </c>
      <c r="U254" s="106">
        <f t="shared" si="356"/>
        <v>0</v>
      </c>
      <c r="V254" s="106">
        <f t="shared" si="356"/>
        <v>0</v>
      </c>
      <c r="W254" s="106">
        <f t="shared" si="356"/>
        <v>0</v>
      </c>
      <c r="X254" s="106">
        <f t="shared" si="356"/>
        <v>0</v>
      </c>
      <c r="Y254" s="106">
        <f t="shared" si="356"/>
        <v>0</v>
      </c>
      <c r="Z254" s="106">
        <f t="shared" si="356"/>
        <v>0</v>
      </c>
      <c r="AA254" s="106">
        <f t="shared" si="356"/>
        <v>0</v>
      </c>
      <c r="AB254" s="106">
        <f t="shared" si="356"/>
        <v>0</v>
      </c>
      <c r="AC254" s="106">
        <f t="shared" si="356"/>
        <v>0</v>
      </c>
      <c r="AD254" s="106">
        <f t="shared" si="356"/>
        <v>0</v>
      </c>
      <c r="AE254" s="106">
        <f t="shared" si="356"/>
        <v>0</v>
      </c>
      <c r="AF254" s="106">
        <f t="shared" si="356"/>
        <v>0</v>
      </c>
      <c r="AG254" s="106">
        <f t="shared" si="356"/>
        <v>0</v>
      </c>
      <c r="AH254" s="106">
        <f t="shared" si="356"/>
        <v>0</v>
      </c>
      <c r="AI254" s="106">
        <f t="shared" si="356"/>
        <v>0</v>
      </c>
      <c r="AJ254" s="106">
        <f t="shared" si="356"/>
        <v>0</v>
      </c>
      <c r="AK254" s="106">
        <f t="shared" si="356"/>
        <v>0</v>
      </c>
      <c r="AL254" s="106">
        <f t="shared" si="356"/>
        <v>0</v>
      </c>
      <c r="AM254" s="106">
        <f t="shared" si="356"/>
        <v>0</v>
      </c>
      <c r="AN254" s="106">
        <f t="shared" si="356"/>
        <v>0</v>
      </c>
      <c r="AO254" s="106">
        <f t="shared" si="356"/>
        <v>0</v>
      </c>
      <c r="AP254" s="106">
        <f t="shared" si="356"/>
        <v>0</v>
      </c>
      <c r="AQ254" s="106">
        <f t="shared" si="356"/>
        <v>0</v>
      </c>
      <c r="AR254" s="106">
        <f t="shared" si="356"/>
        <v>633000</v>
      </c>
      <c r="AS254" s="106">
        <f t="shared" si="356"/>
        <v>0</v>
      </c>
      <c r="AT254" s="106">
        <f t="shared" si="356"/>
        <v>0</v>
      </c>
      <c r="AU254" s="106">
        <f t="shared" si="356"/>
        <v>0</v>
      </c>
      <c r="AV254" s="106">
        <f t="shared" si="356"/>
        <v>0</v>
      </c>
      <c r="AW254" s="106">
        <f t="shared" si="356"/>
        <v>593000</v>
      </c>
      <c r="AX254" s="106">
        <f t="shared" si="356"/>
        <v>0</v>
      </c>
      <c r="AY254" s="106">
        <f t="shared" si="356"/>
        <v>0</v>
      </c>
      <c r="AZ254" s="106">
        <f t="shared" si="356"/>
        <v>0</v>
      </c>
      <c r="BA254" s="59">
        <f t="shared" si="333"/>
        <v>1226000</v>
      </c>
      <c r="BB254" s="28">
        <f t="shared" si="277"/>
        <v>0</v>
      </c>
      <c r="BC254" s="64"/>
      <c r="BD254" s="59">
        <f t="shared" si="357"/>
        <v>0</v>
      </c>
      <c r="BE254" s="59">
        <f t="shared" si="358"/>
        <v>0</v>
      </c>
      <c r="BF254" s="59">
        <f t="shared" si="359"/>
        <v>0</v>
      </c>
      <c r="BG254" s="59">
        <f t="shared" si="360"/>
        <v>0</v>
      </c>
      <c r="BH254" s="59">
        <f t="shared" si="361"/>
        <v>0</v>
      </c>
      <c r="BI254" s="59">
        <f t="shared" si="362"/>
        <v>0</v>
      </c>
      <c r="BJ254" s="59">
        <f t="shared" si="363"/>
        <v>0</v>
      </c>
      <c r="BK254" s="59">
        <f t="shared" si="364"/>
        <v>0</v>
      </c>
      <c r="BL254" s="59">
        <f t="shared" si="365"/>
        <v>0</v>
      </c>
      <c r="BM254" s="59">
        <f t="shared" si="366"/>
        <v>633000</v>
      </c>
      <c r="BN254" s="59">
        <f t="shared" si="367"/>
        <v>0</v>
      </c>
      <c r="BO254" s="59">
        <f t="shared" si="368"/>
        <v>593000</v>
      </c>
      <c r="BP254" s="64"/>
      <c r="BQ254" s="59">
        <f t="shared" si="369"/>
        <v>0</v>
      </c>
      <c r="BR254" s="59">
        <f t="shared" si="370"/>
        <v>0</v>
      </c>
      <c r="BS254" s="59">
        <f t="shared" si="371"/>
        <v>0</v>
      </c>
      <c r="BT254" s="59">
        <f t="shared" si="372"/>
        <v>1226000</v>
      </c>
    </row>
    <row r="255">
      <c r="A255" s="49"/>
      <c r="B255" s="52" t="s">
        <v>38</v>
      </c>
      <c r="C255" s="52" t="s">
        <v>411</v>
      </c>
      <c r="D255" s="106">
        <v>666000.0</v>
      </c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2"/>
      <c r="AR255" s="144">
        <v>333000.0</v>
      </c>
      <c r="AS255" s="102"/>
      <c r="AT255" s="102"/>
      <c r="AU255" s="102"/>
      <c r="AV255" s="102"/>
      <c r="AW255" s="144">
        <v>333000.0</v>
      </c>
      <c r="AX255" s="102"/>
      <c r="AY255" s="102"/>
      <c r="AZ255" s="103"/>
      <c r="BA255" s="59">
        <f t="shared" si="333"/>
        <v>666000</v>
      </c>
      <c r="BB255" s="28">
        <f t="shared" si="277"/>
        <v>0</v>
      </c>
      <c r="BC255" s="6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  <c r="BN255" s="44"/>
      <c r="BO255" s="44"/>
      <c r="BP255" s="64"/>
      <c r="BQ255" s="44"/>
      <c r="BR255" s="44"/>
      <c r="BS255" s="44"/>
      <c r="BT255" s="44"/>
    </row>
    <row r="256">
      <c r="A256" s="49"/>
      <c r="B256" s="52" t="s">
        <v>38</v>
      </c>
      <c r="C256" s="52" t="s">
        <v>209</v>
      </c>
      <c r="D256" s="106">
        <v>560000.0</v>
      </c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  <c r="AR256" s="144">
        <v>300000.0</v>
      </c>
      <c r="AS256" s="102"/>
      <c r="AT256" s="102"/>
      <c r="AU256" s="102"/>
      <c r="AV256" s="102"/>
      <c r="AW256" s="144">
        <v>260000.0</v>
      </c>
      <c r="AX256" s="102"/>
      <c r="AY256" s="102"/>
      <c r="AZ256" s="103"/>
      <c r="BA256" s="59">
        <f t="shared" si="333"/>
        <v>560000</v>
      </c>
      <c r="BB256" s="28">
        <f t="shared" si="277"/>
        <v>0</v>
      </c>
      <c r="BC256" s="64"/>
      <c r="BD256" s="59">
        <f t="shared" ref="BD256:BD371" si="374">sum(E256:H256)</f>
        <v>0</v>
      </c>
      <c r="BE256" s="59">
        <f t="shared" ref="BE256:BE371" si="375">sum(I256:L256)</f>
        <v>0</v>
      </c>
      <c r="BF256" s="59">
        <f t="shared" ref="BF256:BF371" si="376">sum(M256:P256)</f>
        <v>0</v>
      </c>
      <c r="BG256" s="59">
        <f t="shared" ref="BG256:BG371" si="377">sum(Q256:T256)</f>
        <v>0</v>
      </c>
      <c r="BH256" s="59">
        <f t="shared" ref="BH256:BH371" si="378">sum(U256:X256)</f>
        <v>0</v>
      </c>
      <c r="BI256" s="59">
        <f t="shared" ref="BI256:BI371" si="379">sum(Y256:AB256)</f>
        <v>0</v>
      </c>
      <c r="BJ256" s="59">
        <f t="shared" ref="BJ256:BJ371" si="380">sum(AC256:AF256)</f>
        <v>0</v>
      </c>
      <c r="BK256" s="59">
        <f t="shared" ref="BK256:BK371" si="381">sum(AG256:AJ256)</f>
        <v>0</v>
      </c>
      <c r="BL256" s="59">
        <f t="shared" ref="BL256:BL371" si="382">sum(AK256:AN256)</f>
        <v>0</v>
      </c>
      <c r="BM256" s="59">
        <f t="shared" ref="BM256:BM371" si="383">sum(AO256:AR256)</f>
        <v>300000</v>
      </c>
      <c r="BN256" s="59">
        <f t="shared" ref="BN256:BN371" si="384">sum(AS256:AV256)</f>
        <v>0</v>
      </c>
      <c r="BO256" s="59">
        <f t="shared" ref="BO256:BO371" si="385">sum(AW256:AZ256)</f>
        <v>260000</v>
      </c>
      <c r="BP256" s="64"/>
      <c r="BQ256" s="59">
        <f t="shared" ref="BQ256:BQ371" si="386">sum(BD256:BF256)</f>
        <v>0</v>
      </c>
      <c r="BR256" s="59">
        <f t="shared" ref="BR256:BR371" si="387">sum(BG256:BI256)</f>
        <v>0</v>
      </c>
      <c r="BS256" s="59">
        <f t="shared" ref="BS256:BS371" si="388">sum(BJ256:BL256)</f>
        <v>0</v>
      </c>
      <c r="BT256" s="59">
        <f t="shared" ref="BT256:BT371" si="389">sum(BM256:BO256)</f>
        <v>560000</v>
      </c>
    </row>
    <row r="257">
      <c r="A257" s="45">
        <v>512411.0</v>
      </c>
      <c r="B257" s="46" t="s">
        <v>210</v>
      </c>
      <c r="C257" s="6"/>
      <c r="D257" s="143">
        <f t="shared" ref="D257:AZ257" si="373">sum(D259:D268)</f>
        <v>7994164000</v>
      </c>
      <c r="E257" s="143">
        <f t="shared" si="373"/>
        <v>0</v>
      </c>
      <c r="F257" s="143">
        <f t="shared" si="373"/>
        <v>0</v>
      </c>
      <c r="G257" s="143">
        <f t="shared" si="373"/>
        <v>0</v>
      </c>
      <c r="H257" s="143">
        <f t="shared" si="373"/>
        <v>0</v>
      </c>
      <c r="I257" s="143">
        <f t="shared" si="373"/>
        <v>0</v>
      </c>
      <c r="J257" s="143">
        <f t="shared" si="373"/>
        <v>499586395</v>
      </c>
      <c r="K257" s="143">
        <f t="shared" si="373"/>
        <v>0</v>
      </c>
      <c r="L257" s="143">
        <f t="shared" si="373"/>
        <v>0</v>
      </c>
      <c r="M257" s="143">
        <f t="shared" si="373"/>
        <v>0</v>
      </c>
      <c r="N257" s="143">
        <f t="shared" si="373"/>
        <v>1127003389</v>
      </c>
      <c r="O257" s="143">
        <f t="shared" si="373"/>
        <v>0</v>
      </c>
      <c r="P257" s="143">
        <f t="shared" si="373"/>
        <v>0</v>
      </c>
      <c r="Q257" s="143">
        <f t="shared" si="373"/>
        <v>0</v>
      </c>
      <c r="R257" s="47">
        <f t="shared" si="373"/>
        <v>0</v>
      </c>
      <c r="S257" s="47">
        <f t="shared" si="373"/>
        <v>515006018</v>
      </c>
      <c r="T257" s="47">
        <f t="shared" si="373"/>
        <v>0</v>
      </c>
      <c r="U257" s="47">
        <f t="shared" si="373"/>
        <v>0</v>
      </c>
      <c r="V257" s="47">
        <f t="shared" si="373"/>
        <v>514104030</v>
      </c>
      <c r="W257" s="47">
        <f t="shared" si="373"/>
        <v>10930925</v>
      </c>
      <c r="X257" s="47">
        <f t="shared" si="373"/>
        <v>734011</v>
      </c>
      <c r="Y257" s="47">
        <f t="shared" si="373"/>
        <v>557468106</v>
      </c>
      <c r="Z257" s="47">
        <f t="shared" si="373"/>
        <v>573253127</v>
      </c>
      <c r="AA257" s="47">
        <f t="shared" si="373"/>
        <v>0</v>
      </c>
      <c r="AB257" s="47">
        <f t="shared" si="373"/>
        <v>0</v>
      </c>
      <c r="AC257" s="47">
        <f t="shared" si="373"/>
        <v>0</v>
      </c>
      <c r="AD257" s="47">
        <f t="shared" si="373"/>
        <v>557468106</v>
      </c>
      <c r="AE257" s="47">
        <f t="shared" si="373"/>
        <v>0</v>
      </c>
      <c r="AF257" s="47">
        <f t="shared" si="373"/>
        <v>0</v>
      </c>
      <c r="AG257" s="47">
        <f t="shared" si="373"/>
        <v>0</v>
      </c>
      <c r="AH257" s="47">
        <f t="shared" si="373"/>
        <v>557468106</v>
      </c>
      <c r="AI257" s="47">
        <f t="shared" si="373"/>
        <v>0</v>
      </c>
      <c r="AJ257" s="47">
        <f t="shared" si="373"/>
        <v>0</v>
      </c>
      <c r="AK257" s="47">
        <f t="shared" si="373"/>
        <v>0</v>
      </c>
      <c r="AL257" s="47">
        <f t="shared" si="373"/>
        <v>557468106</v>
      </c>
      <c r="AM257" s="47">
        <f t="shared" si="373"/>
        <v>0</v>
      </c>
      <c r="AN257" s="47">
        <f t="shared" si="373"/>
        <v>0</v>
      </c>
      <c r="AO257" s="47">
        <f t="shared" si="373"/>
        <v>0</v>
      </c>
      <c r="AP257" s="47">
        <f t="shared" si="373"/>
        <v>557468106</v>
      </c>
      <c r="AQ257" s="47">
        <f t="shared" si="373"/>
        <v>0</v>
      </c>
      <c r="AR257" s="47">
        <f t="shared" si="373"/>
        <v>0</v>
      </c>
      <c r="AS257" s="47">
        <f t="shared" si="373"/>
        <v>0</v>
      </c>
      <c r="AT257" s="47">
        <f t="shared" si="373"/>
        <v>557468106</v>
      </c>
      <c r="AU257" s="47">
        <f t="shared" si="373"/>
        <v>0</v>
      </c>
      <c r="AV257" s="47">
        <f t="shared" si="373"/>
        <v>0</v>
      </c>
      <c r="AW257" s="47">
        <f t="shared" si="373"/>
        <v>605140209</v>
      </c>
      <c r="AX257" s="47">
        <f t="shared" si="373"/>
        <v>803597260</v>
      </c>
      <c r="AY257" s="47">
        <f t="shared" si="373"/>
        <v>0</v>
      </c>
      <c r="AZ257" s="60">
        <f t="shared" si="373"/>
        <v>0</v>
      </c>
      <c r="BA257" s="59">
        <f t="shared" si="333"/>
        <v>7994164000</v>
      </c>
      <c r="BB257" s="28">
        <f t="shared" si="277"/>
        <v>0</v>
      </c>
      <c r="BC257" s="61"/>
      <c r="BD257" s="59">
        <f t="shared" si="374"/>
        <v>0</v>
      </c>
      <c r="BE257" s="59">
        <f t="shared" si="375"/>
        <v>499586395</v>
      </c>
      <c r="BF257" s="59">
        <f t="shared" si="376"/>
        <v>1127003389</v>
      </c>
      <c r="BG257" s="59">
        <f t="shared" si="377"/>
        <v>515006018</v>
      </c>
      <c r="BH257" s="59">
        <f t="shared" si="378"/>
        <v>525768966</v>
      </c>
      <c r="BI257" s="59">
        <f t="shared" si="379"/>
        <v>1130721233</v>
      </c>
      <c r="BJ257" s="59">
        <f t="shared" si="380"/>
        <v>557468106</v>
      </c>
      <c r="BK257" s="59">
        <f t="shared" si="381"/>
        <v>557468106</v>
      </c>
      <c r="BL257" s="59">
        <f t="shared" si="382"/>
        <v>557468106</v>
      </c>
      <c r="BM257" s="59">
        <f t="shared" si="383"/>
        <v>557468106</v>
      </c>
      <c r="BN257" s="59">
        <f t="shared" si="384"/>
        <v>557468106</v>
      </c>
      <c r="BO257" s="59">
        <f t="shared" si="385"/>
        <v>1408737469</v>
      </c>
      <c r="BP257" s="61"/>
      <c r="BQ257" s="59">
        <f t="shared" si="386"/>
        <v>1626589784</v>
      </c>
      <c r="BR257" s="59">
        <f t="shared" si="387"/>
        <v>2171496217</v>
      </c>
      <c r="BS257" s="59">
        <f t="shared" si="388"/>
        <v>1672404318</v>
      </c>
      <c r="BT257" s="59">
        <f t="shared" si="389"/>
        <v>2523673681</v>
      </c>
    </row>
    <row r="258">
      <c r="A258" s="49"/>
      <c r="B258" s="50" t="s">
        <v>37</v>
      </c>
      <c r="C258" s="6"/>
      <c r="D258" s="70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  <c r="AT258" s="62"/>
      <c r="AU258" s="62"/>
      <c r="AV258" s="62"/>
      <c r="AW258" s="62"/>
      <c r="AX258" s="62"/>
      <c r="AY258" s="62"/>
      <c r="AZ258" s="63"/>
      <c r="BA258" s="59">
        <f t="shared" si="333"/>
        <v>0</v>
      </c>
      <c r="BB258" s="28">
        <f t="shared" si="277"/>
        <v>0</v>
      </c>
      <c r="BC258" s="64"/>
      <c r="BD258" s="59">
        <f t="shared" si="374"/>
        <v>0</v>
      </c>
      <c r="BE258" s="59">
        <f t="shared" si="375"/>
        <v>0</v>
      </c>
      <c r="BF258" s="59">
        <f t="shared" si="376"/>
        <v>0</v>
      </c>
      <c r="BG258" s="59">
        <f t="shared" si="377"/>
        <v>0</v>
      </c>
      <c r="BH258" s="59">
        <f t="shared" si="378"/>
        <v>0</v>
      </c>
      <c r="BI258" s="59">
        <f t="shared" si="379"/>
        <v>0</v>
      </c>
      <c r="BJ258" s="59">
        <f t="shared" si="380"/>
        <v>0</v>
      </c>
      <c r="BK258" s="59">
        <f t="shared" si="381"/>
        <v>0</v>
      </c>
      <c r="BL258" s="59">
        <f t="shared" si="382"/>
        <v>0</v>
      </c>
      <c r="BM258" s="59">
        <f t="shared" si="383"/>
        <v>0</v>
      </c>
      <c r="BN258" s="59">
        <f t="shared" si="384"/>
        <v>0</v>
      </c>
      <c r="BO258" s="59">
        <f t="shared" si="385"/>
        <v>0</v>
      </c>
      <c r="BP258" s="64"/>
      <c r="BQ258" s="59">
        <f t="shared" si="386"/>
        <v>0</v>
      </c>
      <c r="BR258" s="59">
        <f t="shared" si="387"/>
        <v>0</v>
      </c>
      <c r="BS258" s="59">
        <f t="shared" si="388"/>
        <v>0</v>
      </c>
      <c r="BT258" s="59">
        <f t="shared" si="389"/>
        <v>0</v>
      </c>
    </row>
    <row r="259">
      <c r="A259" s="49"/>
      <c r="B259" s="52" t="s">
        <v>38</v>
      </c>
      <c r="C259" s="52" t="s">
        <v>211</v>
      </c>
      <c r="D259" s="143">
        <v>2.38896E8</v>
      </c>
      <c r="E259" s="102"/>
      <c r="F259" s="102"/>
      <c r="G259" s="102"/>
      <c r="H259" s="102"/>
      <c r="I259" s="102"/>
      <c r="J259" s="106">
        <f>17064000</f>
        <v>17064000</v>
      </c>
      <c r="K259" s="102"/>
      <c r="L259" s="102"/>
      <c r="M259" s="102"/>
      <c r="N259" s="106">
        <f>17064000+17064000</f>
        <v>34128000</v>
      </c>
      <c r="O259" s="102"/>
      <c r="P259" s="102"/>
      <c r="Q259" s="102"/>
      <c r="R259" s="102"/>
      <c r="S259" s="106">
        <v>1.7064E7</v>
      </c>
      <c r="T259" s="102"/>
      <c r="U259" s="102"/>
      <c r="V259" s="106">
        <f>17064000</f>
        <v>17064000</v>
      </c>
      <c r="W259" s="102"/>
      <c r="X259" s="102"/>
      <c r="Y259" s="106">
        <v>1.7064E7</v>
      </c>
      <c r="Z259" s="106">
        <v>1.7064E7</v>
      </c>
      <c r="AA259" s="102"/>
      <c r="AB259" s="102"/>
      <c r="AC259" s="102"/>
      <c r="AD259" s="106">
        <v>1.7064E7</v>
      </c>
      <c r="AE259" s="102"/>
      <c r="AF259" s="102"/>
      <c r="AG259" s="102"/>
      <c r="AH259" s="106">
        <v>1.7064E7</v>
      </c>
      <c r="AI259" s="102"/>
      <c r="AJ259" s="102"/>
      <c r="AK259" s="102"/>
      <c r="AL259" s="106">
        <v>1.7064E7</v>
      </c>
      <c r="AM259" s="102"/>
      <c r="AN259" s="102"/>
      <c r="AO259" s="102"/>
      <c r="AP259" s="106">
        <v>1.7064E7</v>
      </c>
      <c r="AQ259" s="102"/>
      <c r="AR259" s="102"/>
      <c r="AS259" s="102"/>
      <c r="AT259" s="106">
        <v>1.7064E7</v>
      </c>
      <c r="AU259" s="102"/>
      <c r="AV259" s="102"/>
      <c r="AW259" s="106">
        <v>1.7064E7</v>
      </c>
      <c r="AX259" s="106">
        <v>1.7064E7</v>
      </c>
      <c r="AY259" s="102"/>
      <c r="AZ259" s="103"/>
      <c r="BA259" s="59">
        <f t="shared" si="333"/>
        <v>238896000</v>
      </c>
      <c r="BB259" s="28">
        <f t="shared" si="277"/>
        <v>0</v>
      </c>
      <c r="BC259" s="64"/>
      <c r="BD259" s="59">
        <f t="shared" si="374"/>
        <v>0</v>
      </c>
      <c r="BE259" s="59">
        <f t="shared" si="375"/>
        <v>17064000</v>
      </c>
      <c r="BF259" s="59">
        <f t="shared" si="376"/>
        <v>34128000</v>
      </c>
      <c r="BG259" s="59">
        <f t="shared" si="377"/>
        <v>17064000</v>
      </c>
      <c r="BH259" s="59">
        <f t="shared" si="378"/>
        <v>17064000</v>
      </c>
      <c r="BI259" s="59">
        <f t="shared" si="379"/>
        <v>34128000</v>
      </c>
      <c r="BJ259" s="59">
        <f t="shared" si="380"/>
        <v>17064000</v>
      </c>
      <c r="BK259" s="59">
        <f t="shared" si="381"/>
        <v>17064000</v>
      </c>
      <c r="BL259" s="59">
        <f t="shared" si="382"/>
        <v>17064000</v>
      </c>
      <c r="BM259" s="59">
        <f t="shared" si="383"/>
        <v>17064000</v>
      </c>
      <c r="BN259" s="59">
        <f t="shared" si="384"/>
        <v>17064000</v>
      </c>
      <c r="BO259" s="59">
        <f t="shared" si="385"/>
        <v>34128000</v>
      </c>
      <c r="BP259" s="64"/>
      <c r="BQ259" s="59">
        <f t="shared" si="386"/>
        <v>51192000</v>
      </c>
      <c r="BR259" s="59">
        <f t="shared" si="387"/>
        <v>68256000</v>
      </c>
      <c r="BS259" s="59">
        <f t="shared" si="388"/>
        <v>51192000</v>
      </c>
      <c r="BT259" s="59">
        <f t="shared" si="389"/>
        <v>68256000</v>
      </c>
    </row>
    <row r="260">
      <c r="A260" s="49"/>
      <c r="B260" s="52" t="s">
        <v>38</v>
      </c>
      <c r="C260" s="52" t="s">
        <v>212</v>
      </c>
      <c r="D260" s="143">
        <v>2.77088E8</v>
      </c>
      <c r="E260" s="102"/>
      <c r="F260" s="102"/>
      <c r="G260" s="102"/>
      <c r="H260" s="102"/>
      <c r="I260" s="102"/>
      <c r="J260" s="106">
        <f>19792000</f>
        <v>19792000</v>
      </c>
      <c r="K260" s="102"/>
      <c r="L260" s="102"/>
      <c r="M260" s="102"/>
      <c r="N260" s="106">
        <f>19792000+19544600</f>
        <v>39336600</v>
      </c>
      <c r="O260" s="102"/>
      <c r="P260" s="102"/>
      <c r="Q260" s="102"/>
      <c r="R260" s="102"/>
      <c r="S260" s="106">
        <v>1.95446E7</v>
      </c>
      <c r="T260" s="102"/>
      <c r="U260" s="102"/>
      <c r="V260" s="106">
        <f>19792000</f>
        <v>19792000</v>
      </c>
      <c r="W260" s="102"/>
      <c r="X260" s="102"/>
      <c r="Y260" s="106">
        <v>1.9792E7</v>
      </c>
      <c r="Z260" s="106">
        <v>1.9792E7</v>
      </c>
      <c r="AA260" s="102"/>
      <c r="AB260" s="102"/>
      <c r="AC260" s="102"/>
      <c r="AD260" s="106">
        <v>1.9792E7</v>
      </c>
      <c r="AE260" s="102"/>
      <c r="AF260" s="102"/>
      <c r="AG260" s="102"/>
      <c r="AH260" s="106">
        <v>1.9792E7</v>
      </c>
      <c r="AI260" s="102"/>
      <c r="AJ260" s="102"/>
      <c r="AK260" s="102"/>
      <c r="AL260" s="106">
        <v>1.9792E7</v>
      </c>
      <c r="AM260" s="102"/>
      <c r="AN260" s="102"/>
      <c r="AO260" s="102"/>
      <c r="AP260" s="106">
        <v>1.9792E7</v>
      </c>
      <c r="AQ260" s="102"/>
      <c r="AR260" s="102"/>
      <c r="AS260" s="102"/>
      <c r="AT260" s="106">
        <v>1.9792E7</v>
      </c>
      <c r="AU260" s="102"/>
      <c r="AV260" s="102"/>
      <c r="AW260" s="106">
        <v>1.9792E7</v>
      </c>
      <c r="AX260" s="145">
        <v>2.02868E7</v>
      </c>
      <c r="AY260" s="102"/>
      <c r="AZ260" s="103"/>
      <c r="BA260" s="59">
        <f t="shared" si="333"/>
        <v>277088000</v>
      </c>
      <c r="BB260" s="28">
        <f t="shared" si="277"/>
        <v>0</v>
      </c>
      <c r="BC260" s="64"/>
      <c r="BD260" s="59">
        <f t="shared" si="374"/>
        <v>0</v>
      </c>
      <c r="BE260" s="59">
        <f t="shared" si="375"/>
        <v>19792000</v>
      </c>
      <c r="BF260" s="59">
        <f t="shared" si="376"/>
        <v>39336600</v>
      </c>
      <c r="BG260" s="59">
        <f t="shared" si="377"/>
        <v>19544600</v>
      </c>
      <c r="BH260" s="59">
        <f t="shared" si="378"/>
        <v>19792000</v>
      </c>
      <c r="BI260" s="59">
        <f t="shared" si="379"/>
        <v>39584000</v>
      </c>
      <c r="BJ260" s="59">
        <f t="shared" si="380"/>
        <v>19792000</v>
      </c>
      <c r="BK260" s="59">
        <f t="shared" si="381"/>
        <v>19792000</v>
      </c>
      <c r="BL260" s="59">
        <f t="shared" si="382"/>
        <v>19792000</v>
      </c>
      <c r="BM260" s="59">
        <f t="shared" si="383"/>
        <v>19792000</v>
      </c>
      <c r="BN260" s="59">
        <f t="shared" si="384"/>
        <v>19792000</v>
      </c>
      <c r="BO260" s="59">
        <f t="shared" si="385"/>
        <v>40078800</v>
      </c>
      <c r="BP260" s="64"/>
      <c r="BQ260" s="59">
        <f t="shared" si="386"/>
        <v>59128600</v>
      </c>
      <c r="BR260" s="59">
        <f t="shared" si="387"/>
        <v>78920600</v>
      </c>
      <c r="BS260" s="59">
        <f t="shared" si="388"/>
        <v>59376000</v>
      </c>
      <c r="BT260" s="59">
        <f t="shared" si="389"/>
        <v>79662800</v>
      </c>
    </row>
    <row r="261">
      <c r="A261" s="49"/>
      <c r="B261" s="52" t="s">
        <v>38</v>
      </c>
      <c r="C261" s="52" t="s">
        <v>213</v>
      </c>
      <c r="D261" s="143">
        <v>1.8216E9</v>
      </c>
      <c r="E261" s="102"/>
      <c r="F261" s="102"/>
      <c r="G261" s="102"/>
      <c r="H261" s="102"/>
      <c r="I261" s="102"/>
      <c r="J261" s="106">
        <f>8538660+112272432</f>
        <v>120811092</v>
      </c>
      <c r="K261" s="102"/>
      <c r="L261" s="102"/>
      <c r="M261" s="102"/>
      <c r="N261" s="106">
        <f>8757600+113848800+113629860+8757600</f>
        <v>244993860</v>
      </c>
      <c r="O261" s="102"/>
      <c r="P261" s="102"/>
      <c r="Q261" s="102"/>
      <c r="R261" s="102"/>
      <c r="S261" s="106">
        <f>113213874+8319720</f>
        <v>121533594</v>
      </c>
      <c r="T261" s="102"/>
      <c r="U261" s="102"/>
      <c r="V261" s="106">
        <f>113848800+8757600</f>
        <v>122606400</v>
      </c>
      <c r="W261" s="102"/>
      <c r="X261" s="102"/>
      <c r="Y261" s="106">
        <f>8757600+113848800</f>
        <v>122606400</v>
      </c>
      <c r="Z261" s="106">
        <f>8757600+113739330</f>
        <v>122496930</v>
      </c>
      <c r="AA261" s="102"/>
      <c r="AB261" s="102"/>
      <c r="AC261" s="102"/>
      <c r="AD261" s="106">
        <f>8757600+113848800</f>
        <v>122606400</v>
      </c>
      <c r="AE261" s="102"/>
      <c r="AF261" s="102"/>
      <c r="AG261" s="102"/>
      <c r="AH261" s="106">
        <f>8757600+113848800</f>
        <v>122606400</v>
      </c>
      <c r="AI261" s="102"/>
      <c r="AJ261" s="102"/>
      <c r="AK261" s="102"/>
      <c r="AL261" s="106">
        <f>8757600+113848800</f>
        <v>122606400</v>
      </c>
      <c r="AM261" s="102"/>
      <c r="AN261" s="102"/>
      <c r="AO261" s="102"/>
      <c r="AP261" s="106">
        <f>8757600+113848800</f>
        <v>122606400</v>
      </c>
      <c r="AQ261" s="102"/>
      <c r="AR261" s="102"/>
      <c r="AS261" s="102"/>
      <c r="AT261" s="106">
        <f>8757600+113848800</f>
        <v>122606400</v>
      </c>
      <c r="AU261" s="102"/>
      <c r="AV261" s="102"/>
      <c r="AW261" s="145">
        <v>1.75000572E8</v>
      </c>
      <c r="AX261" s="145">
        <v>1.78519152E8</v>
      </c>
      <c r="AY261" s="102"/>
      <c r="AZ261" s="103"/>
      <c r="BA261" s="59">
        <f t="shared" si="333"/>
        <v>1821600000</v>
      </c>
      <c r="BB261" s="28">
        <f t="shared" si="277"/>
        <v>0</v>
      </c>
      <c r="BC261" s="64"/>
      <c r="BD261" s="59">
        <f t="shared" si="374"/>
        <v>0</v>
      </c>
      <c r="BE261" s="59">
        <f t="shared" si="375"/>
        <v>120811092</v>
      </c>
      <c r="BF261" s="59">
        <f t="shared" si="376"/>
        <v>244993860</v>
      </c>
      <c r="BG261" s="59">
        <f t="shared" si="377"/>
        <v>121533594</v>
      </c>
      <c r="BH261" s="59">
        <f t="shared" si="378"/>
        <v>122606400</v>
      </c>
      <c r="BI261" s="59">
        <f t="shared" si="379"/>
        <v>245103330</v>
      </c>
      <c r="BJ261" s="59">
        <f t="shared" si="380"/>
        <v>122606400</v>
      </c>
      <c r="BK261" s="59">
        <f t="shared" si="381"/>
        <v>122606400</v>
      </c>
      <c r="BL261" s="59">
        <f t="shared" si="382"/>
        <v>122606400</v>
      </c>
      <c r="BM261" s="59">
        <f t="shared" si="383"/>
        <v>122606400</v>
      </c>
      <c r="BN261" s="59">
        <f t="shared" si="384"/>
        <v>122606400</v>
      </c>
      <c r="BO261" s="59">
        <f t="shared" si="385"/>
        <v>353519724</v>
      </c>
      <c r="BP261" s="64"/>
      <c r="BQ261" s="59">
        <f t="shared" si="386"/>
        <v>365804952</v>
      </c>
      <c r="BR261" s="59">
        <f t="shared" si="387"/>
        <v>489243324</v>
      </c>
      <c r="BS261" s="59">
        <f t="shared" si="388"/>
        <v>367819200</v>
      </c>
      <c r="BT261" s="59">
        <f t="shared" si="389"/>
        <v>598732524</v>
      </c>
    </row>
    <row r="262">
      <c r="A262" s="49"/>
      <c r="B262" s="52" t="s">
        <v>38</v>
      </c>
      <c r="C262" s="52" t="s">
        <v>214</v>
      </c>
      <c r="D262" s="143">
        <v>3.3488E8</v>
      </c>
      <c r="E262" s="102"/>
      <c r="F262" s="102"/>
      <c r="G262" s="102"/>
      <c r="H262" s="102"/>
      <c r="I262" s="102"/>
      <c r="J262" s="106">
        <f>5680240+5829720</f>
        <v>11509960</v>
      </c>
      <c r="K262" s="102"/>
      <c r="L262" s="102"/>
      <c r="M262" s="102"/>
      <c r="N262" s="106">
        <f>5979200+5979200+5979200+11898608+5979200</f>
        <v>35815408</v>
      </c>
      <c r="O262" s="102"/>
      <c r="P262" s="102"/>
      <c r="Q262" s="102"/>
      <c r="R262" s="102"/>
      <c r="S262" s="106">
        <f>10015160+5979200</f>
        <v>15994360</v>
      </c>
      <c r="T262" s="102"/>
      <c r="U262" s="102"/>
      <c r="V262" s="106">
        <f>8819320+5979200</f>
        <v>14798520</v>
      </c>
      <c r="W262" s="106">
        <f>1195840+1195840+1195840+1195840+1195840+1195840+1195840+1195840</f>
        <v>9566720</v>
      </c>
      <c r="X262" s="102"/>
      <c r="Y262" s="106">
        <f>5979200+11958400</f>
        <v>17937600</v>
      </c>
      <c r="Z262" s="106">
        <f>10687820+5979200+1195840</f>
        <v>17862860</v>
      </c>
      <c r="AA262" s="102"/>
      <c r="AB262" s="102"/>
      <c r="AC262" s="102"/>
      <c r="AD262" s="106">
        <f>5979200+11958400</f>
        <v>17937600</v>
      </c>
      <c r="AE262" s="102"/>
      <c r="AF262" s="102"/>
      <c r="AG262" s="102"/>
      <c r="AH262" s="106">
        <f>5979200+11958400</f>
        <v>17937600</v>
      </c>
      <c r="AI262" s="102"/>
      <c r="AJ262" s="102"/>
      <c r="AK262" s="102"/>
      <c r="AL262" s="106">
        <f>5979200+11958400</f>
        <v>17937600</v>
      </c>
      <c r="AM262" s="102"/>
      <c r="AN262" s="102"/>
      <c r="AO262" s="102"/>
      <c r="AP262" s="106">
        <f>5979200+11958400</f>
        <v>17937600</v>
      </c>
      <c r="AQ262" s="102"/>
      <c r="AR262" s="102"/>
      <c r="AS262" s="102"/>
      <c r="AT262" s="106">
        <f>5979200+11958400</f>
        <v>17937600</v>
      </c>
      <c r="AU262" s="102"/>
      <c r="AV262" s="102"/>
      <c r="AW262" s="145">
        <v>6.1000572E7</v>
      </c>
      <c r="AX262" s="145">
        <v>6.0706E7</v>
      </c>
      <c r="AY262" s="102"/>
      <c r="AZ262" s="103"/>
      <c r="BA262" s="59">
        <f t="shared" si="333"/>
        <v>334880000</v>
      </c>
      <c r="BB262" s="28">
        <f t="shared" si="277"/>
        <v>0</v>
      </c>
      <c r="BC262" s="64"/>
      <c r="BD262" s="59">
        <f t="shared" si="374"/>
        <v>0</v>
      </c>
      <c r="BE262" s="59">
        <f t="shared" si="375"/>
        <v>11509960</v>
      </c>
      <c r="BF262" s="59">
        <f t="shared" si="376"/>
        <v>35815408</v>
      </c>
      <c r="BG262" s="59">
        <f t="shared" si="377"/>
        <v>15994360</v>
      </c>
      <c r="BH262" s="59">
        <f t="shared" si="378"/>
        <v>24365240</v>
      </c>
      <c r="BI262" s="59">
        <f t="shared" si="379"/>
        <v>35800460</v>
      </c>
      <c r="BJ262" s="59">
        <f t="shared" si="380"/>
        <v>17937600</v>
      </c>
      <c r="BK262" s="59">
        <f t="shared" si="381"/>
        <v>17937600</v>
      </c>
      <c r="BL262" s="59">
        <f t="shared" si="382"/>
        <v>17937600</v>
      </c>
      <c r="BM262" s="59">
        <f t="shared" si="383"/>
        <v>17937600</v>
      </c>
      <c r="BN262" s="59">
        <f t="shared" si="384"/>
        <v>17937600</v>
      </c>
      <c r="BO262" s="59">
        <f t="shared" si="385"/>
        <v>121706572</v>
      </c>
      <c r="BP262" s="64"/>
      <c r="BQ262" s="59">
        <f t="shared" si="386"/>
        <v>47325368</v>
      </c>
      <c r="BR262" s="59">
        <f t="shared" si="387"/>
        <v>76160060</v>
      </c>
      <c r="BS262" s="59">
        <f t="shared" si="388"/>
        <v>53812800</v>
      </c>
      <c r="BT262" s="59">
        <f t="shared" si="389"/>
        <v>157581772</v>
      </c>
    </row>
    <row r="263">
      <c r="A263" s="49"/>
      <c r="B263" s="52" t="s">
        <v>38</v>
      </c>
      <c r="C263" s="52" t="s">
        <v>215</v>
      </c>
      <c r="D263" s="143">
        <v>1.4175E9</v>
      </c>
      <c r="E263" s="102"/>
      <c r="F263" s="102"/>
      <c r="G263" s="102"/>
      <c r="H263" s="102"/>
      <c r="I263" s="102"/>
      <c r="J263" s="106">
        <f>15237600+87895556</f>
        <v>103133156</v>
      </c>
      <c r="K263" s="102"/>
      <c r="L263" s="102"/>
      <c r="M263" s="102"/>
      <c r="N263" s="106">
        <f>15237600+91425600+90282780+15237600</f>
        <v>212183580</v>
      </c>
      <c r="O263" s="102"/>
      <c r="P263" s="102"/>
      <c r="Q263" s="102"/>
      <c r="R263" s="102"/>
      <c r="S263" s="106">
        <f>95235000+10158400</f>
        <v>105393400</v>
      </c>
      <c r="T263" s="102"/>
      <c r="U263" s="102"/>
      <c r="V263" s="106">
        <f>95412772+10158400</f>
        <v>105571172</v>
      </c>
      <c r="W263" s="102"/>
      <c r="X263" s="102"/>
      <c r="Y263" s="106">
        <f>10158400+96504800</f>
        <v>106663200</v>
      </c>
      <c r="Z263" s="106">
        <f>10158400+94092179</f>
        <v>104250579</v>
      </c>
      <c r="AA263" s="102"/>
      <c r="AB263" s="102"/>
      <c r="AC263" s="102"/>
      <c r="AD263" s="106">
        <f>10158400+96504800</f>
        <v>106663200</v>
      </c>
      <c r="AE263" s="102"/>
      <c r="AF263" s="102"/>
      <c r="AG263" s="102"/>
      <c r="AH263" s="106">
        <f>10158400+96504800</f>
        <v>106663200</v>
      </c>
      <c r="AI263" s="102"/>
      <c r="AJ263" s="102"/>
      <c r="AK263" s="102"/>
      <c r="AL263" s="106">
        <f>10158400+96504800</f>
        <v>106663200</v>
      </c>
      <c r="AM263" s="102"/>
      <c r="AN263" s="102"/>
      <c r="AO263" s="102"/>
      <c r="AP263" s="106">
        <f>10158400+96504800</f>
        <v>106663200</v>
      </c>
      <c r="AQ263" s="102"/>
      <c r="AR263" s="102"/>
      <c r="AS263" s="102"/>
      <c r="AT263" s="106">
        <f>10158400+96504800</f>
        <v>106663200</v>
      </c>
      <c r="AU263" s="102"/>
      <c r="AV263" s="102"/>
      <c r="AW263" s="145">
        <v>7.3000913E7</v>
      </c>
      <c r="AX263" s="145">
        <v>7.3988E7</v>
      </c>
      <c r="AY263" s="102"/>
      <c r="AZ263" s="103"/>
      <c r="BA263" s="59">
        <f t="shared" si="333"/>
        <v>1417500000</v>
      </c>
      <c r="BB263" s="28">
        <f t="shared" si="277"/>
        <v>0</v>
      </c>
      <c r="BC263" s="64"/>
      <c r="BD263" s="59">
        <f t="shared" si="374"/>
        <v>0</v>
      </c>
      <c r="BE263" s="59">
        <f t="shared" si="375"/>
        <v>103133156</v>
      </c>
      <c r="BF263" s="59">
        <f t="shared" si="376"/>
        <v>212183580</v>
      </c>
      <c r="BG263" s="59">
        <f t="shared" si="377"/>
        <v>105393400</v>
      </c>
      <c r="BH263" s="59">
        <f t="shared" si="378"/>
        <v>105571172</v>
      </c>
      <c r="BI263" s="59">
        <f t="shared" si="379"/>
        <v>210913779</v>
      </c>
      <c r="BJ263" s="59">
        <f t="shared" si="380"/>
        <v>106663200</v>
      </c>
      <c r="BK263" s="59">
        <f t="shared" si="381"/>
        <v>106663200</v>
      </c>
      <c r="BL263" s="59">
        <f t="shared" si="382"/>
        <v>106663200</v>
      </c>
      <c r="BM263" s="59">
        <f t="shared" si="383"/>
        <v>106663200</v>
      </c>
      <c r="BN263" s="59">
        <f t="shared" si="384"/>
        <v>106663200</v>
      </c>
      <c r="BO263" s="59">
        <f t="shared" si="385"/>
        <v>146988913</v>
      </c>
      <c r="BP263" s="64"/>
      <c r="BQ263" s="59">
        <f t="shared" si="386"/>
        <v>315316736</v>
      </c>
      <c r="BR263" s="59">
        <f t="shared" si="387"/>
        <v>421878351</v>
      </c>
      <c r="BS263" s="59">
        <f t="shared" si="388"/>
        <v>319989600</v>
      </c>
      <c r="BT263" s="59">
        <f t="shared" si="389"/>
        <v>360315313</v>
      </c>
    </row>
    <row r="264">
      <c r="A264" s="49"/>
      <c r="B264" s="52" t="s">
        <v>38</v>
      </c>
      <c r="C264" s="52" t="s">
        <v>216</v>
      </c>
      <c r="D264" s="143">
        <v>1.49805E9</v>
      </c>
      <c r="E264" s="102"/>
      <c r="F264" s="102"/>
      <c r="G264" s="102"/>
      <c r="H264" s="102"/>
      <c r="I264" s="102"/>
      <c r="J264" s="106">
        <f>22745992+80277269</f>
        <v>103023261</v>
      </c>
      <c r="K264" s="102"/>
      <c r="L264" s="102"/>
      <c r="M264" s="102"/>
      <c r="N264" s="106">
        <f>22975750+82712700+82253184+22745992</f>
        <v>210687626</v>
      </c>
      <c r="O264" s="102"/>
      <c r="P264" s="102"/>
      <c r="Q264" s="102"/>
      <c r="R264" s="102"/>
      <c r="S264" s="106">
        <f>82666748+22803432</f>
        <v>105470180</v>
      </c>
      <c r="T264" s="102"/>
      <c r="U264" s="102"/>
      <c r="V264" s="106">
        <f>87307850+22975750</f>
        <v>110283600</v>
      </c>
      <c r="W264" s="102"/>
      <c r="X264" s="106">
        <v>679200.0</v>
      </c>
      <c r="Y264" s="106">
        <f>22975750+87307850</f>
        <v>110283600</v>
      </c>
      <c r="Z264" s="106">
        <f>22860871+87135532</f>
        <v>109996403</v>
      </c>
      <c r="AA264" s="102"/>
      <c r="AB264" s="102"/>
      <c r="AC264" s="102"/>
      <c r="AD264" s="106">
        <f>22975750+87307850</f>
        <v>110283600</v>
      </c>
      <c r="AE264" s="102"/>
      <c r="AF264" s="102"/>
      <c r="AG264" s="102"/>
      <c r="AH264" s="106">
        <f>22975750+87307850</f>
        <v>110283600</v>
      </c>
      <c r="AI264" s="102"/>
      <c r="AJ264" s="102"/>
      <c r="AK264" s="102"/>
      <c r="AL264" s="106">
        <f>22975750+87307850</f>
        <v>110283600</v>
      </c>
      <c r="AM264" s="102"/>
      <c r="AN264" s="102"/>
      <c r="AO264" s="102"/>
      <c r="AP264" s="106">
        <f>22975750+87307850</f>
        <v>110283600</v>
      </c>
      <c r="AQ264" s="102"/>
      <c r="AR264" s="102"/>
      <c r="AS264" s="102"/>
      <c r="AT264" s="106">
        <f>22975750+87307850</f>
        <v>110283600</v>
      </c>
      <c r="AU264" s="102"/>
      <c r="AV264" s="102"/>
      <c r="AW264" s="145">
        <v>9.8104065E7</v>
      </c>
      <c r="AX264" s="106">
        <v>9.8104065E7</v>
      </c>
      <c r="AY264" s="102"/>
      <c r="AZ264" s="103"/>
      <c r="BA264" s="59">
        <f t="shared" si="333"/>
        <v>1498050000</v>
      </c>
      <c r="BB264" s="28">
        <f t="shared" si="277"/>
        <v>0</v>
      </c>
      <c r="BC264" s="64"/>
      <c r="BD264" s="59">
        <f t="shared" si="374"/>
        <v>0</v>
      </c>
      <c r="BE264" s="59">
        <f t="shared" si="375"/>
        <v>103023261</v>
      </c>
      <c r="BF264" s="59">
        <f t="shared" si="376"/>
        <v>210687626</v>
      </c>
      <c r="BG264" s="59">
        <f t="shared" si="377"/>
        <v>105470180</v>
      </c>
      <c r="BH264" s="59">
        <f t="shared" si="378"/>
        <v>110962800</v>
      </c>
      <c r="BI264" s="59">
        <f t="shared" si="379"/>
        <v>220280003</v>
      </c>
      <c r="BJ264" s="59">
        <f t="shared" si="380"/>
        <v>110283600</v>
      </c>
      <c r="BK264" s="59">
        <f t="shared" si="381"/>
        <v>110283600</v>
      </c>
      <c r="BL264" s="59">
        <f t="shared" si="382"/>
        <v>110283600</v>
      </c>
      <c r="BM264" s="59">
        <f t="shared" si="383"/>
        <v>110283600</v>
      </c>
      <c r="BN264" s="59">
        <f t="shared" si="384"/>
        <v>110283600</v>
      </c>
      <c r="BO264" s="59">
        <f t="shared" si="385"/>
        <v>196208130</v>
      </c>
      <c r="BP264" s="64"/>
      <c r="BQ264" s="59">
        <f t="shared" si="386"/>
        <v>313710887</v>
      </c>
      <c r="BR264" s="59">
        <f t="shared" si="387"/>
        <v>436712983</v>
      </c>
      <c r="BS264" s="59">
        <f t="shared" si="388"/>
        <v>330850800</v>
      </c>
      <c r="BT264" s="59">
        <f t="shared" si="389"/>
        <v>416775330</v>
      </c>
    </row>
    <row r="265">
      <c r="A265" s="49"/>
      <c r="B265" s="52" t="s">
        <v>38</v>
      </c>
      <c r="C265" s="52" t="s">
        <v>217</v>
      </c>
      <c r="D265" s="143">
        <v>6.623E8</v>
      </c>
      <c r="E265" s="102"/>
      <c r="F265" s="102"/>
      <c r="G265" s="102"/>
      <c r="H265" s="102"/>
      <c r="I265" s="102"/>
      <c r="J265" s="106">
        <f>3915950+15663800+31190542</f>
        <v>50770292</v>
      </c>
      <c r="K265" s="102"/>
      <c r="L265" s="102"/>
      <c r="M265" s="102"/>
      <c r="N265" s="106">
        <f>15663800+3915950+31327600+31229701+15644220+3915950</f>
        <v>101697221</v>
      </c>
      <c r="O265" s="102"/>
      <c r="P265" s="102"/>
      <c r="Q265" s="102"/>
      <c r="R265" s="102"/>
      <c r="S265" s="106">
        <f>35028172+15565901+3915950</f>
        <v>54510023</v>
      </c>
      <c r="T265" s="102"/>
      <c r="U265" s="102"/>
      <c r="V265" s="106">
        <f>31249281+15663800+3915950</f>
        <v>50829031</v>
      </c>
      <c r="W265" s="102"/>
      <c r="X265" s="102"/>
      <c r="Y265" s="106">
        <f>3915950+15663800+31327600</f>
        <v>50907350</v>
      </c>
      <c r="Z265" s="106">
        <f>15663800+31327600+3915950</f>
        <v>50907350</v>
      </c>
      <c r="AA265" s="102"/>
      <c r="AB265" s="102"/>
      <c r="AC265" s="102"/>
      <c r="AD265" s="106">
        <f>3915950+15663800+31327600</f>
        <v>50907350</v>
      </c>
      <c r="AE265" s="102"/>
      <c r="AF265" s="102"/>
      <c r="AG265" s="102"/>
      <c r="AH265" s="106">
        <f>3915950+15663800+31327600</f>
        <v>50907350</v>
      </c>
      <c r="AI265" s="102"/>
      <c r="AJ265" s="102"/>
      <c r="AK265" s="102"/>
      <c r="AL265" s="106">
        <f>3915950+15663800+31327600</f>
        <v>50907350</v>
      </c>
      <c r="AM265" s="102"/>
      <c r="AN265" s="102"/>
      <c r="AO265" s="102"/>
      <c r="AP265" s="106">
        <f>3915950+15663800+31327600</f>
        <v>50907350</v>
      </c>
      <c r="AQ265" s="102"/>
      <c r="AR265" s="102"/>
      <c r="AS265" s="102"/>
      <c r="AT265" s="106">
        <f>3915950+15663800+31327600</f>
        <v>50907350</v>
      </c>
      <c r="AU265" s="102"/>
      <c r="AV265" s="102"/>
      <c r="AW265" s="145">
        <v>2.8000983E7</v>
      </c>
      <c r="AX265" s="145">
        <v>2.0141E7</v>
      </c>
      <c r="AY265" s="102"/>
      <c r="AZ265" s="103"/>
      <c r="BA265" s="59">
        <f t="shared" si="333"/>
        <v>662300000</v>
      </c>
      <c r="BB265" s="28">
        <f t="shared" si="277"/>
        <v>0</v>
      </c>
      <c r="BC265" s="64"/>
      <c r="BD265" s="59">
        <f t="shared" si="374"/>
        <v>0</v>
      </c>
      <c r="BE265" s="59">
        <f t="shared" si="375"/>
        <v>50770292</v>
      </c>
      <c r="BF265" s="59">
        <f t="shared" si="376"/>
        <v>101697221</v>
      </c>
      <c r="BG265" s="59">
        <f t="shared" si="377"/>
        <v>54510023</v>
      </c>
      <c r="BH265" s="59">
        <f t="shared" si="378"/>
        <v>50829031</v>
      </c>
      <c r="BI265" s="59">
        <f t="shared" si="379"/>
        <v>101814700</v>
      </c>
      <c r="BJ265" s="59">
        <f t="shared" si="380"/>
        <v>50907350</v>
      </c>
      <c r="BK265" s="59">
        <f t="shared" si="381"/>
        <v>50907350</v>
      </c>
      <c r="BL265" s="59">
        <f t="shared" si="382"/>
        <v>50907350</v>
      </c>
      <c r="BM265" s="59">
        <f t="shared" si="383"/>
        <v>50907350</v>
      </c>
      <c r="BN265" s="59">
        <f t="shared" si="384"/>
        <v>50907350</v>
      </c>
      <c r="BO265" s="59">
        <f t="shared" si="385"/>
        <v>48141983</v>
      </c>
      <c r="BP265" s="64"/>
      <c r="BQ265" s="59">
        <f t="shared" si="386"/>
        <v>152467513</v>
      </c>
      <c r="BR265" s="59">
        <f t="shared" si="387"/>
        <v>207153754</v>
      </c>
      <c r="BS265" s="59">
        <f t="shared" si="388"/>
        <v>152722050</v>
      </c>
      <c r="BT265" s="59">
        <f t="shared" si="389"/>
        <v>149956683</v>
      </c>
    </row>
    <row r="266">
      <c r="A266" s="49"/>
      <c r="B266" s="52" t="s">
        <v>38</v>
      </c>
      <c r="C266" s="52" t="s">
        <v>218</v>
      </c>
      <c r="D266" s="143">
        <v>3.968E8</v>
      </c>
      <c r="E266" s="102"/>
      <c r="F266" s="102"/>
      <c r="G266" s="102"/>
      <c r="H266" s="102"/>
      <c r="I266" s="102"/>
      <c r="J266" s="106">
        <f>6818952+22703512</f>
        <v>29522464</v>
      </c>
      <c r="K266" s="102"/>
      <c r="L266" s="102"/>
      <c r="M266" s="102"/>
      <c r="N266" s="106">
        <f>7020800+24572800+24046240+7020800</f>
        <v>62660640</v>
      </c>
      <c r="O266" s="102"/>
      <c r="P266" s="102"/>
      <c r="Q266" s="102"/>
      <c r="R266" s="102"/>
      <c r="S266" s="106">
        <f>20711360+7020800</f>
        <v>27732160</v>
      </c>
      <c r="T266" s="102"/>
      <c r="U266" s="102"/>
      <c r="V266" s="106">
        <f>20641152+6933040</f>
        <v>27574192</v>
      </c>
      <c r="W266" s="102"/>
      <c r="X266" s="102"/>
      <c r="Y266" s="106">
        <f>7020800+21062400</f>
        <v>28083200</v>
      </c>
      <c r="Z266" s="106">
        <f>7020800+20939536</f>
        <v>27960336</v>
      </c>
      <c r="AA266" s="102"/>
      <c r="AB266" s="102"/>
      <c r="AC266" s="102"/>
      <c r="AD266" s="106">
        <f>7020800+21062400</f>
        <v>28083200</v>
      </c>
      <c r="AE266" s="102"/>
      <c r="AF266" s="102"/>
      <c r="AG266" s="102"/>
      <c r="AH266" s="106">
        <f>7020800+21062400</f>
        <v>28083200</v>
      </c>
      <c r="AI266" s="102"/>
      <c r="AJ266" s="102"/>
      <c r="AK266" s="102"/>
      <c r="AL266" s="106">
        <f>7020800+21062400</f>
        <v>28083200</v>
      </c>
      <c r="AM266" s="102"/>
      <c r="AN266" s="102"/>
      <c r="AO266" s="102"/>
      <c r="AP266" s="106">
        <f>7020800+21062400</f>
        <v>28083200</v>
      </c>
      <c r="AQ266" s="102"/>
      <c r="AR266" s="102"/>
      <c r="AS266" s="102"/>
      <c r="AT266" s="106">
        <f>7020800+21062400</f>
        <v>28083200</v>
      </c>
      <c r="AU266" s="102"/>
      <c r="AV266" s="102"/>
      <c r="AW266" s="145">
        <v>2.2851008E7</v>
      </c>
      <c r="AX266" s="145">
        <v>3.0E7</v>
      </c>
      <c r="AY266" s="102"/>
      <c r="AZ266" s="103"/>
      <c r="BA266" s="59">
        <f t="shared" si="333"/>
        <v>396800000</v>
      </c>
      <c r="BB266" s="28">
        <f t="shared" si="277"/>
        <v>0</v>
      </c>
      <c r="BC266" s="64"/>
      <c r="BD266" s="59">
        <f t="shared" si="374"/>
        <v>0</v>
      </c>
      <c r="BE266" s="59">
        <f t="shared" si="375"/>
        <v>29522464</v>
      </c>
      <c r="BF266" s="59">
        <f t="shared" si="376"/>
        <v>62660640</v>
      </c>
      <c r="BG266" s="59">
        <f t="shared" si="377"/>
        <v>27732160</v>
      </c>
      <c r="BH266" s="59">
        <f t="shared" si="378"/>
        <v>27574192</v>
      </c>
      <c r="BI266" s="59">
        <f t="shared" si="379"/>
        <v>56043536</v>
      </c>
      <c r="BJ266" s="59">
        <f t="shared" si="380"/>
        <v>28083200</v>
      </c>
      <c r="BK266" s="59">
        <f t="shared" si="381"/>
        <v>28083200</v>
      </c>
      <c r="BL266" s="59">
        <f t="shared" si="382"/>
        <v>28083200</v>
      </c>
      <c r="BM266" s="59">
        <f t="shared" si="383"/>
        <v>28083200</v>
      </c>
      <c r="BN266" s="59">
        <f t="shared" si="384"/>
        <v>28083200</v>
      </c>
      <c r="BO266" s="59">
        <f t="shared" si="385"/>
        <v>52851008</v>
      </c>
      <c r="BP266" s="64"/>
      <c r="BQ266" s="59">
        <f t="shared" si="386"/>
        <v>92183104</v>
      </c>
      <c r="BR266" s="59">
        <f t="shared" si="387"/>
        <v>111349888</v>
      </c>
      <c r="BS266" s="59">
        <f t="shared" si="388"/>
        <v>84249600</v>
      </c>
      <c r="BT266" s="59">
        <f t="shared" si="389"/>
        <v>109017408</v>
      </c>
    </row>
    <row r="267">
      <c r="A267" s="49"/>
      <c r="B267" s="52" t="s">
        <v>38</v>
      </c>
      <c r="C267" s="52" t="s">
        <v>219</v>
      </c>
      <c r="D267" s="143">
        <v>3.1265E8</v>
      </c>
      <c r="E267" s="102"/>
      <c r="F267" s="102"/>
      <c r="G267" s="102"/>
      <c r="H267" s="102"/>
      <c r="I267" s="102"/>
      <c r="J267" s="106">
        <f>11682917+6111787</f>
        <v>17794704</v>
      </c>
      <c r="K267" s="102"/>
      <c r="L267" s="102"/>
      <c r="M267" s="102"/>
      <c r="N267" s="106">
        <f>12537000+6268500+6111787+11823958</f>
        <v>36741245</v>
      </c>
      <c r="O267" s="102"/>
      <c r="P267" s="102"/>
      <c r="Q267" s="102"/>
      <c r="R267" s="102"/>
      <c r="S267" s="106">
        <f>9089325+9285216</f>
        <v>18374541</v>
      </c>
      <c r="T267" s="102"/>
      <c r="U267" s="102"/>
      <c r="V267" s="106">
        <f>9246037+9089325</f>
        <v>18335362</v>
      </c>
      <c r="W267" s="102"/>
      <c r="X267" s="102"/>
      <c r="Y267" s="106">
        <f>9402750+9402750</f>
        <v>18805500</v>
      </c>
      <c r="Z267" s="106">
        <f>9057983+9089325</f>
        <v>18147308</v>
      </c>
      <c r="AA267" s="102"/>
      <c r="AB267" s="102"/>
      <c r="AC267" s="102"/>
      <c r="AD267" s="106">
        <f>9402750+9402750</f>
        <v>18805500</v>
      </c>
      <c r="AE267" s="102"/>
      <c r="AF267" s="102"/>
      <c r="AG267" s="102"/>
      <c r="AH267" s="106">
        <f>9402750+9402750</f>
        <v>18805500</v>
      </c>
      <c r="AI267" s="102"/>
      <c r="AJ267" s="102"/>
      <c r="AK267" s="102"/>
      <c r="AL267" s="106">
        <f>9402750+9402750</f>
        <v>18805500</v>
      </c>
      <c r="AM267" s="102"/>
      <c r="AN267" s="102"/>
      <c r="AO267" s="102"/>
      <c r="AP267" s="106">
        <f>9402750+9402750</f>
        <v>18805500</v>
      </c>
      <c r="AQ267" s="102"/>
      <c r="AR267" s="102"/>
      <c r="AS267" s="102"/>
      <c r="AT267" s="106">
        <f>9402750+9402750</f>
        <v>18805500</v>
      </c>
      <c r="AU267" s="102"/>
      <c r="AV267" s="102"/>
      <c r="AW267" s="145">
        <v>4.500084E7</v>
      </c>
      <c r="AX267" s="145">
        <v>4.5423E7</v>
      </c>
      <c r="AY267" s="102"/>
      <c r="AZ267" s="103"/>
      <c r="BA267" s="59">
        <f t="shared" si="333"/>
        <v>312650000</v>
      </c>
      <c r="BB267" s="28">
        <f t="shared" si="277"/>
        <v>0</v>
      </c>
      <c r="BC267" s="64"/>
      <c r="BD267" s="59">
        <f t="shared" si="374"/>
        <v>0</v>
      </c>
      <c r="BE267" s="59">
        <f t="shared" si="375"/>
        <v>17794704</v>
      </c>
      <c r="BF267" s="59">
        <f t="shared" si="376"/>
        <v>36741245</v>
      </c>
      <c r="BG267" s="59">
        <f t="shared" si="377"/>
        <v>18374541</v>
      </c>
      <c r="BH267" s="59">
        <f t="shared" si="378"/>
        <v>18335362</v>
      </c>
      <c r="BI267" s="59">
        <f t="shared" si="379"/>
        <v>36952808</v>
      </c>
      <c r="BJ267" s="59">
        <f t="shared" si="380"/>
        <v>18805500</v>
      </c>
      <c r="BK267" s="59">
        <f t="shared" si="381"/>
        <v>18805500</v>
      </c>
      <c r="BL267" s="59">
        <f t="shared" si="382"/>
        <v>18805500</v>
      </c>
      <c r="BM267" s="59">
        <f t="shared" si="383"/>
        <v>18805500</v>
      </c>
      <c r="BN267" s="59">
        <f t="shared" si="384"/>
        <v>18805500</v>
      </c>
      <c r="BO267" s="59">
        <f t="shared" si="385"/>
        <v>90423840</v>
      </c>
      <c r="BP267" s="64"/>
      <c r="BQ267" s="59">
        <f t="shared" si="386"/>
        <v>54535949</v>
      </c>
      <c r="BR267" s="59">
        <f t="shared" si="387"/>
        <v>73662711</v>
      </c>
      <c r="BS267" s="59">
        <f t="shared" si="388"/>
        <v>56416500</v>
      </c>
      <c r="BT267" s="59">
        <f t="shared" si="389"/>
        <v>128034840</v>
      </c>
    </row>
    <row r="268">
      <c r="A268" s="49"/>
      <c r="B268" s="52" t="s">
        <v>38</v>
      </c>
      <c r="C268" s="52" t="s">
        <v>220</v>
      </c>
      <c r="D268" s="143">
        <v>1.0344E9</v>
      </c>
      <c r="E268" s="102"/>
      <c r="F268" s="102"/>
      <c r="G268" s="102"/>
      <c r="H268" s="102"/>
      <c r="I268" s="102"/>
      <c r="J268" s="106">
        <f>313514+5202255+20649697</f>
        <v>26165466</v>
      </c>
      <c r="K268" s="102"/>
      <c r="L268" s="102"/>
      <c r="M268" s="102"/>
      <c r="N268" s="106">
        <f>12940638+1423363+48823477+898266+65330885+17794063+1548517</f>
        <v>148759209</v>
      </c>
      <c r="O268" s="102"/>
      <c r="P268" s="102"/>
      <c r="Q268" s="102"/>
      <c r="R268" s="102"/>
      <c r="S268" s="106">
        <f>24051133+5018533+319494</f>
        <v>29389160</v>
      </c>
      <c r="T268" s="102"/>
      <c r="U268" s="102"/>
      <c r="V268" s="106">
        <f>21884287+5045972+319494</f>
        <v>27249753</v>
      </c>
      <c r="W268" s="106">
        <f>167607+239358+83709+275232+83709+323255+95668+95667</f>
        <v>1364205</v>
      </c>
      <c r="X268" s="106">
        <v>54811.0</v>
      </c>
      <c r="Y268" s="106">
        <f>1428489+12174957+51721810</f>
        <v>65325256</v>
      </c>
      <c r="Z268" s="106">
        <f>16382060+66732032+1553644+107625</f>
        <v>84775361</v>
      </c>
      <c r="AA268" s="102"/>
      <c r="AB268" s="102"/>
      <c r="AC268" s="102"/>
      <c r="AD268" s="106">
        <f>1428489+12174957+51721810</f>
        <v>65325256</v>
      </c>
      <c r="AE268" s="102"/>
      <c r="AF268" s="102"/>
      <c r="AG268" s="102"/>
      <c r="AH268" s="106">
        <f>1428489+12174957+51721810</f>
        <v>65325256</v>
      </c>
      <c r="AI268" s="102"/>
      <c r="AJ268" s="102"/>
      <c r="AK268" s="102"/>
      <c r="AL268" s="106">
        <f>1428489+12174957+51721810</f>
        <v>65325256</v>
      </c>
      <c r="AM268" s="102"/>
      <c r="AN268" s="102"/>
      <c r="AO268" s="102"/>
      <c r="AP268" s="106">
        <f>1428489+12174957+51721810</f>
        <v>65325256</v>
      </c>
      <c r="AQ268" s="102"/>
      <c r="AR268" s="102"/>
      <c r="AS268" s="102"/>
      <c r="AT268" s="106">
        <f>1428489+12174957+51721810</f>
        <v>65325256</v>
      </c>
      <c r="AU268" s="102"/>
      <c r="AV268" s="102"/>
      <c r="AW268" s="106">
        <f>1428489+12174957+51721810</f>
        <v>65325256</v>
      </c>
      <c r="AX268" s="145">
        <v>2.59365243E8</v>
      </c>
      <c r="AY268" s="102"/>
      <c r="AZ268" s="103"/>
      <c r="BA268" s="59">
        <f t="shared" si="333"/>
        <v>1034400000</v>
      </c>
      <c r="BB268" s="28">
        <f t="shared" si="277"/>
        <v>0</v>
      </c>
      <c r="BC268" s="64"/>
      <c r="BD268" s="59">
        <f t="shared" si="374"/>
        <v>0</v>
      </c>
      <c r="BE268" s="59">
        <f t="shared" si="375"/>
        <v>26165466</v>
      </c>
      <c r="BF268" s="59">
        <f t="shared" si="376"/>
        <v>148759209</v>
      </c>
      <c r="BG268" s="59">
        <f t="shared" si="377"/>
        <v>29389160</v>
      </c>
      <c r="BH268" s="59">
        <f t="shared" si="378"/>
        <v>28668769</v>
      </c>
      <c r="BI268" s="59">
        <f t="shared" si="379"/>
        <v>150100617</v>
      </c>
      <c r="BJ268" s="59">
        <f t="shared" si="380"/>
        <v>65325256</v>
      </c>
      <c r="BK268" s="59">
        <f t="shared" si="381"/>
        <v>65325256</v>
      </c>
      <c r="BL268" s="59">
        <f t="shared" si="382"/>
        <v>65325256</v>
      </c>
      <c r="BM268" s="59">
        <f t="shared" si="383"/>
        <v>65325256</v>
      </c>
      <c r="BN268" s="59">
        <f t="shared" si="384"/>
        <v>65325256</v>
      </c>
      <c r="BO268" s="59">
        <f t="shared" si="385"/>
        <v>324690499</v>
      </c>
      <c r="BP268" s="64"/>
      <c r="BQ268" s="59">
        <f t="shared" si="386"/>
        <v>174924675</v>
      </c>
      <c r="BR268" s="59">
        <f t="shared" si="387"/>
        <v>208158546</v>
      </c>
      <c r="BS268" s="59">
        <f t="shared" si="388"/>
        <v>195975768</v>
      </c>
      <c r="BT268" s="59">
        <f t="shared" si="389"/>
        <v>455341011</v>
      </c>
    </row>
    <row r="269">
      <c r="A269" s="45">
        <v>512414.0</v>
      </c>
      <c r="B269" s="46" t="s">
        <v>221</v>
      </c>
      <c r="C269" s="6"/>
      <c r="D269" s="143">
        <f t="shared" ref="D269:AZ269" si="390">sum(D271:D274)</f>
        <v>834891000</v>
      </c>
      <c r="E269" s="143">
        <f t="shared" si="390"/>
        <v>0</v>
      </c>
      <c r="F269" s="143">
        <f t="shared" si="390"/>
        <v>0</v>
      </c>
      <c r="G269" s="143">
        <f t="shared" si="390"/>
        <v>0</v>
      </c>
      <c r="H269" s="143">
        <f t="shared" si="390"/>
        <v>0</v>
      </c>
      <c r="I269" s="143">
        <f t="shared" si="390"/>
        <v>0</v>
      </c>
      <c r="J269" s="143">
        <f t="shared" si="390"/>
        <v>55396084</v>
      </c>
      <c r="K269" s="143">
        <f t="shared" si="390"/>
        <v>0</v>
      </c>
      <c r="L269" s="143">
        <f t="shared" si="390"/>
        <v>0</v>
      </c>
      <c r="M269" s="143">
        <f t="shared" si="390"/>
        <v>0</v>
      </c>
      <c r="N269" s="143">
        <f t="shared" si="390"/>
        <v>92171939</v>
      </c>
      <c r="O269" s="143">
        <f t="shared" si="390"/>
        <v>0</v>
      </c>
      <c r="P269" s="143">
        <f t="shared" si="390"/>
        <v>0</v>
      </c>
      <c r="Q269" s="143">
        <f t="shared" si="390"/>
        <v>0</v>
      </c>
      <c r="R269" s="47">
        <f t="shared" si="390"/>
        <v>0</v>
      </c>
      <c r="S269" s="47">
        <f t="shared" si="390"/>
        <v>55766092</v>
      </c>
      <c r="T269" s="47">
        <f t="shared" si="390"/>
        <v>0</v>
      </c>
      <c r="U269" s="47">
        <f t="shared" si="390"/>
        <v>0</v>
      </c>
      <c r="V269" s="47">
        <f t="shared" si="390"/>
        <v>55760761</v>
      </c>
      <c r="W269" s="47">
        <f t="shared" si="390"/>
        <v>0</v>
      </c>
      <c r="X269" s="47">
        <f t="shared" si="390"/>
        <v>0</v>
      </c>
      <c r="Y269" s="47">
        <f t="shared" si="390"/>
        <v>44714683</v>
      </c>
      <c r="Z269" s="47">
        <f t="shared" si="390"/>
        <v>55920094</v>
      </c>
      <c r="AA269" s="47">
        <f t="shared" si="390"/>
        <v>0</v>
      </c>
      <c r="AB269" s="47">
        <f t="shared" si="390"/>
        <v>0</v>
      </c>
      <c r="AC269" s="47">
        <f t="shared" si="390"/>
        <v>0</v>
      </c>
      <c r="AD269" s="47">
        <f t="shared" si="390"/>
        <v>55920094</v>
      </c>
      <c r="AE269" s="47">
        <f t="shared" si="390"/>
        <v>0</v>
      </c>
      <c r="AF269" s="47">
        <f t="shared" si="390"/>
        <v>0</v>
      </c>
      <c r="AG269" s="47">
        <f t="shared" si="390"/>
        <v>0</v>
      </c>
      <c r="AH269" s="47">
        <f t="shared" si="390"/>
        <v>55920094</v>
      </c>
      <c r="AI269" s="47">
        <f t="shared" si="390"/>
        <v>0</v>
      </c>
      <c r="AJ269" s="47">
        <f t="shared" si="390"/>
        <v>0</v>
      </c>
      <c r="AK269" s="47">
        <f t="shared" si="390"/>
        <v>0</v>
      </c>
      <c r="AL269" s="47">
        <f t="shared" si="390"/>
        <v>55920094</v>
      </c>
      <c r="AM269" s="47">
        <f t="shared" si="390"/>
        <v>0</v>
      </c>
      <c r="AN269" s="47">
        <f t="shared" si="390"/>
        <v>0</v>
      </c>
      <c r="AO269" s="47">
        <f t="shared" si="390"/>
        <v>0</v>
      </c>
      <c r="AP269" s="47">
        <f t="shared" si="390"/>
        <v>55920094</v>
      </c>
      <c r="AQ269" s="47">
        <f t="shared" si="390"/>
        <v>0</v>
      </c>
      <c r="AR269" s="47">
        <f t="shared" si="390"/>
        <v>0</v>
      </c>
      <c r="AS269" s="47">
        <f t="shared" si="390"/>
        <v>0</v>
      </c>
      <c r="AT269" s="47">
        <f t="shared" si="390"/>
        <v>55920094</v>
      </c>
      <c r="AU269" s="47">
        <f t="shared" si="390"/>
        <v>0</v>
      </c>
      <c r="AV269" s="47">
        <f t="shared" si="390"/>
        <v>0</v>
      </c>
      <c r="AW269" s="47">
        <f t="shared" si="390"/>
        <v>97868154</v>
      </c>
      <c r="AX269" s="47">
        <f t="shared" si="390"/>
        <v>97692723</v>
      </c>
      <c r="AY269" s="47">
        <f t="shared" si="390"/>
        <v>0</v>
      </c>
      <c r="AZ269" s="60">
        <f t="shared" si="390"/>
        <v>0</v>
      </c>
      <c r="BA269" s="59">
        <f t="shared" si="333"/>
        <v>834891000</v>
      </c>
      <c r="BB269" s="28">
        <f t="shared" si="277"/>
        <v>0</v>
      </c>
      <c r="BC269" s="61"/>
      <c r="BD269" s="59">
        <f t="shared" si="374"/>
        <v>0</v>
      </c>
      <c r="BE269" s="59">
        <f t="shared" si="375"/>
        <v>55396084</v>
      </c>
      <c r="BF269" s="59">
        <f t="shared" si="376"/>
        <v>92171939</v>
      </c>
      <c r="BG269" s="59">
        <f t="shared" si="377"/>
        <v>55766092</v>
      </c>
      <c r="BH269" s="59">
        <f t="shared" si="378"/>
        <v>55760761</v>
      </c>
      <c r="BI269" s="59">
        <f t="shared" si="379"/>
        <v>100634777</v>
      </c>
      <c r="BJ269" s="59">
        <f t="shared" si="380"/>
        <v>55920094</v>
      </c>
      <c r="BK269" s="59">
        <f t="shared" si="381"/>
        <v>55920094</v>
      </c>
      <c r="BL269" s="59">
        <f t="shared" si="382"/>
        <v>55920094</v>
      </c>
      <c r="BM269" s="59">
        <f t="shared" si="383"/>
        <v>55920094</v>
      </c>
      <c r="BN269" s="59">
        <f t="shared" si="384"/>
        <v>55920094</v>
      </c>
      <c r="BO269" s="59">
        <f t="shared" si="385"/>
        <v>195560877</v>
      </c>
      <c r="BP269" s="61"/>
      <c r="BQ269" s="59">
        <f t="shared" si="386"/>
        <v>147568023</v>
      </c>
      <c r="BR269" s="59">
        <f t="shared" si="387"/>
        <v>212161630</v>
      </c>
      <c r="BS269" s="59">
        <f t="shared" si="388"/>
        <v>167760282</v>
      </c>
      <c r="BT269" s="59">
        <f t="shared" si="389"/>
        <v>307401065</v>
      </c>
    </row>
    <row r="270">
      <c r="A270" s="49"/>
      <c r="B270" s="50" t="s">
        <v>37</v>
      </c>
      <c r="C270" s="6"/>
      <c r="D270" s="70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/>
      <c r="AS270" s="62"/>
      <c r="AT270" s="62"/>
      <c r="AU270" s="62"/>
      <c r="AV270" s="62"/>
      <c r="AW270" s="62"/>
      <c r="AX270" s="62"/>
      <c r="AY270" s="62"/>
      <c r="AZ270" s="63"/>
      <c r="BA270" s="59">
        <f t="shared" si="333"/>
        <v>0</v>
      </c>
      <c r="BB270" s="28">
        <f t="shared" si="277"/>
        <v>0</v>
      </c>
      <c r="BC270" s="64"/>
      <c r="BD270" s="59">
        <f t="shared" si="374"/>
        <v>0</v>
      </c>
      <c r="BE270" s="59">
        <f t="shared" si="375"/>
        <v>0</v>
      </c>
      <c r="BF270" s="59">
        <f t="shared" si="376"/>
        <v>0</v>
      </c>
      <c r="BG270" s="59">
        <f t="shared" si="377"/>
        <v>0</v>
      </c>
      <c r="BH270" s="59">
        <f t="shared" si="378"/>
        <v>0</v>
      </c>
      <c r="BI270" s="59">
        <f t="shared" si="379"/>
        <v>0</v>
      </c>
      <c r="BJ270" s="59">
        <f t="shared" si="380"/>
        <v>0</v>
      </c>
      <c r="BK270" s="59">
        <f t="shared" si="381"/>
        <v>0</v>
      </c>
      <c r="BL270" s="59">
        <f t="shared" si="382"/>
        <v>0</v>
      </c>
      <c r="BM270" s="59">
        <f t="shared" si="383"/>
        <v>0</v>
      </c>
      <c r="BN270" s="59">
        <f t="shared" si="384"/>
        <v>0</v>
      </c>
      <c r="BO270" s="59">
        <f t="shared" si="385"/>
        <v>0</v>
      </c>
      <c r="BP270" s="64"/>
      <c r="BQ270" s="59">
        <f t="shared" si="386"/>
        <v>0</v>
      </c>
      <c r="BR270" s="59">
        <f t="shared" si="387"/>
        <v>0</v>
      </c>
      <c r="BS270" s="59">
        <f t="shared" si="388"/>
        <v>0</v>
      </c>
      <c r="BT270" s="59">
        <f t="shared" si="389"/>
        <v>0</v>
      </c>
    </row>
    <row r="271">
      <c r="A271" s="49"/>
      <c r="B271" s="52" t="s">
        <v>38</v>
      </c>
      <c r="C271" s="52" t="s">
        <v>222</v>
      </c>
      <c r="D271" s="143">
        <v>1.93027E8</v>
      </c>
      <c r="E271" s="102"/>
      <c r="F271" s="102"/>
      <c r="G271" s="102"/>
      <c r="H271" s="102"/>
      <c r="I271" s="102"/>
      <c r="J271" s="106">
        <v>1.378545E7</v>
      </c>
      <c r="K271" s="102"/>
      <c r="L271" s="102"/>
      <c r="M271" s="102"/>
      <c r="N271" s="106">
        <f>8424440+13785450</f>
        <v>22209890</v>
      </c>
      <c r="O271" s="102"/>
      <c r="P271" s="102"/>
      <c r="Q271" s="102"/>
      <c r="R271" s="102"/>
      <c r="S271" s="106">
        <v>1.3670571E7</v>
      </c>
      <c r="T271" s="102"/>
      <c r="U271" s="102"/>
      <c r="V271" s="106">
        <v>1.378545E7</v>
      </c>
      <c r="W271" s="102"/>
      <c r="X271" s="102"/>
      <c r="Y271" s="106">
        <v>1.0722016E7</v>
      </c>
      <c r="Z271" s="106">
        <v>1.378545E7</v>
      </c>
      <c r="AA271" s="102"/>
      <c r="AB271" s="102"/>
      <c r="AC271" s="102"/>
      <c r="AD271" s="106">
        <v>1.378545E7</v>
      </c>
      <c r="AE271" s="102"/>
      <c r="AF271" s="102"/>
      <c r="AG271" s="102"/>
      <c r="AH271" s="106">
        <v>1.378545E7</v>
      </c>
      <c r="AI271" s="102"/>
      <c r="AJ271" s="102"/>
      <c r="AK271" s="102"/>
      <c r="AL271" s="106">
        <v>1.378545E7</v>
      </c>
      <c r="AM271" s="102"/>
      <c r="AN271" s="102"/>
      <c r="AO271" s="102"/>
      <c r="AP271" s="106">
        <v>1.378545E7</v>
      </c>
      <c r="AQ271" s="102"/>
      <c r="AR271" s="102"/>
      <c r="AS271" s="102"/>
      <c r="AT271" s="106">
        <v>1.378545E7</v>
      </c>
      <c r="AU271" s="102"/>
      <c r="AV271" s="102"/>
      <c r="AW271" s="145">
        <v>1.778545E7</v>
      </c>
      <c r="AX271" s="106">
        <v>1.8355473E7</v>
      </c>
      <c r="AY271" s="102"/>
      <c r="AZ271" s="103"/>
      <c r="BA271" s="59">
        <f t="shared" si="333"/>
        <v>193027000</v>
      </c>
      <c r="BB271" s="28">
        <f t="shared" si="277"/>
        <v>0</v>
      </c>
      <c r="BC271" s="64"/>
      <c r="BD271" s="59">
        <f t="shared" si="374"/>
        <v>0</v>
      </c>
      <c r="BE271" s="59">
        <f t="shared" si="375"/>
        <v>13785450</v>
      </c>
      <c r="BF271" s="59">
        <f t="shared" si="376"/>
        <v>22209890</v>
      </c>
      <c r="BG271" s="59">
        <f t="shared" si="377"/>
        <v>13670571</v>
      </c>
      <c r="BH271" s="59">
        <f t="shared" si="378"/>
        <v>13785450</v>
      </c>
      <c r="BI271" s="59">
        <f t="shared" si="379"/>
        <v>24507466</v>
      </c>
      <c r="BJ271" s="59">
        <f t="shared" si="380"/>
        <v>13785450</v>
      </c>
      <c r="BK271" s="59">
        <f t="shared" si="381"/>
        <v>13785450</v>
      </c>
      <c r="BL271" s="59">
        <f t="shared" si="382"/>
        <v>13785450</v>
      </c>
      <c r="BM271" s="59">
        <f t="shared" si="383"/>
        <v>13785450</v>
      </c>
      <c r="BN271" s="59">
        <f t="shared" si="384"/>
        <v>13785450</v>
      </c>
      <c r="BO271" s="59">
        <f t="shared" si="385"/>
        <v>36140923</v>
      </c>
      <c r="BP271" s="64"/>
      <c r="BQ271" s="59">
        <f t="shared" si="386"/>
        <v>35995340</v>
      </c>
      <c r="BR271" s="59">
        <f t="shared" si="387"/>
        <v>51963487</v>
      </c>
      <c r="BS271" s="59">
        <f t="shared" si="388"/>
        <v>41356350</v>
      </c>
      <c r="BT271" s="59">
        <f t="shared" si="389"/>
        <v>63711823</v>
      </c>
    </row>
    <row r="272">
      <c r="A272" s="49"/>
      <c r="B272" s="52" t="s">
        <v>38</v>
      </c>
      <c r="C272" s="52" t="s">
        <v>223</v>
      </c>
      <c r="D272" s="143">
        <v>1.6569E8</v>
      </c>
      <c r="E272" s="102"/>
      <c r="F272" s="102"/>
      <c r="G272" s="102"/>
      <c r="H272" s="102"/>
      <c r="I272" s="102"/>
      <c r="J272" s="106">
        <v>1.1336675E7</v>
      </c>
      <c r="K272" s="102"/>
      <c r="L272" s="102"/>
      <c r="M272" s="102"/>
      <c r="N272" s="106">
        <f>4894935+11747850</f>
        <v>16642785</v>
      </c>
      <c r="O272" s="102"/>
      <c r="P272" s="102"/>
      <c r="Q272" s="102"/>
      <c r="R272" s="102"/>
      <c r="S272" s="106">
        <v>1.1630371E7</v>
      </c>
      <c r="T272" s="102"/>
      <c r="U272" s="102"/>
      <c r="V272" s="106">
        <v>1.1649951E7</v>
      </c>
      <c r="W272" s="102"/>
      <c r="X272" s="102"/>
      <c r="Y272" s="106">
        <v>7831899.0</v>
      </c>
      <c r="Z272" s="106">
        <v>1.174785E7</v>
      </c>
      <c r="AA272" s="102"/>
      <c r="AB272" s="102"/>
      <c r="AC272" s="102"/>
      <c r="AD272" s="106">
        <v>1.174785E7</v>
      </c>
      <c r="AE272" s="102"/>
      <c r="AF272" s="102"/>
      <c r="AG272" s="102"/>
      <c r="AH272" s="106">
        <v>1.174785E7</v>
      </c>
      <c r="AI272" s="102"/>
      <c r="AJ272" s="102"/>
      <c r="AK272" s="102"/>
      <c r="AL272" s="106">
        <v>1.174785E7</v>
      </c>
      <c r="AM272" s="102"/>
      <c r="AN272" s="102"/>
      <c r="AO272" s="102"/>
      <c r="AP272" s="106">
        <v>1.174785E7</v>
      </c>
      <c r="AQ272" s="102"/>
      <c r="AR272" s="102"/>
      <c r="AS272" s="102"/>
      <c r="AT272" s="106">
        <v>1.174785E7</v>
      </c>
      <c r="AU272" s="102"/>
      <c r="AV272" s="102"/>
      <c r="AW272" s="106">
        <v>1.8363369E7</v>
      </c>
      <c r="AX272" s="145">
        <v>1.774785E7</v>
      </c>
      <c r="AY272" s="102"/>
      <c r="AZ272" s="103"/>
      <c r="BA272" s="59">
        <f t="shared" si="333"/>
        <v>165690000</v>
      </c>
      <c r="BB272" s="28">
        <f t="shared" si="277"/>
        <v>0</v>
      </c>
      <c r="BC272" s="64"/>
      <c r="BD272" s="59">
        <f t="shared" si="374"/>
        <v>0</v>
      </c>
      <c r="BE272" s="59">
        <f t="shared" si="375"/>
        <v>11336675</v>
      </c>
      <c r="BF272" s="59">
        <f t="shared" si="376"/>
        <v>16642785</v>
      </c>
      <c r="BG272" s="59">
        <f t="shared" si="377"/>
        <v>11630371</v>
      </c>
      <c r="BH272" s="59">
        <f t="shared" si="378"/>
        <v>11649951</v>
      </c>
      <c r="BI272" s="59">
        <f t="shared" si="379"/>
        <v>19579749</v>
      </c>
      <c r="BJ272" s="59">
        <f t="shared" si="380"/>
        <v>11747850</v>
      </c>
      <c r="BK272" s="59">
        <f t="shared" si="381"/>
        <v>11747850</v>
      </c>
      <c r="BL272" s="59">
        <f t="shared" si="382"/>
        <v>11747850</v>
      </c>
      <c r="BM272" s="59">
        <f t="shared" si="383"/>
        <v>11747850</v>
      </c>
      <c r="BN272" s="59">
        <f t="shared" si="384"/>
        <v>11747850</v>
      </c>
      <c r="BO272" s="59">
        <f t="shared" si="385"/>
        <v>36111219</v>
      </c>
      <c r="BP272" s="64"/>
      <c r="BQ272" s="59">
        <f t="shared" si="386"/>
        <v>27979460</v>
      </c>
      <c r="BR272" s="59">
        <f t="shared" si="387"/>
        <v>42860071</v>
      </c>
      <c r="BS272" s="59">
        <f t="shared" si="388"/>
        <v>35243550</v>
      </c>
      <c r="BT272" s="59">
        <f t="shared" si="389"/>
        <v>59606919</v>
      </c>
    </row>
    <row r="273">
      <c r="A273" s="49"/>
      <c r="B273" s="52" t="s">
        <v>38</v>
      </c>
      <c r="C273" s="52" t="s">
        <v>224</v>
      </c>
      <c r="D273" s="143">
        <v>3.01075E8</v>
      </c>
      <c r="E273" s="102"/>
      <c r="F273" s="102"/>
      <c r="G273" s="102"/>
      <c r="H273" s="102"/>
      <c r="I273" s="102"/>
      <c r="J273" s="106">
        <v>2.088688E7</v>
      </c>
      <c r="K273" s="102"/>
      <c r="L273" s="102"/>
      <c r="M273" s="102"/>
      <c r="N273" s="106">
        <f>19014665+21062400</f>
        <v>40077065</v>
      </c>
      <c r="O273" s="102"/>
      <c r="P273" s="102"/>
      <c r="Q273" s="102"/>
      <c r="R273" s="102"/>
      <c r="S273" s="106">
        <v>2.10624E7</v>
      </c>
      <c r="T273" s="102"/>
      <c r="U273" s="102"/>
      <c r="V273" s="106">
        <v>2.1000968E7</v>
      </c>
      <c r="W273" s="102"/>
      <c r="X273" s="102"/>
      <c r="Y273" s="106">
        <v>1.9892268E7</v>
      </c>
      <c r="Z273" s="106">
        <v>2.10624E7</v>
      </c>
      <c r="AA273" s="102"/>
      <c r="AB273" s="102"/>
      <c r="AC273" s="102"/>
      <c r="AD273" s="106">
        <v>2.10624E7</v>
      </c>
      <c r="AE273" s="102"/>
      <c r="AF273" s="102"/>
      <c r="AG273" s="102"/>
      <c r="AH273" s="106">
        <v>2.10624E7</v>
      </c>
      <c r="AI273" s="102"/>
      <c r="AJ273" s="102"/>
      <c r="AK273" s="102"/>
      <c r="AL273" s="106">
        <v>2.10624E7</v>
      </c>
      <c r="AM273" s="102"/>
      <c r="AN273" s="102"/>
      <c r="AO273" s="102"/>
      <c r="AP273" s="106">
        <v>2.10624E7</v>
      </c>
      <c r="AQ273" s="102"/>
      <c r="AR273" s="102"/>
      <c r="AS273" s="102"/>
      <c r="AT273" s="106">
        <v>2.10624E7</v>
      </c>
      <c r="AU273" s="102"/>
      <c r="AV273" s="102"/>
      <c r="AW273" s="106">
        <v>2.6718619E7</v>
      </c>
      <c r="AX273" s="145">
        <v>2.50624E7</v>
      </c>
      <c r="AY273" s="102"/>
      <c r="AZ273" s="103"/>
      <c r="BA273" s="59">
        <f t="shared" si="333"/>
        <v>301075000</v>
      </c>
      <c r="BB273" s="28">
        <f t="shared" si="277"/>
        <v>0</v>
      </c>
      <c r="BC273" s="64"/>
      <c r="BD273" s="59">
        <f t="shared" si="374"/>
        <v>0</v>
      </c>
      <c r="BE273" s="59">
        <f t="shared" si="375"/>
        <v>20886880</v>
      </c>
      <c r="BF273" s="59">
        <f t="shared" si="376"/>
        <v>40077065</v>
      </c>
      <c r="BG273" s="59">
        <f t="shared" si="377"/>
        <v>21062400</v>
      </c>
      <c r="BH273" s="59">
        <f t="shared" si="378"/>
        <v>21000968</v>
      </c>
      <c r="BI273" s="59">
        <f t="shared" si="379"/>
        <v>40954668</v>
      </c>
      <c r="BJ273" s="59">
        <f t="shared" si="380"/>
        <v>21062400</v>
      </c>
      <c r="BK273" s="59">
        <f t="shared" si="381"/>
        <v>21062400</v>
      </c>
      <c r="BL273" s="59">
        <f t="shared" si="382"/>
        <v>21062400</v>
      </c>
      <c r="BM273" s="59">
        <f t="shared" si="383"/>
        <v>21062400</v>
      </c>
      <c r="BN273" s="59">
        <f t="shared" si="384"/>
        <v>21062400</v>
      </c>
      <c r="BO273" s="59">
        <f t="shared" si="385"/>
        <v>51781019</v>
      </c>
      <c r="BP273" s="64"/>
      <c r="BQ273" s="59">
        <f t="shared" si="386"/>
        <v>60963945</v>
      </c>
      <c r="BR273" s="59">
        <f t="shared" si="387"/>
        <v>83018036</v>
      </c>
      <c r="BS273" s="59">
        <f t="shared" si="388"/>
        <v>63187200</v>
      </c>
      <c r="BT273" s="59">
        <f t="shared" si="389"/>
        <v>93905819</v>
      </c>
    </row>
    <row r="274">
      <c r="A274" s="49"/>
      <c r="B274" s="52" t="s">
        <v>38</v>
      </c>
      <c r="C274" s="52" t="s">
        <v>225</v>
      </c>
      <c r="D274" s="143">
        <v>1.75099E8</v>
      </c>
      <c r="E274" s="102"/>
      <c r="F274" s="102"/>
      <c r="G274" s="102"/>
      <c r="H274" s="102"/>
      <c r="I274" s="102"/>
      <c r="J274" s="106">
        <v>9387079.0</v>
      </c>
      <c r="K274" s="102"/>
      <c r="L274" s="102"/>
      <c r="M274" s="102"/>
      <c r="N274" s="106">
        <f>3917805+9324394</f>
        <v>13242199</v>
      </c>
      <c r="O274" s="102"/>
      <c r="P274" s="102"/>
      <c r="Q274" s="102"/>
      <c r="R274" s="102"/>
      <c r="S274" s="106">
        <v>9402750.0</v>
      </c>
      <c r="T274" s="102"/>
      <c r="U274" s="102"/>
      <c r="V274" s="106">
        <v>9324392.0</v>
      </c>
      <c r="W274" s="102"/>
      <c r="X274" s="102"/>
      <c r="Y274" s="106">
        <v>6268500.0</v>
      </c>
      <c r="Z274" s="106">
        <v>9324394.0</v>
      </c>
      <c r="AA274" s="102"/>
      <c r="AB274" s="102"/>
      <c r="AC274" s="102"/>
      <c r="AD274" s="106">
        <v>9324394.0</v>
      </c>
      <c r="AE274" s="102"/>
      <c r="AF274" s="102"/>
      <c r="AG274" s="102"/>
      <c r="AH274" s="106">
        <v>9324394.0</v>
      </c>
      <c r="AI274" s="102"/>
      <c r="AJ274" s="102"/>
      <c r="AK274" s="102"/>
      <c r="AL274" s="106">
        <v>9324394.0</v>
      </c>
      <c r="AM274" s="102"/>
      <c r="AN274" s="102"/>
      <c r="AO274" s="102"/>
      <c r="AP274" s="106">
        <v>9324394.0</v>
      </c>
      <c r="AQ274" s="102"/>
      <c r="AR274" s="102"/>
      <c r="AS274" s="102"/>
      <c r="AT274" s="106">
        <v>9324394.0</v>
      </c>
      <c r="AU274" s="102"/>
      <c r="AV274" s="102"/>
      <c r="AW274" s="145">
        <v>3.5000716E7</v>
      </c>
      <c r="AX274" s="106">
        <v>3.6527E7</v>
      </c>
      <c r="AY274" s="102"/>
      <c r="AZ274" s="103"/>
      <c r="BA274" s="59">
        <f t="shared" si="333"/>
        <v>175099000</v>
      </c>
      <c r="BB274" s="28">
        <f t="shared" si="277"/>
        <v>0</v>
      </c>
      <c r="BC274" s="64"/>
      <c r="BD274" s="59">
        <f t="shared" si="374"/>
        <v>0</v>
      </c>
      <c r="BE274" s="59">
        <f t="shared" si="375"/>
        <v>9387079</v>
      </c>
      <c r="BF274" s="59">
        <f t="shared" si="376"/>
        <v>13242199</v>
      </c>
      <c r="BG274" s="59">
        <f t="shared" si="377"/>
        <v>9402750</v>
      </c>
      <c r="BH274" s="59">
        <f t="shared" si="378"/>
        <v>9324392</v>
      </c>
      <c r="BI274" s="59">
        <f t="shared" si="379"/>
        <v>15592894</v>
      </c>
      <c r="BJ274" s="59">
        <f t="shared" si="380"/>
        <v>9324394</v>
      </c>
      <c r="BK274" s="59">
        <f t="shared" si="381"/>
        <v>9324394</v>
      </c>
      <c r="BL274" s="59">
        <f t="shared" si="382"/>
        <v>9324394</v>
      </c>
      <c r="BM274" s="59">
        <f t="shared" si="383"/>
        <v>9324394</v>
      </c>
      <c r="BN274" s="59">
        <f t="shared" si="384"/>
        <v>9324394</v>
      </c>
      <c r="BO274" s="59">
        <f t="shared" si="385"/>
        <v>71527716</v>
      </c>
      <c r="BP274" s="64"/>
      <c r="BQ274" s="59">
        <f t="shared" si="386"/>
        <v>22629278</v>
      </c>
      <c r="BR274" s="59">
        <f t="shared" si="387"/>
        <v>34320036</v>
      </c>
      <c r="BS274" s="59">
        <f t="shared" si="388"/>
        <v>27973182</v>
      </c>
      <c r="BT274" s="59">
        <f t="shared" si="389"/>
        <v>90176504</v>
      </c>
    </row>
    <row r="275">
      <c r="A275" s="37" t="s">
        <v>226</v>
      </c>
      <c r="B275" s="38" t="s">
        <v>227</v>
      </c>
      <c r="C275" s="6"/>
      <c r="D275" s="39">
        <f t="shared" ref="D275:AZ275" si="391">sum(D276,D288,D304,D310,D318,D339,D347,D351,D355,D359)</f>
        <v>5028808000</v>
      </c>
      <c r="E275" s="39">
        <f t="shared" si="391"/>
        <v>166500</v>
      </c>
      <c r="F275" s="39">
        <f t="shared" si="391"/>
        <v>73162715</v>
      </c>
      <c r="G275" s="39">
        <f t="shared" si="391"/>
        <v>0</v>
      </c>
      <c r="H275" s="39">
        <f t="shared" si="391"/>
        <v>0</v>
      </c>
      <c r="I275" s="39">
        <f t="shared" si="391"/>
        <v>5397000</v>
      </c>
      <c r="J275" s="39">
        <f t="shared" si="391"/>
        <v>182294135</v>
      </c>
      <c r="K275" s="39">
        <f t="shared" si="391"/>
        <v>276879355</v>
      </c>
      <c r="L275" s="39">
        <f t="shared" si="391"/>
        <v>16141000</v>
      </c>
      <c r="M275" s="39">
        <f t="shared" si="391"/>
        <v>7645750</v>
      </c>
      <c r="N275" s="39">
        <f t="shared" si="391"/>
        <v>356953506</v>
      </c>
      <c r="O275" s="39">
        <f t="shared" si="391"/>
        <v>93669058</v>
      </c>
      <c r="P275" s="39">
        <f t="shared" si="391"/>
        <v>176003000</v>
      </c>
      <c r="Q275" s="39">
        <f t="shared" si="391"/>
        <v>5397000</v>
      </c>
      <c r="R275" s="39">
        <f t="shared" si="391"/>
        <v>16509000</v>
      </c>
      <c r="S275" s="39">
        <f t="shared" si="391"/>
        <v>96073084</v>
      </c>
      <c r="T275" s="39">
        <f t="shared" si="391"/>
        <v>244238500</v>
      </c>
      <c r="U275" s="39">
        <f t="shared" si="391"/>
        <v>5397000</v>
      </c>
      <c r="V275" s="39">
        <f t="shared" si="391"/>
        <v>92834245</v>
      </c>
      <c r="W275" s="39">
        <f t="shared" si="391"/>
        <v>0</v>
      </c>
      <c r="X275" s="39">
        <f t="shared" si="391"/>
        <v>303251739</v>
      </c>
      <c r="Y275" s="39">
        <f t="shared" si="391"/>
        <v>76725200</v>
      </c>
      <c r="Z275" s="39">
        <f t="shared" si="391"/>
        <v>38058000</v>
      </c>
      <c r="AA275" s="39">
        <f t="shared" si="391"/>
        <v>102692259</v>
      </c>
      <c r="AB275" s="39">
        <f t="shared" si="391"/>
        <v>208892000</v>
      </c>
      <c r="AC275" s="39">
        <f t="shared" si="391"/>
        <v>5397000</v>
      </c>
      <c r="AD275" s="39">
        <f t="shared" si="391"/>
        <v>31509000</v>
      </c>
      <c r="AE275" s="39">
        <f t="shared" si="391"/>
        <v>75000000</v>
      </c>
      <c r="AF275" s="39">
        <f t="shared" si="391"/>
        <v>209058500</v>
      </c>
      <c r="AG275" s="39">
        <f t="shared" si="391"/>
        <v>8897000</v>
      </c>
      <c r="AH275" s="39">
        <f t="shared" si="391"/>
        <v>16509000</v>
      </c>
      <c r="AI275" s="39">
        <f t="shared" si="391"/>
        <v>75000000</v>
      </c>
      <c r="AJ275" s="39">
        <f t="shared" si="391"/>
        <v>223087639</v>
      </c>
      <c r="AK275" s="39">
        <f t="shared" si="391"/>
        <v>5397000</v>
      </c>
      <c r="AL275" s="39">
        <f t="shared" si="391"/>
        <v>121526000</v>
      </c>
      <c r="AM275" s="39">
        <f t="shared" si="391"/>
        <v>75000000</v>
      </c>
      <c r="AN275" s="39">
        <f t="shared" si="391"/>
        <v>209058500</v>
      </c>
      <c r="AO275" s="39">
        <f t="shared" si="391"/>
        <v>28897000</v>
      </c>
      <c r="AP275" s="39">
        <f t="shared" si="391"/>
        <v>21572000</v>
      </c>
      <c r="AQ275" s="39">
        <f t="shared" si="391"/>
        <v>175750000</v>
      </c>
      <c r="AR275" s="39">
        <f t="shared" si="391"/>
        <v>252620500</v>
      </c>
      <c r="AS275" s="39">
        <f t="shared" si="391"/>
        <v>5397000</v>
      </c>
      <c r="AT275" s="39">
        <f t="shared" si="391"/>
        <v>61942000</v>
      </c>
      <c r="AU275" s="39">
        <f t="shared" si="391"/>
        <v>97600000</v>
      </c>
      <c r="AV275" s="39">
        <f t="shared" si="391"/>
        <v>484249365</v>
      </c>
      <c r="AW275" s="39">
        <f t="shared" si="391"/>
        <v>50602700</v>
      </c>
      <c r="AX275" s="39">
        <f t="shared" si="391"/>
        <v>132948225</v>
      </c>
      <c r="AY275" s="39">
        <f t="shared" si="391"/>
        <v>283409525</v>
      </c>
      <c r="AZ275" s="39">
        <f t="shared" si="391"/>
        <v>0</v>
      </c>
      <c r="BA275" s="39">
        <f t="shared" si="333"/>
        <v>5028808000</v>
      </c>
      <c r="BB275" s="28">
        <f t="shared" si="277"/>
        <v>0</v>
      </c>
      <c r="BC275" s="29"/>
      <c r="BD275" s="57">
        <f t="shared" si="374"/>
        <v>73329215</v>
      </c>
      <c r="BE275" s="57">
        <f t="shared" si="375"/>
        <v>480711490</v>
      </c>
      <c r="BF275" s="57">
        <f t="shared" si="376"/>
        <v>634271314</v>
      </c>
      <c r="BG275" s="57">
        <f t="shared" si="377"/>
        <v>362217584</v>
      </c>
      <c r="BH275" s="57">
        <f t="shared" si="378"/>
        <v>401482984</v>
      </c>
      <c r="BI275" s="57">
        <f t="shared" si="379"/>
        <v>426367459</v>
      </c>
      <c r="BJ275" s="57">
        <f t="shared" si="380"/>
        <v>320964500</v>
      </c>
      <c r="BK275" s="57">
        <f t="shared" si="381"/>
        <v>323493639</v>
      </c>
      <c r="BL275" s="57">
        <f t="shared" si="382"/>
        <v>410981500</v>
      </c>
      <c r="BM275" s="57">
        <f t="shared" si="383"/>
        <v>478839500</v>
      </c>
      <c r="BN275" s="57">
        <f t="shared" si="384"/>
        <v>649188365</v>
      </c>
      <c r="BO275" s="57">
        <f t="shared" si="385"/>
        <v>466960450</v>
      </c>
      <c r="BP275" s="29"/>
      <c r="BQ275" s="57">
        <f t="shared" si="386"/>
        <v>1188312019</v>
      </c>
      <c r="BR275" s="57">
        <f t="shared" si="387"/>
        <v>1190068027</v>
      </c>
      <c r="BS275" s="57">
        <f t="shared" si="388"/>
        <v>1055439639</v>
      </c>
      <c r="BT275" s="57">
        <f t="shared" si="389"/>
        <v>1594988315</v>
      </c>
    </row>
    <row r="276">
      <c r="A276" s="41" t="s">
        <v>98</v>
      </c>
      <c r="B276" s="42" t="s">
        <v>228</v>
      </c>
      <c r="C276" s="6"/>
      <c r="D276" s="43">
        <f t="shared" ref="D276:AZ276" si="392">sum(D277,D282,D285)</f>
        <v>1101780000</v>
      </c>
      <c r="E276" s="43">
        <f t="shared" si="392"/>
        <v>166500</v>
      </c>
      <c r="F276" s="43">
        <f t="shared" si="392"/>
        <v>73162715</v>
      </c>
      <c r="G276" s="43">
        <f t="shared" si="392"/>
        <v>0</v>
      </c>
      <c r="H276" s="43">
        <f t="shared" si="392"/>
        <v>0</v>
      </c>
      <c r="I276" s="43">
        <f t="shared" si="392"/>
        <v>0</v>
      </c>
      <c r="J276" s="43">
        <f t="shared" si="392"/>
        <v>0</v>
      </c>
      <c r="K276" s="43">
        <f t="shared" si="392"/>
        <v>75351355</v>
      </c>
      <c r="L276" s="43">
        <f t="shared" si="392"/>
        <v>0</v>
      </c>
      <c r="M276" s="43">
        <f t="shared" si="392"/>
        <v>0</v>
      </c>
      <c r="N276" s="43">
        <f t="shared" si="392"/>
        <v>13500000</v>
      </c>
      <c r="O276" s="43">
        <f t="shared" si="392"/>
        <v>56669058</v>
      </c>
      <c r="P276" s="43">
        <f t="shared" si="392"/>
        <v>0</v>
      </c>
      <c r="Q276" s="43">
        <f t="shared" si="392"/>
        <v>0</v>
      </c>
      <c r="R276" s="43">
        <f t="shared" si="392"/>
        <v>14400000</v>
      </c>
      <c r="S276" s="43">
        <f t="shared" si="392"/>
        <v>62619175</v>
      </c>
      <c r="T276" s="43">
        <f t="shared" si="392"/>
        <v>0</v>
      </c>
      <c r="U276" s="43">
        <f t="shared" si="392"/>
        <v>0</v>
      </c>
      <c r="V276" s="43">
        <f t="shared" si="392"/>
        <v>90725245</v>
      </c>
      <c r="W276" s="43">
        <f t="shared" si="392"/>
        <v>0</v>
      </c>
      <c r="X276" s="43">
        <f t="shared" si="392"/>
        <v>0</v>
      </c>
      <c r="Y276" s="43">
        <f t="shared" si="392"/>
        <v>0</v>
      </c>
      <c r="Z276" s="43">
        <f t="shared" si="392"/>
        <v>14400000</v>
      </c>
      <c r="AA276" s="43">
        <f t="shared" si="392"/>
        <v>74512052</v>
      </c>
      <c r="AB276" s="43">
        <f t="shared" si="392"/>
        <v>0</v>
      </c>
      <c r="AC276" s="43">
        <f t="shared" si="392"/>
        <v>0</v>
      </c>
      <c r="AD276" s="43">
        <f t="shared" si="392"/>
        <v>29400000</v>
      </c>
      <c r="AE276" s="43">
        <f t="shared" si="392"/>
        <v>75000000</v>
      </c>
      <c r="AF276" s="43">
        <f t="shared" si="392"/>
        <v>166500</v>
      </c>
      <c r="AG276" s="43">
        <f t="shared" si="392"/>
        <v>0</v>
      </c>
      <c r="AH276" s="43">
        <f t="shared" si="392"/>
        <v>14400000</v>
      </c>
      <c r="AI276" s="43">
        <f t="shared" si="392"/>
        <v>75000000</v>
      </c>
      <c r="AJ276" s="43">
        <f t="shared" si="392"/>
        <v>166500</v>
      </c>
      <c r="AK276" s="43">
        <f t="shared" si="392"/>
        <v>0</v>
      </c>
      <c r="AL276" s="43">
        <f t="shared" si="392"/>
        <v>44917000</v>
      </c>
      <c r="AM276" s="43">
        <f t="shared" si="392"/>
        <v>75000000</v>
      </c>
      <c r="AN276" s="43">
        <f t="shared" si="392"/>
        <v>166500</v>
      </c>
      <c r="AO276" s="43">
        <f t="shared" si="392"/>
        <v>0</v>
      </c>
      <c r="AP276" s="43">
        <f t="shared" si="392"/>
        <v>11963000</v>
      </c>
      <c r="AQ276" s="43">
        <f t="shared" si="392"/>
        <v>75000000</v>
      </c>
      <c r="AR276" s="43">
        <f t="shared" si="392"/>
        <v>166500</v>
      </c>
      <c r="AS276" s="43">
        <f t="shared" si="392"/>
        <v>0</v>
      </c>
      <c r="AT276" s="43">
        <f t="shared" si="392"/>
        <v>11963000</v>
      </c>
      <c r="AU276" s="43">
        <f t="shared" si="392"/>
        <v>75000000</v>
      </c>
      <c r="AV276" s="43">
        <f t="shared" si="392"/>
        <v>166500</v>
      </c>
      <c r="AW276" s="43">
        <f t="shared" si="392"/>
        <v>0</v>
      </c>
      <c r="AX276" s="43">
        <f t="shared" si="392"/>
        <v>62576975</v>
      </c>
      <c r="AY276" s="43">
        <f t="shared" si="392"/>
        <v>75221425</v>
      </c>
      <c r="AZ276" s="58">
        <f t="shared" si="392"/>
        <v>0</v>
      </c>
      <c r="BA276" s="59">
        <f t="shared" si="333"/>
        <v>1101780000</v>
      </c>
      <c r="BB276" s="28">
        <f t="shared" si="277"/>
        <v>0</v>
      </c>
      <c r="BC276" s="29"/>
      <c r="BD276" s="59">
        <f t="shared" si="374"/>
        <v>73329215</v>
      </c>
      <c r="BE276" s="59">
        <f t="shared" si="375"/>
        <v>75351355</v>
      </c>
      <c r="BF276" s="59">
        <f t="shared" si="376"/>
        <v>70169058</v>
      </c>
      <c r="BG276" s="59">
        <f t="shared" si="377"/>
        <v>77019175</v>
      </c>
      <c r="BH276" s="59">
        <f t="shared" si="378"/>
        <v>90725245</v>
      </c>
      <c r="BI276" s="59">
        <f t="shared" si="379"/>
        <v>88912052</v>
      </c>
      <c r="BJ276" s="59">
        <f t="shared" si="380"/>
        <v>104566500</v>
      </c>
      <c r="BK276" s="59">
        <f t="shared" si="381"/>
        <v>89566500</v>
      </c>
      <c r="BL276" s="59">
        <f t="shared" si="382"/>
        <v>120083500</v>
      </c>
      <c r="BM276" s="59">
        <f t="shared" si="383"/>
        <v>87129500</v>
      </c>
      <c r="BN276" s="59">
        <f t="shared" si="384"/>
        <v>87129500</v>
      </c>
      <c r="BO276" s="59">
        <f t="shared" si="385"/>
        <v>137798400</v>
      </c>
      <c r="BP276" s="29"/>
      <c r="BQ276" s="59">
        <f t="shared" si="386"/>
        <v>218849628</v>
      </c>
      <c r="BR276" s="59">
        <f t="shared" si="387"/>
        <v>256656472</v>
      </c>
      <c r="BS276" s="59">
        <f t="shared" si="388"/>
        <v>314216500</v>
      </c>
      <c r="BT276" s="59">
        <f t="shared" si="389"/>
        <v>312057400</v>
      </c>
    </row>
    <row r="277">
      <c r="A277" s="45">
        <v>521111.0</v>
      </c>
      <c r="B277" s="46" t="s">
        <v>229</v>
      </c>
      <c r="C277" s="6"/>
      <c r="D277" s="47">
        <f t="shared" ref="D277:AZ277" si="393">sum(D279:D281)</f>
        <v>195000000</v>
      </c>
      <c r="E277" s="47">
        <f t="shared" si="393"/>
        <v>0</v>
      </c>
      <c r="F277" s="47">
        <f t="shared" si="393"/>
        <v>0</v>
      </c>
      <c r="G277" s="47">
        <f t="shared" si="393"/>
        <v>0</v>
      </c>
      <c r="H277" s="47">
        <f t="shared" si="393"/>
        <v>0</v>
      </c>
      <c r="I277" s="47">
        <f t="shared" si="393"/>
        <v>0</v>
      </c>
      <c r="J277" s="47">
        <f t="shared" si="393"/>
        <v>0</v>
      </c>
      <c r="K277" s="47">
        <f t="shared" si="393"/>
        <v>13500000</v>
      </c>
      <c r="L277" s="47">
        <f t="shared" si="393"/>
        <v>0</v>
      </c>
      <c r="M277" s="47">
        <f t="shared" si="393"/>
        <v>0</v>
      </c>
      <c r="N277" s="47">
        <f t="shared" si="393"/>
        <v>13500000</v>
      </c>
      <c r="O277" s="47">
        <f t="shared" si="393"/>
        <v>0</v>
      </c>
      <c r="P277" s="47">
        <f t="shared" si="393"/>
        <v>0</v>
      </c>
      <c r="Q277" s="47">
        <f t="shared" si="393"/>
        <v>0</v>
      </c>
      <c r="R277" s="47">
        <f t="shared" si="393"/>
        <v>14400000</v>
      </c>
      <c r="S277" s="47">
        <f t="shared" si="393"/>
        <v>0</v>
      </c>
      <c r="T277" s="47">
        <f t="shared" si="393"/>
        <v>0</v>
      </c>
      <c r="U277" s="47">
        <f t="shared" si="393"/>
        <v>0</v>
      </c>
      <c r="V277" s="47">
        <f t="shared" si="393"/>
        <v>14400000</v>
      </c>
      <c r="W277" s="47">
        <f t="shared" si="393"/>
        <v>0</v>
      </c>
      <c r="X277" s="47">
        <f t="shared" si="393"/>
        <v>0</v>
      </c>
      <c r="Y277" s="47">
        <f t="shared" si="393"/>
        <v>0</v>
      </c>
      <c r="Z277" s="47">
        <f t="shared" si="393"/>
        <v>14400000</v>
      </c>
      <c r="AA277" s="47">
        <f t="shared" si="393"/>
        <v>0</v>
      </c>
      <c r="AB277" s="47">
        <f t="shared" si="393"/>
        <v>0</v>
      </c>
      <c r="AC277" s="47">
        <f t="shared" si="393"/>
        <v>0</v>
      </c>
      <c r="AD277" s="47">
        <f t="shared" si="393"/>
        <v>29400000</v>
      </c>
      <c r="AE277" s="47">
        <f t="shared" si="393"/>
        <v>0</v>
      </c>
      <c r="AF277" s="47">
        <f t="shared" si="393"/>
        <v>0</v>
      </c>
      <c r="AG277" s="47">
        <f t="shared" si="393"/>
        <v>0</v>
      </c>
      <c r="AH277" s="47">
        <f t="shared" si="393"/>
        <v>14400000</v>
      </c>
      <c r="AI277" s="47">
        <f t="shared" si="393"/>
        <v>0</v>
      </c>
      <c r="AJ277" s="47">
        <f t="shared" si="393"/>
        <v>0</v>
      </c>
      <c r="AK277" s="47">
        <f t="shared" si="393"/>
        <v>0</v>
      </c>
      <c r="AL277" s="47">
        <f t="shared" si="393"/>
        <v>44917000</v>
      </c>
      <c r="AM277" s="47">
        <f t="shared" si="393"/>
        <v>0</v>
      </c>
      <c r="AN277" s="47">
        <f t="shared" si="393"/>
        <v>0</v>
      </c>
      <c r="AO277" s="47">
        <f t="shared" si="393"/>
        <v>0</v>
      </c>
      <c r="AP277" s="47">
        <f t="shared" si="393"/>
        <v>11963000</v>
      </c>
      <c r="AQ277" s="47">
        <f t="shared" si="393"/>
        <v>0</v>
      </c>
      <c r="AR277" s="47">
        <f t="shared" si="393"/>
        <v>0</v>
      </c>
      <c r="AS277" s="47">
        <f t="shared" si="393"/>
        <v>0</v>
      </c>
      <c r="AT277" s="47">
        <f t="shared" si="393"/>
        <v>11963000</v>
      </c>
      <c r="AU277" s="47">
        <f t="shared" si="393"/>
        <v>0</v>
      </c>
      <c r="AV277" s="47">
        <f t="shared" si="393"/>
        <v>0</v>
      </c>
      <c r="AW277" s="47">
        <f t="shared" si="393"/>
        <v>0</v>
      </c>
      <c r="AX277" s="47">
        <f t="shared" si="393"/>
        <v>12157000</v>
      </c>
      <c r="AY277" s="47">
        <f t="shared" si="393"/>
        <v>0</v>
      </c>
      <c r="AZ277" s="60">
        <f t="shared" si="393"/>
        <v>0</v>
      </c>
      <c r="BA277" s="59">
        <f t="shared" si="333"/>
        <v>195000000</v>
      </c>
      <c r="BB277" s="28">
        <f t="shared" si="277"/>
        <v>0</v>
      </c>
      <c r="BC277" s="61"/>
      <c r="BD277" s="59">
        <f t="shared" si="374"/>
        <v>0</v>
      </c>
      <c r="BE277" s="59">
        <f t="shared" si="375"/>
        <v>13500000</v>
      </c>
      <c r="BF277" s="59">
        <f t="shared" si="376"/>
        <v>13500000</v>
      </c>
      <c r="BG277" s="59">
        <f t="shared" si="377"/>
        <v>14400000</v>
      </c>
      <c r="BH277" s="59">
        <f t="shared" si="378"/>
        <v>14400000</v>
      </c>
      <c r="BI277" s="59">
        <f t="shared" si="379"/>
        <v>14400000</v>
      </c>
      <c r="BJ277" s="59">
        <f t="shared" si="380"/>
        <v>29400000</v>
      </c>
      <c r="BK277" s="59">
        <f t="shared" si="381"/>
        <v>14400000</v>
      </c>
      <c r="BL277" s="59">
        <f t="shared" si="382"/>
        <v>44917000</v>
      </c>
      <c r="BM277" s="59">
        <f t="shared" si="383"/>
        <v>11963000</v>
      </c>
      <c r="BN277" s="59">
        <f t="shared" si="384"/>
        <v>11963000</v>
      </c>
      <c r="BO277" s="59">
        <f t="shared" si="385"/>
        <v>12157000</v>
      </c>
      <c r="BP277" s="61"/>
      <c r="BQ277" s="59">
        <f t="shared" si="386"/>
        <v>27000000</v>
      </c>
      <c r="BR277" s="59">
        <f t="shared" si="387"/>
        <v>43200000</v>
      </c>
      <c r="BS277" s="59">
        <f t="shared" si="388"/>
        <v>88717000</v>
      </c>
      <c r="BT277" s="59">
        <f t="shared" si="389"/>
        <v>36083000</v>
      </c>
    </row>
    <row r="278">
      <c r="A278" s="49"/>
      <c r="B278" s="50" t="s">
        <v>37</v>
      </c>
      <c r="C278" s="6"/>
      <c r="D278" s="51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  <c r="AT278" s="62"/>
      <c r="AU278" s="62"/>
      <c r="AV278" s="62"/>
      <c r="AW278" s="62"/>
      <c r="AX278" s="62"/>
      <c r="AY278" s="62"/>
      <c r="AZ278" s="63"/>
      <c r="BA278" s="59">
        <f t="shared" si="333"/>
        <v>0</v>
      </c>
      <c r="BB278" s="28">
        <f t="shared" si="277"/>
        <v>0</v>
      </c>
      <c r="BC278" s="64"/>
      <c r="BD278" s="59">
        <f t="shared" si="374"/>
        <v>0</v>
      </c>
      <c r="BE278" s="59">
        <f t="shared" si="375"/>
        <v>0</v>
      </c>
      <c r="BF278" s="59">
        <f t="shared" si="376"/>
        <v>0</v>
      </c>
      <c r="BG278" s="59">
        <f t="shared" si="377"/>
        <v>0</v>
      </c>
      <c r="BH278" s="59">
        <f t="shared" si="378"/>
        <v>0</v>
      </c>
      <c r="BI278" s="59">
        <f t="shared" si="379"/>
        <v>0</v>
      </c>
      <c r="BJ278" s="59">
        <f t="shared" si="380"/>
        <v>0</v>
      </c>
      <c r="BK278" s="59">
        <f t="shared" si="381"/>
        <v>0</v>
      </c>
      <c r="BL278" s="59">
        <f t="shared" si="382"/>
        <v>0</v>
      </c>
      <c r="BM278" s="59">
        <f t="shared" si="383"/>
        <v>0</v>
      </c>
      <c r="BN278" s="59">
        <f t="shared" si="384"/>
        <v>0</v>
      </c>
      <c r="BO278" s="59">
        <f t="shared" si="385"/>
        <v>0</v>
      </c>
      <c r="BP278" s="64"/>
      <c r="BQ278" s="59">
        <f t="shared" si="386"/>
        <v>0</v>
      </c>
      <c r="BR278" s="59">
        <f t="shared" si="387"/>
        <v>0</v>
      </c>
      <c r="BS278" s="59">
        <f t="shared" si="388"/>
        <v>0</v>
      </c>
      <c r="BT278" s="59">
        <f t="shared" si="389"/>
        <v>0</v>
      </c>
    </row>
    <row r="279">
      <c r="A279" s="49"/>
      <c r="B279" s="52" t="s">
        <v>38</v>
      </c>
      <c r="C279" s="52" t="s">
        <v>230</v>
      </c>
      <c r="D279" s="53">
        <v>1.62E8</v>
      </c>
      <c r="E279" s="62"/>
      <c r="F279" s="62"/>
      <c r="G279" s="62"/>
      <c r="H279" s="62"/>
      <c r="I279" s="62"/>
      <c r="J279" s="62"/>
      <c r="K279" s="53">
        <v>1.35E7</v>
      </c>
      <c r="L279" s="62"/>
      <c r="M279" s="62"/>
      <c r="N279" s="53">
        <v>1.35E7</v>
      </c>
      <c r="O279" s="62"/>
      <c r="P279" s="62"/>
      <c r="Q279" s="62"/>
      <c r="R279" s="62">
        <v>1.44E7</v>
      </c>
      <c r="S279" s="62"/>
      <c r="T279" s="62"/>
      <c r="U279" s="62"/>
      <c r="V279" s="62">
        <v>1.44E7</v>
      </c>
      <c r="W279" s="62"/>
      <c r="X279" s="62"/>
      <c r="Y279" s="62"/>
      <c r="Z279" s="62">
        <v>1.44E7</v>
      </c>
      <c r="AA279" s="62"/>
      <c r="AB279" s="62"/>
      <c r="AC279" s="62"/>
      <c r="AD279" s="62">
        <v>1.44E7</v>
      </c>
      <c r="AE279" s="62"/>
      <c r="AF279" s="62"/>
      <c r="AG279" s="62"/>
      <c r="AH279" s="62">
        <v>1.44E7</v>
      </c>
      <c r="AI279" s="62"/>
      <c r="AJ279" s="62"/>
      <c r="AK279" s="62"/>
      <c r="AL279" s="53">
        <v>2.6917E7</v>
      </c>
      <c r="AM279" s="62"/>
      <c r="AN279" s="62"/>
      <c r="AO279" s="62"/>
      <c r="AP279" s="53">
        <v>1.1963E7</v>
      </c>
      <c r="AQ279" s="62"/>
      <c r="AR279" s="62"/>
      <c r="AS279" s="62"/>
      <c r="AT279" s="53">
        <v>1.1963E7</v>
      </c>
      <c r="AU279" s="62"/>
      <c r="AV279" s="62"/>
      <c r="AW279" s="62"/>
      <c r="AX279" s="62">
        <v>1.2157E7</v>
      </c>
      <c r="AY279" s="53"/>
      <c r="AZ279" s="63"/>
      <c r="BA279" s="59">
        <f t="shared" si="333"/>
        <v>162000000</v>
      </c>
      <c r="BB279" s="28">
        <f t="shared" si="277"/>
        <v>0</v>
      </c>
      <c r="BC279" s="64"/>
      <c r="BD279" s="59">
        <f t="shared" si="374"/>
        <v>0</v>
      </c>
      <c r="BE279" s="59">
        <f t="shared" si="375"/>
        <v>13500000</v>
      </c>
      <c r="BF279" s="59">
        <f t="shared" si="376"/>
        <v>13500000</v>
      </c>
      <c r="BG279" s="59">
        <f t="shared" si="377"/>
        <v>14400000</v>
      </c>
      <c r="BH279" s="59">
        <f t="shared" si="378"/>
        <v>14400000</v>
      </c>
      <c r="BI279" s="59">
        <f t="shared" si="379"/>
        <v>14400000</v>
      </c>
      <c r="BJ279" s="59">
        <f t="shared" si="380"/>
        <v>14400000</v>
      </c>
      <c r="BK279" s="59">
        <f t="shared" si="381"/>
        <v>14400000</v>
      </c>
      <c r="BL279" s="59">
        <f t="shared" si="382"/>
        <v>26917000</v>
      </c>
      <c r="BM279" s="59">
        <f t="shared" si="383"/>
        <v>11963000</v>
      </c>
      <c r="BN279" s="59">
        <f t="shared" si="384"/>
        <v>11963000</v>
      </c>
      <c r="BO279" s="59">
        <f t="shared" si="385"/>
        <v>12157000</v>
      </c>
      <c r="BP279" s="64"/>
      <c r="BQ279" s="59">
        <f t="shared" si="386"/>
        <v>27000000</v>
      </c>
      <c r="BR279" s="59">
        <f t="shared" si="387"/>
        <v>43200000</v>
      </c>
      <c r="BS279" s="59">
        <f t="shared" si="388"/>
        <v>55717000</v>
      </c>
      <c r="BT279" s="59">
        <f t="shared" si="389"/>
        <v>36083000</v>
      </c>
    </row>
    <row r="280">
      <c r="A280" s="49"/>
      <c r="B280" s="52" t="s">
        <v>38</v>
      </c>
      <c r="C280" s="52" t="s">
        <v>231</v>
      </c>
      <c r="D280" s="53">
        <v>1.8E7</v>
      </c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53"/>
      <c r="AE280" s="62"/>
      <c r="AF280" s="62"/>
      <c r="AG280" s="62"/>
      <c r="AH280" s="62"/>
      <c r="AI280" s="62"/>
      <c r="AJ280" s="53"/>
      <c r="AK280" s="62"/>
      <c r="AL280" s="53">
        <v>1.8E7</v>
      </c>
      <c r="AM280" s="62"/>
      <c r="AN280" s="62"/>
      <c r="AO280" s="62"/>
      <c r="AP280" s="62"/>
      <c r="AQ280" s="62"/>
      <c r="AR280" s="62"/>
      <c r="AS280" s="62"/>
      <c r="AT280" s="62"/>
      <c r="AU280" s="62"/>
      <c r="AV280" s="62"/>
      <c r="AW280" s="62"/>
      <c r="AX280" s="62"/>
      <c r="AY280" s="62"/>
      <c r="AZ280" s="63"/>
      <c r="BA280" s="59">
        <f t="shared" si="333"/>
        <v>18000000</v>
      </c>
      <c r="BB280" s="28">
        <f t="shared" si="277"/>
        <v>0</v>
      </c>
      <c r="BC280" s="64"/>
      <c r="BD280" s="59">
        <f t="shared" si="374"/>
        <v>0</v>
      </c>
      <c r="BE280" s="59">
        <f t="shared" si="375"/>
        <v>0</v>
      </c>
      <c r="BF280" s="59">
        <f t="shared" si="376"/>
        <v>0</v>
      </c>
      <c r="BG280" s="59">
        <f t="shared" si="377"/>
        <v>0</v>
      </c>
      <c r="BH280" s="59">
        <f t="shared" si="378"/>
        <v>0</v>
      </c>
      <c r="BI280" s="59">
        <f t="shared" si="379"/>
        <v>0</v>
      </c>
      <c r="BJ280" s="59">
        <f t="shared" si="380"/>
        <v>0</v>
      </c>
      <c r="BK280" s="59">
        <f t="shared" si="381"/>
        <v>0</v>
      </c>
      <c r="BL280" s="59">
        <f t="shared" si="382"/>
        <v>18000000</v>
      </c>
      <c r="BM280" s="59">
        <f t="shared" si="383"/>
        <v>0</v>
      </c>
      <c r="BN280" s="59">
        <f t="shared" si="384"/>
        <v>0</v>
      </c>
      <c r="BO280" s="59">
        <f t="shared" si="385"/>
        <v>0</v>
      </c>
      <c r="BP280" s="64"/>
      <c r="BQ280" s="59">
        <f t="shared" si="386"/>
        <v>0</v>
      </c>
      <c r="BR280" s="59">
        <f t="shared" si="387"/>
        <v>0</v>
      </c>
      <c r="BS280" s="59">
        <f t="shared" si="388"/>
        <v>18000000</v>
      </c>
      <c r="BT280" s="59">
        <f t="shared" si="389"/>
        <v>0</v>
      </c>
    </row>
    <row r="281">
      <c r="A281" s="49"/>
      <c r="B281" s="52" t="s">
        <v>38</v>
      </c>
      <c r="C281" s="52" t="s">
        <v>232</v>
      </c>
      <c r="D281" s="53">
        <v>1.5E7</v>
      </c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53">
        <v>1.5E7</v>
      </c>
      <c r="AE281" s="62"/>
      <c r="AF281" s="62"/>
      <c r="AG281" s="62"/>
      <c r="AH281" s="62"/>
      <c r="AI281" s="62"/>
      <c r="AJ281" s="53"/>
      <c r="AK281" s="62"/>
      <c r="AL281" s="62"/>
      <c r="AM281" s="62"/>
      <c r="AN281" s="62"/>
      <c r="AO281" s="62"/>
      <c r="AP281" s="62"/>
      <c r="AQ281" s="62"/>
      <c r="AR281" s="62"/>
      <c r="AS281" s="62"/>
      <c r="AT281" s="62"/>
      <c r="AU281" s="62"/>
      <c r="AV281" s="62"/>
      <c r="AW281" s="62"/>
      <c r="AX281" s="62"/>
      <c r="AY281" s="62"/>
      <c r="AZ281" s="63"/>
      <c r="BA281" s="59">
        <f t="shared" si="333"/>
        <v>15000000</v>
      </c>
      <c r="BB281" s="28">
        <f t="shared" si="277"/>
        <v>0</v>
      </c>
      <c r="BC281" s="64"/>
      <c r="BD281" s="59">
        <f t="shared" si="374"/>
        <v>0</v>
      </c>
      <c r="BE281" s="59">
        <f t="shared" si="375"/>
        <v>0</v>
      </c>
      <c r="BF281" s="59">
        <f t="shared" si="376"/>
        <v>0</v>
      </c>
      <c r="BG281" s="59">
        <f t="shared" si="377"/>
        <v>0</v>
      </c>
      <c r="BH281" s="59">
        <f t="shared" si="378"/>
        <v>0</v>
      </c>
      <c r="BI281" s="59">
        <f t="shared" si="379"/>
        <v>0</v>
      </c>
      <c r="BJ281" s="59">
        <f t="shared" si="380"/>
        <v>15000000</v>
      </c>
      <c r="BK281" s="59">
        <f t="shared" si="381"/>
        <v>0</v>
      </c>
      <c r="BL281" s="59">
        <f t="shared" si="382"/>
        <v>0</v>
      </c>
      <c r="BM281" s="59">
        <f t="shared" si="383"/>
        <v>0</v>
      </c>
      <c r="BN281" s="59">
        <f t="shared" si="384"/>
        <v>0</v>
      </c>
      <c r="BO281" s="59">
        <f t="shared" si="385"/>
        <v>0</v>
      </c>
      <c r="BP281" s="64"/>
      <c r="BQ281" s="59">
        <f t="shared" si="386"/>
        <v>0</v>
      </c>
      <c r="BR281" s="59">
        <f t="shared" si="387"/>
        <v>0</v>
      </c>
      <c r="BS281" s="59">
        <f t="shared" si="388"/>
        <v>15000000</v>
      </c>
      <c r="BT281" s="59">
        <f t="shared" si="389"/>
        <v>0</v>
      </c>
    </row>
    <row r="282">
      <c r="A282" s="45">
        <v>522111.0</v>
      </c>
      <c r="B282" s="46" t="s">
        <v>233</v>
      </c>
      <c r="C282" s="6"/>
      <c r="D282" s="47">
        <f t="shared" ref="D282:AZ282" si="394">D284</f>
        <v>904560000</v>
      </c>
      <c r="E282" s="47" t="str">
        <f t="shared" si="394"/>
        <v/>
      </c>
      <c r="F282" s="47">
        <f t="shared" si="394"/>
        <v>73162715</v>
      </c>
      <c r="G282" s="47" t="str">
        <f t="shared" si="394"/>
        <v/>
      </c>
      <c r="H282" s="47" t="str">
        <f t="shared" si="394"/>
        <v/>
      </c>
      <c r="I282" s="47" t="str">
        <f t="shared" si="394"/>
        <v/>
      </c>
      <c r="J282" s="47" t="str">
        <f t="shared" si="394"/>
        <v/>
      </c>
      <c r="K282" s="47">
        <f t="shared" si="394"/>
        <v>61684280</v>
      </c>
      <c r="L282" s="47" t="str">
        <f t="shared" si="394"/>
        <v/>
      </c>
      <c r="M282" s="47" t="str">
        <f t="shared" si="394"/>
        <v/>
      </c>
      <c r="N282" s="47" t="str">
        <f t="shared" si="394"/>
        <v/>
      </c>
      <c r="O282" s="47">
        <f t="shared" si="394"/>
        <v>56502558</v>
      </c>
      <c r="P282" s="47" t="str">
        <f t="shared" si="394"/>
        <v/>
      </c>
      <c r="Q282" s="47" t="str">
        <f t="shared" si="394"/>
        <v/>
      </c>
      <c r="R282" s="47" t="str">
        <f t="shared" si="394"/>
        <v/>
      </c>
      <c r="S282" s="47">
        <f t="shared" si="394"/>
        <v>62452675</v>
      </c>
      <c r="T282" s="47" t="str">
        <f t="shared" si="394"/>
        <v/>
      </c>
      <c r="U282" s="47" t="str">
        <f t="shared" si="394"/>
        <v/>
      </c>
      <c r="V282" s="47">
        <f t="shared" si="394"/>
        <v>76158745</v>
      </c>
      <c r="W282" s="47" t="str">
        <f t="shared" si="394"/>
        <v/>
      </c>
      <c r="X282" s="47" t="str">
        <f t="shared" si="394"/>
        <v/>
      </c>
      <c r="Y282" s="47" t="str">
        <f t="shared" si="394"/>
        <v/>
      </c>
      <c r="Z282" s="47" t="str">
        <f t="shared" si="394"/>
        <v/>
      </c>
      <c r="AA282" s="47">
        <f t="shared" si="394"/>
        <v>74345552</v>
      </c>
      <c r="AB282" s="47" t="str">
        <f t="shared" si="394"/>
        <v/>
      </c>
      <c r="AC282" s="47" t="str">
        <f t="shared" si="394"/>
        <v/>
      </c>
      <c r="AD282" s="47" t="str">
        <f t="shared" si="394"/>
        <v/>
      </c>
      <c r="AE282" s="47">
        <f t="shared" si="394"/>
        <v>75000000</v>
      </c>
      <c r="AF282" s="47" t="str">
        <f t="shared" si="394"/>
        <v/>
      </c>
      <c r="AG282" s="47" t="str">
        <f t="shared" si="394"/>
        <v/>
      </c>
      <c r="AH282" s="47" t="str">
        <f t="shared" si="394"/>
        <v/>
      </c>
      <c r="AI282" s="47">
        <f t="shared" si="394"/>
        <v>75000000</v>
      </c>
      <c r="AJ282" s="47" t="str">
        <f t="shared" si="394"/>
        <v/>
      </c>
      <c r="AK282" s="47" t="str">
        <f t="shared" si="394"/>
        <v/>
      </c>
      <c r="AL282" s="47" t="str">
        <f t="shared" si="394"/>
        <v/>
      </c>
      <c r="AM282" s="47">
        <f t="shared" si="394"/>
        <v>75000000</v>
      </c>
      <c r="AN282" s="47" t="str">
        <f t="shared" si="394"/>
        <v/>
      </c>
      <c r="AO282" s="47" t="str">
        <f t="shared" si="394"/>
        <v/>
      </c>
      <c r="AP282" s="47" t="str">
        <f t="shared" si="394"/>
        <v/>
      </c>
      <c r="AQ282" s="47">
        <f t="shared" si="394"/>
        <v>75000000</v>
      </c>
      <c r="AR282" s="47" t="str">
        <f t="shared" si="394"/>
        <v/>
      </c>
      <c r="AS282" s="47" t="str">
        <f t="shared" si="394"/>
        <v/>
      </c>
      <c r="AT282" s="47" t="str">
        <f t="shared" si="394"/>
        <v/>
      </c>
      <c r="AU282" s="47">
        <f t="shared" si="394"/>
        <v>75000000</v>
      </c>
      <c r="AV282" s="47" t="str">
        <f t="shared" si="394"/>
        <v/>
      </c>
      <c r="AW282" s="47" t="str">
        <f t="shared" si="394"/>
        <v/>
      </c>
      <c r="AX282" s="47">
        <f t="shared" si="394"/>
        <v>50253475</v>
      </c>
      <c r="AY282" s="47">
        <f t="shared" si="394"/>
        <v>75000000</v>
      </c>
      <c r="AZ282" s="47" t="str">
        <f t="shared" si="394"/>
        <v/>
      </c>
      <c r="BA282" s="59">
        <f t="shared" si="333"/>
        <v>904560000</v>
      </c>
      <c r="BB282" s="28">
        <f t="shared" si="277"/>
        <v>0</v>
      </c>
      <c r="BC282" s="61"/>
      <c r="BD282" s="59">
        <f t="shared" si="374"/>
        <v>73162715</v>
      </c>
      <c r="BE282" s="59">
        <f t="shared" si="375"/>
        <v>61684280</v>
      </c>
      <c r="BF282" s="59">
        <f t="shared" si="376"/>
        <v>56502558</v>
      </c>
      <c r="BG282" s="59">
        <f t="shared" si="377"/>
        <v>62452675</v>
      </c>
      <c r="BH282" s="59">
        <f t="shared" si="378"/>
        <v>76158745</v>
      </c>
      <c r="BI282" s="59">
        <f t="shared" si="379"/>
        <v>74345552</v>
      </c>
      <c r="BJ282" s="59">
        <f t="shared" si="380"/>
        <v>75000000</v>
      </c>
      <c r="BK282" s="59">
        <f t="shared" si="381"/>
        <v>75000000</v>
      </c>
      <c r="BL282" s="59">
        <f t="shared" si="382"/>
        <v>75000000</v>
      </c>
      <c r="BM282" s="59">
        <f t="shared" si="383"/>
        <v>75000000</v>
      </c>
      <c r="BN282" s="59">
        <f t="shared" si="384"/>
        <v>75000000</v>
      </c>
      <c r="BO282" s="59">
        <f t="shared" si="385"/>
        <v>125253475</v>
      </c>
      <c r="BP282" s="61"/>
      <c r="BQ282" s="59">
        <f t="shared" si="386"/>
        <v>191349553</v>
      </c>
      <c r="BR282" s="59">
        <f t="shared" si="387"/>
        <v>212956972</v>
      </c>
      <c r="BS282" s="59">
        <f t="shared" si="388"/>
        <v>225000000</v>
      </c>
      <c r="BT282" s="59">
        <f t="shared" si="389"/>
        <v>275253475</v>
      </c>
    </row>
    <row r="283">
      <c r="A283" s="49"/>
      <c r="B283" s="50" t="s">
        <v>37</v>
      </c>
      <c r="C283" s="6"/>
      <c r="D283" s="51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  <c r="AY283" s="62"/>
      <c r="AZ283" s="63"/>
      <c r="BA283" s="59">
        <f t="shared" si="333"/>
        <v>0</v>
      </c>
      <c r="BB283" s="28">
        <f t="shared" si="277"/>
        <v>0</v>
      </c>
      <c r="BC283" s="64"/>
      <c r="BD283" s="59">
        <f t="shared" si="374"/>
        <v>0</v>
      </c>
      <c r="BE283" s="59">
        <f t="shared" si="375"/>
        <v>0</v>
      </c>
      <c r="BF283" s="59">
        <f t="shared" si="376"/>
        <v>0</v>
      </c>
      <c r="BG283" s="59">
        <f t="shared" si="377"/>
        <v>0</v>
      </c>
      <c r="BH283" s="59">
        <f t="shared" si="378"/>
        <v>0</v>
      </c>
      <c r="BI283" s="59">
        <f t="shared" si="379"/>
        <v>0</v>
      </c>
      <c r="BJ283" s="59">
        <f t="shared" si="380"/>
        <v>0</v>
      </c>
      <c r="BK283" s="59">
        <f t="shared" si="381"/>
        <v>0</v>
      </c>
      <c r="BL283" s="59">
        <f t="shared" si="382"/>
        <v>0</v>
      </c>
      <c r="BM283" s="59">
        <f t="shared" si="383"/>
        <v>0</v>
      </c>
      <c r="BN283" s="59">
        <f t="shared" si="384"/>
        <v>0</v>
      </c>
      <c r="BO283" s="59">
        <f t="shared" si="385"/>
        <v>0</v>
      </c>
      <c r="BP283" s="64"/>
      <c r="BQ283" s="59">
        <f t="shared" si="386"/>
        <v>0</v>
      </c>
      <c r="BR283" s="59">
        <f t="shared" si="387"/>
        <v>0</v>
      </c>
      <c r="BS283" s="59">
        <f t="shared" si="388"/>
        <v>0</v>
      </c>
      <c r="BT283" s="59">
        <f t="shared" si="389"/>
        <v>0</v>
      </c>
    </row>
    <row r="284">
      <c r="A284" s="49"/>
      <c r="B284" s="52" t="s">
        <v>38</v>
      </c>
      <c r="C284" s="52" t="s">
        <v>234</v>
      </c>
      <c r="D284" s="106">
        <v>9.0456E8</v>
      </c>
      <c r="E284" s="102"/>
      <c r="F284" s="106">
        <v>7.3162715E7</v>
      </c>
      <c r="G284" s="102"/>
      <c r="H284" s="102"/>
      <c r="I284" s="102"/>
      <c r="J284" s="102"/>
      <c r="K284" s="106">
        <v>6.168428E7</v>
      </c>
      <c r="L284" s="102"/>
      <c r="M284" s="102"/>
      <c r="N284" s="102"/>
      <c r="O284" s="104">
        <v>5.6502558E7</v>
      </c>
      <c r="P284" s="102"/>
      <c r="Q284" s="102"/>
      <c r="R284" s="102"/>
      <c r="S284" s="106">
        <v>6.2452675E7</v>
      </c>
      <c r="T284" s="102"/>
      <c r="U284" s="102"/>
      <c r="V284" s="106">
        <v>7.6158745E7</v>
      </c>
      <c r="W284" s="102"/>
      <c r="X284" s="102"/>
      <c r="Y284" s="102"/>
      <c r="Z284" s="102"/>
      <c r="AA284" s="106">
        <v>7.4345552E7</v>
      </c>
      <c r="AB284" s="102"/>
      <c r="AC284" s="102"/>
      <c r="AD284" s="102"/>
      <c r="AE284" s="145">
        <v>7.5E7</v>
      </c>
      <c r="AF284" s="102"/>
      <c r="AG284" s="102"/>
      <c r="AH284" s="102"/>
      <c r="AI284" s="145">
        <v>7.5E7</v>
      </c>
      <c r="AJ284" s="102"/>
      <c r="AK284" s="102"/>
      <c r="AL284" s="102"/>
      <c r="AM284" s="145">
        <v>7.5E7</v>
      </c>
      <c r="AN284" s="102"/>
      <c r="AO284" s="102"/>
      <c r="AP284" s="102"/>
      <c r="AQ284" s="145">
        <v>7.5E7</v>
      </c>
      <c r="AR284" s="102"/>
      <c r="AS284" s="102"/>
      <c r="AT284" s="102"/>
      <c r="AU284" s="145">
        <v>7.5E7</v>
      </c>
      <c r="AV284" s="102"/>
      <c r="AW284" s="102"/>
      <c r="AX284" s="102">
        <v>5.0253475E7</v>
      </c>
      <c r="AY284" s="145">
        <v>7.5E7</v>
      </c>
      <c r="AZ284" s="103"/>
      <c r="BA284" s="59">
        <f t="shared" si="333"/>
        <v>904560000</v>
      </c>
      <c r="BB284" s="28">
        <f t="shared" si="277"/>
        <v>0</v>
      </c>
      <c r="BC284" s="64"/>
      <c r="BD284" s="59">
        <f t="shared" si="374"/>
        <v>73162715</v>
      </c>
      <c r="BE284" s="59">
        <f t="shared" si="375"/>
        <v>61684280</v>
      </c>
      <c r="BF284" s="59">
        <f t="shared" si="376"/>
        <v>56502558</v>
      </c>
      <c r="BG284" s="59">
        <f t="shared" si="377"/>
        <v>62452675</v>
      </c>
      <c r="BH284" s="59">
        <f t="shared" si="378"/>
        <v>76158745</v>
      </c>
      <c r="BI284" s="59">
        <f t="shared" si="379"/>
        <v>74345552</v>
      </c>
      <c r="BJ284" s="59">
        <f t="shared" si="380"/>
        <v>75000000</v>
      </c>
      <c r="BK284" s="59">
        <f t="shared" si="381"/>
        <v>75000000</v>
      </c>
      <c r="BL284" s="59">
        <f t="shared" si="382"/>
        <v>75000000</v>
      </c>
      <c r="BM284" s="59">
        <f t="shared" si="383"/>
        <v>75000000</v>
      </c>
      <c r="BN284" s="59">
        <f t="shared" si="384"/>
        <v>75000000</v>
      </c>
      <c r="BO284" s="59">
        <f t="shared" si="385"/>
        <v>125253475</v>
      </c>
      <c r="BP284" s="64"/>
      <c r="BQ284" s="59">
        <f t="shared" si="386"/>
        <v>191349553</v>
      </c>
      <c r="BR284" s="59">
        <f t="shared" si="387"/>
        <v>212956972</v>
      </c>
      <c r="BS284" s="59">
        <f t="shared" si="388"/>
        <v>225000000</v>
      </c>
      <c r="BT284" s="59">
        <f t="shared" si="389"/>
        <v>275253475</v>
      </c>
    </row>
    <row r="285">
      <c r="A285" s="45">
        <v>522112.0</v>
      </c>
      <c r="B285" s="46" t="s">
        <v>235</v>
      </c>
      <c r="C285" s="6"/>
      <c r="D285" s="47">
        <f t="shared" ref="D285:AZ285" si="395">D287</f>
        <v>2220000</v>
      </c>
      <c r="E285" s="47">
        <f t="shared" si="395"/>
        <v>166500</v>
      </c>
      <c r="F285" s="47" t="str">
        <f t="shared" si="395"/>
        <v/>
      </c>
      <c r="G285" s="47" t="str">
        <f t="shared" si="395"/>
        <v/>
      </c>
      <c r="H285" s="47" t="str">
        <f t="shared" si="395"/>
        <v/>
      </c>
      <c r="I285" s="47" t="str">
        <f t="shared" si="395"/>
        <v/>
      </c>
      <c r="J285" s="47" t="str">
        <f t="shared" si="395"/>
        <v/>
      </c>
      <c r="K285" s="47">
        <f t="shared" si="395"/>
        <v>167075</v>
      </c>
      <c r="L285" s="47" t="str">
        <f t="shared" si="395"/>
        <v/>
      </c>
      <c r="M285" s="47" t="str">
        <f t="shared" si="395"/>
        <v/>
      </c>
      <c r="N285" s="47" t="str">
        <f t="shared" si="395"/>
        <v/>
      </c>
      <c r="O285" s="47">
        <f t="shared" si="395"/>
        <v>166500</v>
      </c>
      <c r="P285" s="47" t="str">
        <f t="shared" si="395"/>
        <v/>
      </c>
      <c r="Q285" s="47" t="str">
        <f t="shared" si="395"/>
        <v/>
      </c>
      <c r="R285" s="47" t="str">
        <f t="shared" si="395"/>
        <v/>
      </c>
      <c r="S285" s="47">
        <f t="shared" si="395"/>
        <v>166500</v>
      </c>
      <c r="T285" s="47" t="str">
        <f t="shared" si="395"/>
        <v/>
      </c>
      <c r="U285" s="47" t="str">
        <f t="shared" si="395"/>
        <v/>
      </c>
      <c r="V285" s="47">
        <f t="shared" si="395"/>
        <v>166500</v>
      </c>
      <c r="W285" s="47" t="str">
        <f t="shared" si="395"/>
        <v/>
      </c>
      <c r="X285" s="47" t="str">
        <f t="shared" si="395"/>
        <v/>
      </c>
      <c r="Y285" s="47" t="str">
        <f t="shared" si="395"/>
        <v/>
      </c>
      <c r="Z285" s="47" t="str">
        <f t="shared" si="395"/>
        <v/>
      </c>
      <c r="AA285" s="47">
        <f t="shared" si="395"/>
        <v>166500</v>
      </c>
      <c r="AB285" s="47" t="str">
        <f t="shared" si="395"/>
        <v/>
      </c>
      <c r="AC285" s="47" t="str">
        <f t="shared" si="395"/>
        <v/>
      </c>
      <c r="AD285" s="47" t="str">
        <f t="shared" si="395"/>
        <v/>
      </c>
      <c r="AE285" s="47" t="str">
        <f t="shared" si="395"/>
        <v/>
      </c>
      <c r="AF285" s="47">
        <f t="shared" si="395"/>
        <v>166500</v>
      </c>
      <c r="AG285" s="47" t="str">
        <f t="shared" si="395"/>
        <v/>
      </c>
      <c r="AH285" s="47" t="str">
        <f t="shared" si="395"/>
        <v/>
      </c>
      <c r="AI285" s="47" t="str">
        <f t="shared" si="395"/>
        <v/>
      </c>
      <c r="AJ285" s="47">
        <f t="shared" si="395"/>
        <v>166500</v>
      </c>
      <c r="AK285" s="47" t="str">
        <f t="shared" si="395"/>
        <v/>
      </c>
      <c r="AL285" s="47" t="str">
        <f t="shared" si="395"/>
        <v/>
      </c>
      <c r="AM285" s="47" t="str">
        <f t="shared" si="395"/>
        <v/>
      </c>
      <c r="AN285" s="47">
        <f t="shared" si="395"/>
        <v>166500</v>
      </c>
      <c r="AO285" s="47" t="str">
        <f t="shared" si="395"/>
        <v/>
      </c>
      <c r="AP285" s="47" t="str">
        <f t="shared" si="395"/>
        <v/>
      </c>
      <c r="AQ285" s="47" t="str">
        <f t="shared" si="395"/>
        <v/>
      </c>
      <c r="AR285" s="47">
        <f t="shared" si="395"/>
        <v>166500</v>
      </c>
      <c r="AS285" s="47" t="str">
        <f t="shared" si="395"/>
        <v/>
      </c>
      <c r="AT285" s="47" t="str">
        <f t="shared" si="395"/>
        <v/>
      </c>
      <c r="AU285" s="47" t="str">
        <f t="shared" si="395"/>
        <v/>
      </c>
      <c r="AV285" s="47">
        <f t="shared" si="395"/>
        <v>166500</v>
      </c>
      <c r="AW285" s="47" t="str">
        <f t="shared" si="395"/>
        <v/>
      </c>
      <c r="AX285" s="47">
        <f t="shared" si="395"/>
        <v>166500</v>
      </c>
      <c r="AY285" s="47">
        <f t="shared" si="395"/>
        <v>221425</v>
      </c>
      <c r="AZ285" s="47" t="str">
        <f t="shared" si="395"/>
        <v/>
      </c>
      <c r="BA285" s="59">
        <f t="shared" si="333"/>
        <v>2220000</v>
      </c>
      <c r="BB285" s="28">
        <f t="shared" si="277"/>
        <v>0</v>
      </c>
      <c r="BC285" s="61"/>
      <c r="BD285" s="59">
        <f t="shared" si="374"/>
        <v>166500</v>
      </c>
      <c r="BE285" s="59">
        <f t="shared" si="375"/>
        <v>167075</v>
      </c>
      <c r="BF285" s="59">
        <f t="shared" si="376"/>
        <v>166500</v>
      </c>
      <c r="BG285" s="59">
        <f t="shared" si="377"/>
        <v>166500</v>
      </c>
      <c r="BH285" s="59">
        <f t="shared" si="378"/>
        <v>166500</v>
      </c>
      <c r="BI285" s="59">
        <f t="shared" si="379"/>
        <v>166500</v>
      </c>
      <c r="BJ285" s="59">
        <f t="shared" si="380"/>
        <v>166500</v>
      </c>
      <c r="BK285" s="59">
        <f t="shared" si="381"/>
        <v>166500</v>
      </c>
      <c r="BL285" s="59">
        <f t="shared" si="382"/>
        <v>166500</v>
      </c>
      <c r="BM285" s="59">
        <f t="shared" si="383"/>
        <v>166500</v>
      </c>
      <c r="BN285" s="59">
        <f t="shared" si="384"/>
        <v>166500</v>
      </c>
      <c r="BO285" s="59">
        <f t="shared" si="385"/>
        <v>387925</v>
      </c>
      <c r="BP285" s="61"/>
      <c r="BQ285" s="59">
        <f t="shared" si="386"/>
        <v>500075</v>
      </c>
      <c r="BR285" s="59">
        <f t="shared" si="387"/>
        <v>499500</v>
      </c>
      <c r="BS285" s="59">
        <f t="shared" si="388"/>
        <v>499500</v>
      </c>
      <c r="BT285" s="59">
        <f t="shared" si="389"/>
        <v>720925</v>
      </c>
    </row>
    <row r="286">
      <c r="A286" s="49"/>
      <c r="B286" s="50" t="s">
        <v>37</v>
      </c>
      <c r="C286" s="6"/>
      <c r="D286" s="51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  <c r="AY286" s="62"/>
      <c r="AZ286" s="63"/>
      <c r="BA286" s="59">
        <f t="shared" si="333"/>
        <v>0</v>
      </c>
      <c r="BB286" s="28">
        <f t="shared" si="277"/>
        <v>0</v>
      </c>
      <c r="BC286" s="64"/>
      <c r="BD286" s="59">
        <f t="shared" si="374"/>
        <v>0</v>
      </c>
      <c r="BE286" s="59">
        <f t="shared" si="375"/>
        <v>0</v>
      </c>
      <c r="BF286" s="59">
        <f t="shared" si="376"/>
        <v>0</v>
      </c>
      <c r="BG286" s="59">
        <f t="shared" si="377"/>
        <v>0</v>
      </c>
      <c r="BH286" s="59">
        <f t="shared" si="378"/>
        <v>0</v>
      </c>
      <c r="BI286" s="59">
        <f t="shared" si="379"/>
        <v>0</v>
      </c>
      <c r="BJ286" s="59">
        <f t="shared" si="380"/>
        <v>0</v>
      </c>
      <c r="BK286" s="59">
        <f t="shared" si="381"/>
        <v>0</v>
      </c>
      <c r="BL286" s="59">
        <f t="shared" si="382"/>
        <v>0</v>
      </c>
      <c r="BM286" s="59">
        <f t="shared" si="383"/>
        <v>0</v>
      </c>
      <c r="BN286" s="59">
        <f t="shared" si="384"/>
        <v>0</v>
      </c>
      <c r="BO286" s="59">
        <f t="shared" si="385"/>
        <v>0</v>
      </c>
      <c r="BP286" s="64"/>
      <c r="BQ286" s="59">
        <f t="shared" si="386"/>
        <v>0</v>
      </c>
      <c r="BR286" s="59">
        <f t="shared" si="387"/>
        <v>0</v>
      </c>
      <c r="BS286" s="59">
        <f t="shared" si="388"/>
        <v>0</v>
      </c>
      <c r="BT286" s="59">
        <f t="shared" si="389"/>
        <v>0</v>
      </c>
    </row>
    <row r="287">
      <c r="A287" s="49"/>
      <c r="B287" s="52" t="s">
        <v>38</v>
      </c>
      <c r="C287" s="52" t="s">
        <v>236</v>
      </c>
      <c r="D287" s="53">
        <v>2220000.0</v>
      </c>
      <c r="E287" s="106">
        <v>166500.0</v>
      </c>
      <c r="F287" s="102"/>
      <c r="G287" s="102"/>
      <c r="H287" s="102"/>
      <c r="I287" s="102"/>
      <c r="J287" s="102"/>
      <c r="K287" s="106">
        <v>167075.0</v>
      </c>
      <c r="L287" s="102"/>
      <c r="M287" s="102"/>
      <c r="N287" s="102"/>
      <c r="O287" s="104">
        <v>166500.0</v>
      </c>
      <c r="P287" s="102"/>
      <c r="Q287" s="102"/>
      <c r="R287" s="102"/>
      <c r="S287" s="106">
        <v>166500.0</v>
      </c>
      <c r="T287" s="102"/>
      <c r="U287" s="102"/>
      <c r="V287" s="106">
        <v>166500.0</v>
      </c>
      <c r="W287" s="102"/>
      <c r="X287" s="102"/>
      <c r="Y287" s="102"/>
      <c r="Z287" s="102"/>
      <c r="AA287" s="106">
        <v>166500.0</v>
      </c>
      <c r="AB287" s="102"/>
      <c r="AC287" s="102"/>
      <c r="AD287" s="102"/>
      <c r="AE287" s="102"/>
      <c r="AF287" s="106">
        <v>166500.0</v>
      </c>
      <c r="AG287" s="102"/>
      <c r="AH287" s="102"/>
      <c r="AI287" s="102"/>
      <c r="AJ287" s="106">
        <v>166500.0</v>
      </c>
      <c r="AK287" s="102"/>
      <c r="AL287" s="102"/>
      <c r="AM287" s="102"/>
      <c r="AN287" s="106">
        <v>166500.0</v>
      </c>
      <c r="AO287" s="102"/>
      <c r="AP287" s="102"/>
      <c r="AQ287" s="102"/>
      <c r="AR287" s="106">
        <v>166500.0</v>
      </c>
      <c r="AS287" s="102"/>
      <c r="AT287" s="102"/>
      <c r="AU287" s="102"/>
      <c r="AV287" s="106">
        <v>166500.0</v>
      </c>
      <c r="AW287" s="102"/>
      <c r="AX287" s="106">
        <v>166500.0</v>
      </c>
      <c r="AY287" s="145">
        <v>221425.0</v>
      </c>
      <c r="AZ287" s="103"/>
      <c r="BA287" s="59">
        <f t="shared" si="333"/>
        <v>2220000</v>
      </c>
      <c r="BB287" s="28">
        <f t="shared" si="277"/>
        <v>0</v>
      </c>
      <c r="BC287" s="64"/>
      <c r="BD287" s="59">
        <f t="shared" si="374"/>
        <v>166500</v>
      </c>
      <c r="BE287" s="59">
        <f t="shared" si="375"/>
        <v>167075</v>
      </c>
      <c r="BF287" s="59">
        <f t="shared" si="376"/>
        <v>166500</v>
      </c>
      <c r="BG287" s="59">
        <f t="shared" si="377"/>
        <v>166500</v>
      </c>
      <c r="BH287" s="59">
        <f t="shared" si="378"/>
        <v>166500</v>
      </c>
      <c r="BI287" s="59">
        <f t="shared" si="379"/>
        <v>166500</v>
      </c>
      <c r="BJ287" s="59">
        <f t="shared" si="380"/>
        <v>166500</v>
      </c>
      <c r="BK287" s="59">
        <f t="shared" si="381"/>
        <v>166500</v>
      </c>
      <c r="BL287" s="59">
        <f t="shared" si="382"/>
        <v>166500</v>
      </c>
      <c r="BM287" s="59">
        <f t="shared" si="383"/>
        <v>166500</v>
      </c>
      <c r="BN287" s="59">
        <f t="shared" si="384"/>
        <v>166500</v>
      </c>
      <c r="BO287" s="59">
        <f t="shared" si="385"/>
        <v>387925</v>
      </c>
      <c r="BP287" s="64"/>
      <c r="BQ287" s="59">
        <f t="shared" si="386"/>
        <v>500075</v>
      </c>
      <c r="BR287" s="59">
        <f t="shared" si="387"/>
        <v>499500</v>
      </c>
      <c r="BS287" s="59">
        <f t="shared" si="388"/>
        <v>499500</v>
      </c>
      <c r="BT287" s="59">
        <f t="shared" si="389"/>
        <v>720925</v>
      </c>
    </row>
    <row r="288">
      <c r="A288" s="41" t="s">
        <v>237</v>
      </c>
      <c r="B288" s="42" t="s">
        <v>238</v>
      </c>
      <c r="C288" s="6"/>
      <c r="D288" s="58">
        <f t="shared" ref="D288:AZ288" si="396">sum(D289,D292,D295,D301)</f>
        <v>2448779000</v>
      </c>
      <c r="E288" s="58">
        <f t="shared" si="396"/>
        <v>0</v>
      </c>
      <c r="F288" s="58">
        <f t="shared" si="396"/>
        <v>0</v>
      </c>
      <c r="G288" s="58">
        <f t="shared" si="396"/>
        <v>0</v>
      </c>
      <c r="H288" s="58">
        <f t="shared" si="396"/>
        <v>0</v>
      </c>
      <c r="I288" s="58">
        <f t="shared" si="396"/>
        <v>5397000</v>
      </c>
      <c r="J288" s="58">
        <f t="shared" si="396"/>
        <v>0</v>
      </c>
      <c r="K288" s="58">
        <f t="shared" si="396"/>
        <v>185397000</v>
      </c>
      <c r="L288" s="58">
        <f t="shared" si="396"/>
        <v>0</v>
      </c>
      <c r="M288" s="58">
        <f t="shared" si="396"/>
        <v>7645750</v>
      </c>
      <c r="N288" s="58">
        <f t="shared" si="396"/>
        <v>219284506</v>
      </c>
      <c r="O288" s="58">
        <f t="shared" si="396"/>
        <v>0</v>
      </c>
      <c r="P288" s="58">
        <f t="shared" si="396"/>
        <v>176003000</v>
      </c>
      <c r="Q288" s="58">
        <f t="shared" si="396"/>
        <v>5397000</v>
      </c>
      <c r="R288" s="58">
        <f t="shared" si="396"/>
        <v>0</v>
      </c>
      <c r="S288" s="58">
        <f t="shared" si="396"/>
        <v>47000</v>
      </c>
      <c r="T288" s="58">
        <f t="shared" si="396"/>
        <v>200896900</v>
      </c>
      <c r="U288" s="58">
        <f t="shared" si="396"/>
        <v>5397000</v>
      </c>
      <c r="V288" s="58">
        <f t="shared" si="396"/>
        <v>0</v>
      </c>
      <c r="W288" s="58">
        <f t="shared" si="396"/>
        <v>0</v>
      </c>
      <c r="X288" s="58">
        <f t="shared" si="396"/>
        <v>198362000</v>
      </c>
      <c r="Y288" s="58">
        <f t="shared" si="396"/>
        <v>5397000</v>
      </c>
      <c r="Z288" s="58">
        <f t="shared" si="396"/>
        <v>0</v>
      </c>
      <c r="AA288" s="58">
        <f t="shared" si="396"/>
        <v>0</v>
      </c>
      <c r="AB288" s="58">
        <f t="shared" si="396"/>
        <v>198192000</v>
      </c>
      <c r="AC288" s="58">
        <f t="shared" si="396"/>
        <v>5397000</v>
      </c>
      <c r="AD288" s="58">
        <f t="shared" si="396"/>
        <v>0</v>
      </c>
      <c r="AE288" s="58">
        <f t="shared" si="396"/>
        <v>0</v>
      </c>
      <c r="AF288" s="58">
        <f t="shared" si="396"/>
        <v>198192000</v>
      </c>
      <c r="AG288" s="58">
        <f t="shared" si="396"/>
        <v>5397000</v>
      </c>
      <c r="AH288" s="58">
        <f t="shared" si="396"/>
        <v>0</v>
      </c>
      <c r="AI288" s="58">
        <f t="shared" si="396"/>
        <v>0</v>
      </c>
      <c r="AJ288" s="58">
        <f t="shared" si="396"/>
        <v>198192000</v>
      </c>
      <c r="AK288" s="58">
        <f t="shared" si="396"/>
        <v>5397000</v>
      </c>
      <c r="AL288" s="58">
        <f t="shared" si="396"/>
        <v>0</v>
      </c>
      <c r="AM288" s="58">
        <f t="shared" si="396"/>
        <v>0</v>
      </c>
      <c r="AN288" s="58">
        <f t="shared" si="396"/>
        <v>198192000</v>
      </c>
      <c r="AO288" s="58">
        <f t="shared" si="396"/>
        <v>5397000</v>
      </c>
      <c r="AP288" s="58">
        <f t="shared" si="396"/>
        <v>0</v>
      </c>
      <c r="AQ288" s="58">
        <f t="shared" si="396"/>
        <v>0</v>
      </c>
      <c r="AR288" s="58">
        <f t="shared" si="396"/>
        <v>200954000</v>
      </c>
      <c r="AS288" s="58">
        <f t="shared" si="396"/>
        <v>5397000</v>
      </c>
      <c r="AT288" s="58">
        <f t="shared" si="396"/>
        <v>10620000</v>
      </c>
      <c r="AU288" s="58">
        <f t="shared" si="396"/>
        <v>0</v>
      </c>
      <c r="AV288" s="58">
        <f t="shared" si="396"/>
        <v>200009494</v>
      </c>
      <c r="AW288" s="58">
        <f t="shared" si="396"/>
        <v>6500000</v>
      </c>
      <c r="AX288" s="58">
        <f t="shared" si="396"/>
        <v>6339250</v>
      </c>
      <c r="AY288" s="58">
        <f t="shared" si="396"/>
        <v>195379100</v>
      </c>
      <c r="AZ288" s="58">
        <f t="shared" si="396"/>
        <v>0</v>
      </c>
      <c r="BA288" s="59">
        <f t="shared" si="333"/>
        <v>2448779000</v>
      </c>
      <c r="BB288" s="28">
        <f t="shared" si="277"/>
        <v>0</v>
      </c>
      <c r="BC288" s="29"/>
      <c r="BD288" s="59">
        <f t="shared" si="374"/>
        <v>0</v>
      </c>
      <c r="BE288" s="59">
        <f t="shared" si="375"/>
        <v>190794000</v>
      </c>
      <c r="BF288" s="59">
        <f t="shared" si="376"/>
        <v>402933256</v>
      </c>
      <c r="BG288" s="59">
        <f t="shared" si="377"/>
        <v>206340900</v>
      </c>
      <c r="BH288" s="59">
        <f t="shared" si="378"/>
        <v>203759000</v>
      </c>
      <c r="BI288" s="59">
        <f t="shared" si="379"/>
        <v>203589000</v>
      </c>
      <c r="BJ288" s="59">
        <f t="shared" si="380"/>
        <v>203589000</v>
      </c>
      <c r="BK288" s="59">
        <f t="shared" si="381"/>
        <v>203589000</v>
      </c>
      <c r="BL288" s="59">
        <f t="shared" si="382"/>
        <v>203589000</v>
      </c>
      <c r="BM288" s="59">
        <f t="shared" si="383"/>
        <v>206351000</v>
      </c>
      <c r="BN288" s="59">
        <f t="shared" si="384"/>
        <v>216026494</v>
      </c>
      <c r="BO288" s="59">
        <f t="shared" si="385"/>
        <v>208218350</v>
      </c>
      <c r="BP288" s="29"/>
      <c r="BQ288" s="59">
        <f t="shared" si="386"/>
        <v>593727256</v>
      </c>
      <c r="BR288" s="59">
        <f t="shared" si="387"/>
        <v>613688900</v>
      </c>
      <c r="BS288" s="59">
        <f t="shared" si="388"/>
        <v>610767000</v>
      </c>
      <c r="BT288" s="59">
        <f t="shared" si="389"/>
        <v>630595844</v>
      </c>
    </row>
    <row r="289">
      <c r="A289" s="45">
        <v>521111.0</v>
      </c>
      <c r="B289" s="46" t="s">
        <v>229</v>
      </c>
      <c r="C289" s="6"/>
      <c r="D289" s="47">
        <v>1.2744E8</v>
      </c>
      <c r="E289" s="47">
        <v>0.0</v>
      </c>
      <c r="F289" s="47">
        <v>0.0</v>
      </c>
      <c r="G289" s="47">
        <v>0.0</v>
      </c>
      <c r="H289" s="47">
        <v>0.0</v>
      </c>
      <c r="I289" s="47">
        <v>0.0</v>
      </c>
      <c r="J289" s="47">
        <v>0.0</v>
      </c>
      <c r="K289" s="47">
        <v>0.0</v>
      </c>
      <c r="L289" s="47">
        <v>0.0</v>
      </c>
      <c r="M289" s="47">
        <v>0.0</v>
      </c>
      <c r="N289" s="47">
        <v>3.1712506E7</v>
      </c>
      <c r="O289" s="47">
        <v>0.0</v>
      </c>
      <c r="P289" s="47">
        <v>0.0</v>
      </c>
      <c r="Q289" s="47">
        <v>0.0</v>
      </c>
      <c r="R289" s="47">
        <f t="shared" ref="R289:AZ289" si="397">sum(R291)</f>
        <v>0</v>
      </c>
      <c r="S289" s="47">
        <f t="shared" si="397"/>
        <v>0</v>
      </c>
      <c r="T289" s="47">
        <f t="shared" si="397"/>
        <v>10620000</v>
      </c>
      <c r="U289" s="47">
        <f t="shared" si="397"/>
        <v>0</v>
      </c>
      <c r="V289" s="47">
        <f t="shared" si="397"/>
        <v>0</v>
      </c>
      <c r="W289" s="47">
        <f t="shared" si="397"/>
        <v>0</v>
      </c>
      <c r="X289" s="47">
        <f t="shared" si="397"/>
        <v>10620000</v>
      </c>
      <c r="Y289" s="47">
        <f t="shared" si="397"/>
        <v>0</v>
      </c>
      <c r="Z289" s="47">
        <f t="shared" si="397"/>
        <v>0</v>
      </c>
      <c r="AA289" s="47">
        <f t="shared" si="397"/>
        <v>0</v>
      </c>
      <c r="AB289" s="47">
        <f t="shared" si="397"/>
        <v>10620000</v>
      </c>
      <c r="AC289" s="47">
        <f t="shared" si="397"/>
        <v>0</v>
      </c>
      <c r="AD289" s="47">
        <f t="shared" si="397"/>
        <v>0</v>
      </c>
      <c r="AE289" s="47">
        <f t="shared" si="397"/>
        <v>0</v>
      </c>
      <c r="AF289" s="47">
        <f t="shared" si="397"/>
        <v>10620000</v>
      </c>
      <c r="AG289" s="47">
        <f t="shared" si="397"/>
        <v>0</v>
      </c>
      <c r="AH289" s="47">
        <f t="shared" si="397"/>
        <v>0</v>
      </c>
      <c r="AI289" s="47">
        <f t="shared" si="397"/>
        <v>0</v>
      </c>
      <c r="AJ289" s="47">
        <f t="shared" si="397"/>
        <v>10620000</v>
      </c>
      <c r="AK289" s="47">
        <f t="shared" si="397"/>
        <v>0</v>
      </c>
      <c r="AL289" s="47">
        <f t="shared" si="397"/>
        <v>0</v>
      </c>
      <c r="AM289" s="47">
        <f t="shared" si="397"/>
        <v>0</v>
      </c>
      <c r="AN289" s="47">
        <f t="shared" si="397"/>
        <v>10620000</v>
      </c>
      <c r="AO289" s="47">
        <f t="shared" si="397"/>
        <v>0</v>
      </c>
      <c r="AP289" s="47">
        <f t="shared" si="397"/>
        <v>0</v>
      </c>
      <c r="AQ289" s="47">
        <f t="shared" si="397"/>
        <v>0</v>
      </c>
      <c r="AR289" s="47">
        <f t="shared" si="397"/>
        <v>10620000</v>
      </c>
      <c r="AS289" s="47">
        <f t="shared" si="397"/>
        <v>0</v>
      </c>
      <c r="AT289" s="47">
        <f t="shared" si="397"/>
        <v>10620000</v>
      </c>
      <c r="AU289" s="47">
        <f t="shared" si="397"/>
        <v>0</v>
      </c>
      <c r="AV289" s="47">
        <f t="shared" si="397"/>
        <v>10767494</v>
      </c>
      <c r="AW289" s="47">
        <f t="shared" si="397"/>
        <v>0</v>
      </c>
      <c r="AX289" s="47">
        <f t="shared" si="397"/>
        <v>0</v>
      </c>
      <c r="AY289" s="47">
        <f t="shared" si="397"/>
        <v>0</v>
      </c>
      <c r="AZ289" s="60">
        <f t="shared" si="397"/>
        <v>0</v>
      </c>
      <c r="BA289" s="59">
        <f t="shared" si="333"/>
        <v>127440000</v>
      </c>
      <c r="BB289" s="28">
        <f t="shared" si="277"/>
        <v>0</v>
      </c>
      <c r="BC289" s="61"/>
      <c r="BD289" s="59">
        <f t="shared" si="374"/>
        <v>0</v>
      </c>
      <c r="BE289" s="59">
        <f t="shared" si="375"/>
        <v>0</v>
      </c>
      <c r="BF289" s="59">
        <f t="shared" si="376"/>
        <v>31712506</v>
      </c>
      <c r="BG289" s="59">
        <f t="shared" si="377"/>
        <v>10620000</v>
      </c>
      <c r="BH289" s="59">
        <f t="shared" si="378"/>
        <v>10620000</v>
      </c>
      <c r="BI289" s="59">
        <f t="shared" si="379"/>
        <v>10620000</v>
      </c>
      <c r="BJ289" s="59">
        <f t="shared" si="380"/>
        <v>10620000</v>
      </c>
      <c r="BK289" s="59">
        <f t="shared" si="381"/>
        <v>10620000</v>
      </c>
      <c r="BL289" s="59">
        <f t="shared" si="382"/>
        <v>10620000</v>
      </c>
      <c r="BM289" s="59">
        <f t="shared" si="383"/>
        <v>10620000</v>
      </c>
      <c r="BN289" s="59">
        <f t="shared" si="384"/>
        <v>21387494</v>
      </c>
      <c r="BO289" s="59">
        <f t="shared" si="385"/>
        <v>0</v>
      </c>
      <c r="BP289" s="61"/>
      <c r="BQ289" s="59">
        <f t="shared" si="386"/>
        <v>31712506</v>
      </c>
      <c r="BR289" s="59">
        <f t="shared" si="387"/>
        <v>31860000</v>
      </c>
      <c r="BS289" s="59">
        <f t="shared" si="388"/>
        <v>31860000</v>
      </c>
      <c r="BT289" s="59">
        <f t="shared" si="389"/>
        <v>32007494</v>
      </c>
    </row>
    <row r="290">
      <c r="A290" s="49"/>
      <c r="B290" s="50" t="s">
        <v>37</v>
      </c>
      <c r="C290" s="6"/>
      <c r="D290" s="51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  <c r="AK290" s="62"/>
      <c r="AL290" s="62"/>
      <c r="AM290" s="62"/>
      <c r="AN290" s="62"/>
      <c r="AO290" s="62"/>
      <c r="AP290" s="62"/>
      <c r="AQ290" s="62"/>
      <c r="AR290" s="62"/>
      <c r="AS290" s="62"/>
      <c r="AT290" s="62"/>
      <c r="AU290" s="62"/>
      <c r="AV290" s="62"/>
      <c r="AW290" s="62"/>
      <c r="AX290" s="62"/>
      <c r="AY290" s="62"/>
      <c r="AZ290" s="63"/>
      <c r="BA290" s="59">
        <f t="shared" si="333"/>
        <v>0</v>
      </c>
      <c r="BB290" s="28">
        <f t="shared" si="277"/>
        <v>0</v>
      </c>
      <c r="BC290" s="64"/>
      <c r="BD290" s="59">
        <f t="shared" si="374"/>
        <v>0</v>
      </c>
      <c r="BE290" s="59">
        <f t="shared" si="375"/>
        <v>0</v>
      </c>
      <c r="BF290" s="59">
        <f t="shared" si="376"/>
        <v>0</v>
      </c>
      <c r="BG290" s="59">
        <f t="shared" si="377"/>
        <v>0</v>
      </c>
      <c r="BH290" s="59">
        <f t="shared" si="378"/>
        <v>0</v>
      </c>
      <c r="BI290" s="59">
        <f t="shared" si="379"/>
        <v>0</v>
      </c>
      <c r="BJ290" s="59">
        <f t="shared" si="380"/>
        <v>0</v>
      </c>
      <c r="BK290" s="59">
        <f t="shared" si="381"/>
        <v>0</v>
      </c>
      <c r="BL290" s="59">
        <f t="shared" si="382"/>
        <v>0</v>
      </c>
      <c r="BM290" s="59">
        <f t="shared" si="383"/>
        <v>0</v>
      </c>
      <c r="BN290" s="59">
        <f t="shared" si="384"/>
        <v>0</v>
      </c>
      <c r="BO290" s="59">
        <f t="shared" si="385"/>
        <v>0</v>
      </c>
      <c r="BP290" s="64"/>
      <c r="BQ290" s="59">
        <f t="shared" si="386"/>
        <v>0</v>
      </c>
      <c r="BR290" s="59">
        <f t="shared" si="387"/>
        <v>0</v>
      </c>
      <c r="BS290" s="59">
        <f t="shared" si="388"/>
        <v>0</v>
      </c>
      <c r="BT290" s="59">
        <f t="shared" si="389"/>
        <v>0</v>
      </c>
    </row>
    <row r="291">
      <c r="A291" s="49"/>
      <c r="B291" s="52" t="s">
        <v>38</v>
      </c>
      <c r="C291" s="52" t="s">
        <v>239</v>
      </c>
      <c r="D291" s="53">
        <v>1.2744E8</v>
      </c>
      <c r="E291" s="62"/>
      <c r="F291" s="62"/>
      <c r="G291" s="62"/>
      <c r="H291" s="62"/>
      <c r="I291" s="62"/>
      <c r="J291" s="62"/>
      <c r="K291" s="62"/>
      <c r="L291" s="62"/>
      <c r="M291" s="62"/>
      <c r="N291" s="53">
        <v>3.1712506E7</v>
      </c>
      <c r="O291" s="62"/>
      <c r="P291" s="62"/>
      <c r="Q291" s="62"/>
      <c r="R291" s="62"/>
      <c r="S291" s="62"/>
      <c r="T291" s="62">
        <v>1.062E7</v>
      </c>
      <c r="U291" s="62"/>
      <c r="V291" s="62"/>
      <c r="W291" s="62"/>
      <c r="X291" s="62">
        <v>1.062E7</v>
      </c>
      <c r="Y291" s="62"/>
      <c r="Z291" s="62"/>
      <c r="AA291" s="62"/>
      <c r="AB291" s="62">
        <v>1.062E7</v>
      </c>
      <c r="AC291" s="62"/>
      <c r="AD291" s="62"/>
      <c r="AE291" s="62"/>
      <c r="AF291" s="62">
        <v>1.062E7</v>
      </c>
      <c r="AG291" s="62"/>
      <c r="AH291" s="62"/>
      <c r="AI291" s="62"/>
      <c r="AJ291" s="62">
        <v>1.062E7</v>
      </c>
      <c r="AK291" s="62"/>
      <c r="AL291" s="62"/>
      <c r="AM291" s="62"/>
      <c r="AN291" s="62">
        <v>1.062E7</v>
      </c>
      <c r="AO291" s="62"/>
      <c r="AP291" s="62"/>
      <c r="AQ291" s="62"/>
      <c r="AR291" s="62">
        <v>1.062E7</v>
      </c>
      <c r="AS291" s="62"/>
      <c r="AT291" s="62">
        <v>1.062E7</v>
      </c>
      <c r="AU291" s="62"/>
      <c r="AV291" s="53">
        <v>1.0767494E7</v>
      </c>
      <c r="AW291" s="62"/>
      <c r="AX291" s="62"/>
      <c r="AY291" s="62"/>
      <c r="AZ291" s="63"/>
      <c r="BA291" s="59">
        <f t="shared" si="333"/>
        <v>127440000</v>
      </c>
      <c r="BB291" s="28">
        <f t="shared" si="277"/>
        <v>0</v>
      </c>
      <c r="BC291" s="64"/>
      <c r="BD291" s="59">
        <f t="shared" si="374"/>
        <v>0</v>
      </c>
      <c r="BE291" s="59">
        <f t="shared" si="375"/>
        <v>0</v>
      </c>
      <c r="BF291" s="59">
        <f t="shared" si="376"/>
        <v>31712506</v>
      </c>
      <c r="BG291" s="59">
        <f t="shared" si="377"/>
        <v>10620000</v>
      </c>
      <c r="BH291" s="59">
        <f t="shared" si="378"/>
        <v>10620000</v>
      </c>
      <c r="BI291" s="59">
        <f t="shared" si="379"/>
        <v>10620000</v>
      </c>
      <c r="BJ291" s="59">
        <f t="shared" si="380"/>
        <v>10620000</v>
      </c>
      <c r="BK291" s="59">
        <f t="shared" si="381"/>
        <v>10620000</v>
      </c>
      <c r="BL291" s="59">
        <f t="shared" si="382"/>
        <v>10620000</v>
      </c>
      <c r="BM291" s="59">
        <f t="shared" si="383"/>
        <v>10620000</v>
      </c>
      <c r="BN291" s="59">
        <f t="shared" si="384"/>
        <v>21387494</v>
      </c>
      <c r="BO291" s="59">
        <f t="shared" si="385"/>
        <v>0</v>
      </c>
      <c r="BP291" s="64"/>
      <c r="BQ291" s="59">
        <f t="shared" si="386"/>
        <v>31712506</v>
      </c>
      <c r="BR291" s="59">
        <f t="shared" si="387"/>
        <v>31860000</v>
      </c>
      <c r="BS291" s="59">
        <f t="shared" si="388"/>
        <v>31860000</v>
      </c>
      <c r="BT291" s="59">
        <f t="shared" si="389"/>
        <v>32007494</v>
      </c>
    </row>
    <row r="292">
      <c r="A292" s="45">
        <v>521114.0</v>
      </c>
      <c r="B292" s="46" t="s">
        <v>240</v>
      </c>
      <c r="C292" s="6"/>
      <c r="D292" s="47">
        <f t="shared" ref="D292:AZ292" si="398">D294</f>
        <v>1887000</v>
      </c>
      <c r="E292" s="47" t="str">
        <f t="shared" si="398"/>
        <v/>
      </c>
      <c r="F292" s="47" t="str">
        <f t="shared" si="398"/>
        <v/>
      </c>
      <c r="G292" s="47" t="str">
        <f t="shared" si="398"/>
        <v/>
      </c>
      <c r="H292" s="47" t="str">
        <f t="shared" si="398"/>
        <v/>
      </c>
      <c r="I292" s="47" t="str">
        <f t="shared" si="398"/>
        <v/>
      </c>
      <c r="J292" s="47" t="str">
        <f t="shared" si="398"/>
        <v/>
      </c>
      <c r="K292" s="47" t="str">
        <f t="shared" si="398"/>
        <v/>
      </c>
      <c r="L292" s="47" t="str">
        <f t="shared" si="398"/>
        <v/>
      </c>
      <c r="M292" s="47" t="str">
        <f t="shared" si="398"/>
        <v/>
      </c>
      <c r="N292" s="47" t="str">
        <f t="shared" si="398"/>
        <v/>
      </c>
      <c r="O292" s="47" t="str">
        <f t="shared" si="398"/>
        <v/>
      </c>
      <c r="P292" s="47" t="str">
        <f t="shared" si="398"/>
        <v/>
      </c>
      <c r="Q292" s="47" t="str">
        <f t="shared" si="398"/>
        <v/>
      </c>
      <c r="R292" s="47" t="str">
        <f t="shared" si="398"/>
        <v/>
      </c>
      <c r="S292" s="47">
        <f t="shared" si="398"/>
        <v>47000</v>
      </c>
      <c r="T292" s="47" t="str">
        <f t="shared" si="398"/>
        <v/>
      </c>
      <c r="U292" s="47" t="str">
        <f t="shared" si="398"/>
        <v/>
      </c>
      <c r="V292" s="47" t="str">
        <f t="shared" si="398"/>
        <v/>
      </c>
      <c r="W292" s="47" t="str">
        <f t="shared" si="398"/>
        <v/>
      </c>
      <c r="X292" s="47">
        <f t="shared" si="398"/>
        <v>170000</v>
      </c>
      <c r="Y292" s="47" t="str">
        <f t="shared" si="398"/>
        <v/>
      </c>
      <c r="Z292" s="47" t="str">
        <f t="shared" si="398"/>
        <v/>
      </c>
      <c r="AA292" s="47" t="str">
        <f t="shared" si="398"/>
        <v/>
      </c>
      <c r="AB292" s="47" t="str">
        <f t="shared" si="398"/>
        <v/>
      </c>
      <c r="AC292" s="47" t="str">
        <f t="shared" si="398"/>
        <v/>
      </c>
      <c r="AD292" s="47" t="str">
        <f t="shared" si="398"/>
        <v/>
      </c>
      <c r="AE292" s="47" t="str">
        <f t="shared" si="398"/>
        <v/>
      </c>
      <c r="AF292" s="47" t="str">
        <f t="shared" si="398"/>
        <v/>
      </c>
      <c r="AG292" s="47" t="str">
        <f t="shared" si="398"/>
        <v/>
      </c>
      <c r="AH292" s="47" t="str">
        <f t="shared" si="398"/>
        <v/>
      </c>
      <c r="AI292" s="47" t="str">
        <f t="shared" si="398"/>
        <v/>
      </c>
      <c r="AJ292" s="47" t="str">
        <f t="shared" si="398"/>
        <v/>
      </c>
      <c r="AK292" s="47" t="str">
        <f t="shared" si="398"/>
        <v/>
      </c>
      <c r="AL292" s="47" t="str">
        <f t="shared" si="398"/>
        <v/>
      </c>
      <c r="AM292" s="47" t="str">
        <f t="shared" si="398"/>
        <v/>
      </c>
      <c r="AN292" s="47" t="str">
        <f t="shared" si="398"/>
        <v/>
      </c>
      <c r="AO292" s="47" t="str">
        <f t="shared" si="398"/>
        <v/>
      </c>
      <c r="AP292" s="47" t="str">
        <f t="shared" si="398"/>
        <v/>
      </c>
      <c r="AQ292" s="47" t="str">
        <f t="shared" si="398"/>
        <v/>
      </c>
      <c r="AR292" s="47" t="str">
        <f t="shared" si="398"/>
        <v/>
      </c>
      <c r="AS292" s="47" t="str">
        <f t="shared" si="398"/>
        <v/>
      </c>
      <c r="AT292" s="47" t="str">
        <f t="shared" si="398"/>
        <v/>
      </c>
      <c r="AU292" s="47" t="str">
        <f t="shared" si="398"/>
        <v/>
      </c>
      <c r="AV292" s="47">
        <f t="shared" si="398"/>
        <v>1670000</v>
      </c>
      <c r="AW292" s="47" t="str">
        <f t="shared" si="398"/>
        <v/>
      </c>
      <c r="AX292" s="47" t="str">
        <f t="shared" si="398"/>
        <v/>
      </c>
      <c r="AY292" s="47" t="str">
        <f t="shared" si="398"/>
        <v/>
      </c>
      <c r="AZ292" s="47" t="str">
        <f t="shared" si="398"/>
        <v/>
      </c>
      <c r="BA292" s="59">
        <f t="shared" si="333"/>
        <v>1887000</v>
      </c>
      <c r="BB292" s="28">
        <f t="shared" si="277"/>
        <v>0</v>
      </c>
      <c r="BC292" s="61"/>
      <c r="BD292" s="59">
        <f t="shared" si="374"/>
        <v>0</v>
      </c>
      <c r="BE292" s="59">
        <f t="shared" si="375"/>
        <v>0</v>
      </c>
      <c r="BF292" s="59">
        <f t="shared" si="376"/>
        <v>0</v>
      </c>
      <c r="BG292" s="59">
        <f t="shared" si="377"/>
        <v>47000</v>
      </c>
      <c r="BH292" s="59">
        <f t="shared" si="378"/>
        <v>170000</v>
      </c>
      <c r="BI292" s="59">
        <f t="shared" si="379"/>
        <v>0</v>
      </c>
      <c r="BJ292" s="59">
        <f t="shared" si="380"/>
        <v>0</v>
      </c>
      <c r="BK292" s="59">
        <f t="shared" si="381"/>
        <v>0</v>
      </c>
      <c r="BL292" s="59">
        <f t="shared" si="382"/>
        <v>0</v>
      </c>
      <c r="BM292" s="59">
        <f t="shared" si="383"/>
        <v>0</v>
      </c>
      <c r="BN292" s="59">
        <f t="shared" si="384"/>
        <v>1670000</v>
      </c>
      <c r="BO292" s="59">
        <f t="shared" si="385"/>
        <v>0</v>
      </c>
      <c r="BP292" s="61"/>
      <c r="BQ292" s="59">
        <f t="shared" si="386"/>
        <v>0</v>
      </c>
      <c r="BR292" s="59">
        <f t="shared" si="387"/>
        <v>217000</v>
      </c>
      <c r="BS292" s="59">
        <f t="shared" si="388"/>
        <v>0</v>
      </c>
      <c r="BT292" s="59">
        <f t="shared" si="389"/>
        <v>1670000</v>
      </c>
    </row>
    <row r="293">
      <c r="A293" s="49"/>
      <c r="B293" s="50" t="s">
        <v>37</v>
      </c>
      <c r="C293" s="6"/>
      <c r="D293" s="51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  <c r="AY293" s="62"/>
      <c r="AZ293" s="63"/>
      <c r="BA293" s="59">
        <f t="shared" si="333"/>
        <v>0</v>
      </c>
      <c r="BB293" s="28">
        <f t="shared" si="277"/>
        <v>0</v>
      </c>
      <c r="BC293" s="64"/>
      <c r="BD293" s="59">
        <f t="shared" si="374"/>
        <v>0</v>
      </c>
      <c r="BE293" s="59">
        <f t="shared" si="375"/>
        <v>0</v>
      </c>
      <c r="BF293" s="59">
        <f t="shared" si="376"/>
        <v>0</v>
      </c>
      <c r="BG293" s="59">
        <f t="shared" si="377"/>
        <v>0</v>
      </c>
      <c r="BH293" s="59">
        <f t="shared" si="378"/>
        <v>0</v>
      </c>
      <c r="BI293" s="59">
        <f t="shared" si="379"/>
        <v>0</v>
      </c>
      <c r="BJ293" s="59">
        <f t="shared" si="380"/>
        <v>0</v>
      </c>
      <c r="BK293" s="59">
        <f t="shared" si="381"/>
        <v>0</v>
      </c>
      <c r="BL293" s="59">
        <f t="shared" si="382"/>
        <v>0</v>
      </c>
      <c r="BM293" s="59">
        <f t="shared" si="383"/>
        <v>0</v>
      </c>
      <c r="BN293" s="59">
        <f t="shared" si="384"/>
        <v>0</v>
      </c>
      <c r="BO293" s="59">
        <f t="shared" si="385"/>
        <v>0</v>
      </c>
      <c r="BP293" s="64"/>
      <c r="BQ293" s="59">
        <f t="shared" si="386"/>
        <v>0</v>
      </c>
      <c r="BR293" s="59">
        <f t="shared" si="387"/>
        <v>0</v>
      </c>
      <c r="BS293" s="59">
        <f t="shared" si="388"/>
        <v>0</v>
      </c>
      <c r="BT293" s="59">
        <f t="shared" si="389"/>
        <v>0</v>
      </c>
    </row>
    <row r="294">
      <c r="A294" s="49"/>
      <c r="B294" s="52" t="s">
        <v>38</v>
      </c>
      <c r="C294" s="52" t="s">
        <v>241</v>
      </c>
      <c r="D294" s="106">
        <v>1887000.0</v>
      </c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6">
        <v>47000.0</v>
      </c>
      <c r="T294" s="102"/>
      <c r="U294" s="102"/>
      <c r="V294" s="102"/>
      <c r="W294" s="102"/>
      <c r="X294" s="106">
        <v>170000.0</v>
      </c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  <c r="AI294" s="102"/>
      <c r="AJ294" s="102"/>
      <c r="AK294" s="102"/>
      <c r="AL294" s="102"/>
      <c r="AM294" s="102"/>
      <c r="AN294" s="102"/>
      <c r="AO294" s="102"/>
      <c r="AP294" s="102"/>
      <c r="AQ294" s="102"/>
      <c r="AR294" s="102"/>
      <c r="AS294" s="102"/>
      <c r="AT294" s="102"/>
      <c r="AU294" s="102"/>
      <c r="AV294" s="144">
        <v>1670000.0</v>
      </c>
      <c r="AW294" s="102"/>
      <c r="AX294" s="102"/>
      <c r="AY294" s="102"/>
      <c r="AZ294" s="103"/>
      <c r="BA294" s="59">
        <f t="shared" si="333"/>
        <v>1887000</v>
      </c>
      <c r="BB294" s="28">
        <f t="shared" si="277"/>
        <v>0</v>
      </c>
      <c r="BC294" s="64"/>
      <c r="BD294" s="59">
        <f t="shared" si="374"/>
        <v>0</v>
      </c>
      <c r="BE294" s="59">
        <f t="shared" si="375"/>
        <v>0</v>
      </c>
      <c r="BF294" s="59">
        <f t="shared" si="376"/>
        <v>0</v>
      </c>
      <c r="BG294" s="59">
        <f t="shared" si="377"/>
        <v>47000</v>
      </c>
      <c r="BH294" s="59">
        <f t="shared" si="378"/>
        <v>170000</v>
      </c>
      <c r="BI294" s="59">
        <f t="shared" si="379"/>
        <v>0</v>
      </c>
      <c r="BJ294" s="59">
        <f t="shared" si="380"/>
        <v>0</v>
      </c>
      <c r="BK294" s="59">
        <f t="shared" si="381"/>
        <v>0</v>
      </c>
      <c r="BL294" s="59">
        <f t="shared" si="382"/>
        <v>0</v>
      </c>
      <c r="BM294" s="59">
        <f t="shared" si="383"/>
        <v>0</v>
      </c>
      <c r="BN294" s="59">
        <f t="shared" si="384"/>
        <v>1670000</v>
      </c>
      <c r="BO294" s="59">
        <f t="shared" si="385"/>
        <v>0</v>
      </c>
      <c r="BP294" s="64"/>
      <c r="BQ294" s="59">
        <f t="shared" si="386"/>
        <v>0</v>
      </c>
      <c r="BR294" s="59">
        <f t="shared" si="387"/>
        <v>217000</v>
      </c>
      <c r="BS294" s="59">
        <f t="shared" si="388"/>
        <v>0</v>
      </c>
      <c r="BT294" s="59">
        <f t="shared" si="389"/>
        <v>1670000</v>
      </c>
    </row>
    <row r="295">
      <c r="A295" s="45">
        <v>522191.0</v>
      </c>
      <c r="B295" s="46" t="s">
        <v>36</v>
      </c>
      <c r="C295" s="6"/>
      <c r="D295" s="47">
        <f t="shared" ref="D295:AZ295" si="399">sum(D297:D300)</f>
        <v>2311428000</v>
      </c>
      <c r="E295" s="60">
        <f t="shared" si="399"/>
        <v>0</v>
      </c>
      <c r="F295" s="60">
        <f t="shared" si="399"/>
        <v>0</v>
      </c>
      <c r="G295" s="60">
        <f t="shared" si="399"/>
        <v>0</v>
      </c>
      <c r="H295" s="60">
        <f t="shared" si="399"/>
        <v>0</v>
      </c>
      <c r="I295" s="60">
        <f t="shared" si="399"/>
        <v>5397000</v>
      </c>
      <c r="J295" s="60">
        <f t="shared" si="399"/>
        <v>0</v>
      </c>
      <c r="K295" s="60">
        <f t="shared" si="399"/>
        <v>185397000</v>
      </c>
      <c r="L295" s="60">
        <f t="shared" si="399"/>
        <v>0</v>
      </c>
      <c r="M295" s="60">
        <f t="shared" si="399"/>
        <v>7645750</v>
      </c>
      <c r="N295" s="60">
        <f t="shared" si="399"/>
        <v>187572000</v>
      </c>
      <c r="O295" s="60">
        <f t="shared" si="399"/>
        <v>0</v>
      </c>
      <c r="P295" s="60">
        <f t="shared" si="399"/>
        <v>176003000</v>
      </c>
      <c r="Q295" s="60">
        <f t="shared" si="399"/>
        <v>5397000</v>
      </c>
      <c r="R295" s="60">
        <f t="shared" si="399"/>
        <v>0</v>
      </c>
      <c r="S295" s="60">
        <f t="shared" si="399"/>
        <v>0</v>
      </c>
      <c r="T295" s="60">
        <f t="shared" si="399"/>
        <v>186264900</v>
      </c>
      <c r="U295" s="60">
        <f t="shared" si="399"/>
        <v>5397000</v>
      </c>
      <c r="V295" s="60">
        <f t="shared" si="399"/>
        <v>0</v>
      </c>
      <c r="W295" s="60">
        <f t="shared" si="399"/>
        <v>0</v>
      </c>
      <c r="X295" s="60">
        <f t="shared" si="399"/>
        <v>187572000</v>
      </c>
      <c r="Y295" s="60">
        <f t="shared" si="399"/>
        <v>5397000</v>
      </c>
      <c r="Z295" s="60">
        <f t="shared" si="399"/>
        <v>0</v>
      </c>
      <c r="AA295" s="60">
        <f t="shared" si="399"/>
        <v>0</v>
      </c>
      <c r="AB295" s="60">
        <f t="shared" si="399"/>
        <v>187572000</v>
      </c>
      <c r="AC295" s="60">
        <f t="shared" si="399"/>
        <v>5397000</v>
      </c>
      <c r="AD295" s="60">
        <f t="shared" si="399"/>
        <v>0</v>
      </c>
      <c r="AE295" s="60">
        <f t="shared" si="399"/>
        <v>0</v>
      </c>
      <c r="AF295" s="60">
        <f t="shared" si="399"/>
        <v>187572000</v>
      </c>
      <c r="AG295" s="60">
        <f t="shared" si="399"/>
        <v>5397000</v>
      </c>
      <c r="AH295" s="60">
        <f t="shared" si="399"/>
        <v>0</v>
      </c>
      <c r="AI295" s="60">
        <f t="shared" si="399"/>
        <v>0</v>
      </c>
      <c r="AJ295" s="60">
        <f t="shared" si="399"/>
        <v>187572000</v>
      </c>
      <c r="AK295" s="60">
        <f t="shared" si="399"/>
        <v>5397000</v>
      </c>
      <c r="AL295" s="60">
        <f t="shared" si="399"/>
        <v>0</v>
      </c>
      <c r="AM295" s="60">
        <f t="shared" si="399"/>
        <v>0</v>
      </c>
      <c r="AN295" s="60">
        <f t="shared" si="399"/>
        <v>187572000</v>
      </c>
      <c r="AO295" s="60">
        <f t="shared" si="399"/>
        <v>5397000</v>
      </c>
      <c r="AP295" s="60">
        <f t="shared" si="399"/>
        <v>0</v>
      </c>
      <c r="AQ295" s="60">
        <f t="shared" si="399"/>
        <v>0</v>
      </c>
      <c r="AR295" s="60">
        <f t="shared" si="399"/>
        <v>186322000</v>
      </c>
      <c r="AS295" s="60">
        <f t="shared" si="399"/>
        <v>5397000</v>
      </c>
      <c r="AT295" s="60">
        <f t="shared" si="399"/>
        <v>0</v>
      </c>
      <c r="AU295" s="60">
        <f t="shared" si="399"/>
        <v>0</v>
      </c>
      <c r="AV295" s="60">
        <f t="shared" si="399"/>
        <v>187572000</v>
      </c>
      <c r="AW295" s="60">
        <f t="shared" si="399"/>
        <v>6500000</v>
      </c>
      <c r="AX295" s="60">
        <f t="shared" si="399"/>
        <v>6339250</v>
      </c>
      <c r="AY295" s="60">
        <f t="shared" si="399"/>
        <v>195379100</v>
      </c>
      <c r="AZ295" s="60">
        <f t="shared" si="399"/>
        <v>0</v>
      </c>
      <c r="BA295" s="59">
        <f t="shared" si="333"/>
        <v>2311428000</v>
      </c>
      <c r="BB295" s="28">
        <f t="shared" si="277"/>
        <v>0</v>
      </c>
      <c r="BC295" s="61"/>
      <c r="BD295" s="59">
        <f t="shared" si="374"/>
        <v>0</v>
      </c>
      <c r="BE295" s="59">
        <f t="shared" si="375"/>
        <v>190794000</v>
      </c>
      <c r="BF295" s="59">
        <f t="shared" si="376"/>
        <v>371220750</v>
      </c>
      <c r="BG295" s="59">
        <f t="shared" si="377"/>
        <v>191661900</v>
      </c>
      <c r="BH295" s="59">
        <f t="shared" si="378"/>
        <v>192969000</v>
      </c>
      <c r="BI295" s="59">
        <f t="shared" si="379"/>
        <v>192969000</v>
      </c>
      <c r="BJ295" s="59">
        <f t="shared" si="380"/>
        <v>192969000</v>
      </c>
      <c r="BK295" s="59">
        <f t="shared" si="381"/>
        <v>192969000</v>
      </c>
      <c r="BL295" s="59">
        <f t="shared" si="382"/>
        <v>192969000</v>
      </c>
      <c r="BM295" s="59">
        <f t="shared" si="383"/>
        <v>191719000</v>
      </c>
      <c r="BN295" s="59">
        <f t="shared" si="384"/>
        <v>192969000</v>
      </c>
      <c r="BO295" s="59">
        <f t="shared" si="385"/>
        <v>208218350</v>
      </c>
      <c r="BP295" s="61"/>
      <c r="BQ295" s="59">
        <f t="shared" si="386"/>
        <v>562014750</v>
      </c>
      <c r="BR295" s="59">
        <f t="shared" si="387"/>
        <v>577599900</v>
      </c>
      <c r="BS295" s="59">
        <f t="shared" si="388"/>
        <v>578907000</v>
      </c>
      <c r="BT295" s="59">
        <f t="shared" si="389"/>
        <v>592906350</v>
      </c>
    </row>
    <row r="296">
      <c r="A296" s="49"/>
      <c r="B296" s="50" t="s">
        <v>37</v>
      </c>
      <c r="C296" s="6"/>
      <c r="D296" s="51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  <c r="AY296" s="62"/>
      <c r="AZ296" s="63"/>
      <c r="BA296" s="59">
        <f t="shared" si="333"/>
        <v>0</v>
      </c>
      <c r="BB296" s="28">
        <f t="shared" si="277"/>
        <v>0</v>
      </c>
      <c r="BC296" s="64"/>
      <c r="BD296" s="59">
        <f t="shared" si="374"/>
        <v>0</v>
      </c>
      <c r="BE296" s="59">
        <f t="shared" si="375"/>
        <v>0</v>
      </c>
      <c r="BF296" s="59">
        <f t="shared" si="376"/>
        <v>0</v>
      </c>
      <c r="BG296" s="59">
        <f t="shared" si="377"/>
        <v>0</v>
      </c>
      <c r="BH296" s="59">
        <f t="shared" si="378"/>
        <v>0</v>
      </c>
      <c r="BI296" s="59">
        <f t="shared" si="379"/>
        <v>0</v>
      </c>
      <c r="BJ296" s="59">
        <f t="shared" si="380"/>
        <v>0</v>
      </c>
      <c r="BK296" s="59">
        <f t="shared" si="381"/>
        <v>0</v>
      </c>
      <c r="BL296" s="59">
        <f t="shared" si="382"/>
        <v>0</v>
      </c>
      <c r="BM296" s="59">
        <f t="shared" si="383"/>
        <v>0</v>
      </c>
      <c r="BN296" s="59">
        <f t="shared" si="384"/>
        <v>0</v>
      </c>
      <c r="BO296" s="59">
        <f t="shared" si="385"/>
        <v>0</v>
      </c>
      <c r="BP296" s="64"/>
      <c r="BQ296" s="59">
        <f t="shared" si="386"/>
        <v>0</v>
      </c>
      <c r="BR296" s="59">
        <f t="shared" si="387"/>
        <v>0</v>
      </c>
      <c r="BS296" s="59">
        <f t="shared" si="388"/>
        <v>0</v>
      </c>
      <c r="BT296" s="59">
        <f t="shared" si="389"/>
        <v>0</v>
      </c>
    </row>
    <row r="297">
      <c r="A297" s="49"/>
      <c r="B297" s="52" t="s">
        <v>38</v>
      </c>
      <c r="C297" s="52" t="s">
        <v>242</v>
      </c>
      <c r="D297" s="53">
        <v>9.9372E8</v>
      </c>
      <c r="E297" s="62"/>
      <c r="F297" s="62"/>
      <c r="G297" s="62"/>
      <c r="H297" s="62"/>
      <c r="I297" s="62"/>
      <c r="J297" s="62"/>
      <c r="K297" s="53">
        <v>8.2399E7</v>
      </c>
      <c r="L297" s="62"/>
      <c r="M297" s="62"/>
      <c r="N297" s="53">
        <v>8.3365E7</v>
      </c>
      <c r="O297" s="62"/>
      <c r="P297" s="62">
        <v>7.8226E7</v>
      </c>
      <c r="Q297" s="62"/>
      <c r="R297" s="62"/>
      <c r="S297" s="62"/>
      <c r="T297" s="53">
        <v>8.27844E7</v>
      </c>
      <c r="U297" s="53"/>
      <c r="V297" s="62"/>
      <c r="W297" s="62"/>
      <c r="X297" s="53">
        <v>8.3365E7</v>
      </c>
      <c r="Y297" s="53"/>
      <c r="Z297" s="62"/>
      <c r="AA297" s="62"/>
      <c r="AB297" s="53">
        <v>8.3365E7</v>
      </c>
      <c r="AC297" s="53"/>
      <c r="AD297" s="62"/>
      <c r="AE297" s="62"/>
      <c r="AF297" s="53">
        <v>8.3365E7</v>
      </c>
      <c r="AG297" s="53"/>
      <c r="AH297" s="62"/>
      <c r="AI297" s="62"/>
      <c r="AJ297" s="53">
        <v>8.3365E7</v>
      </c>
      <c r="AK297" s="53"/>
      <c r="AL297" s="62"/>
      <c r="AM297" s="62"/>
      <c r="AN297" s="53">
        <v>8.3365E7</v>
      </c>
      <c r="AO297" s="53"/>
      <c r="AP297" s="62"/>
      <c r="AQ297" s="62"/>
      <c r="AR297" s="62">
        <v>8.281E7</v>
      </c>
      <c r="AS297" s="62"/>
      <c r="AT297" s="62"/>
      <c r="AU297" s="62"/>
      <c r="AV297" s="53">
        <v>8.3365E7</v>
      </c>
      <c r="AW297" s="53"/>
      <c r="AX297" s="62"/>
      <c r="AY297" s="62">
        <v>8.39456E7</v>
      </c>
      <c r="AZ297" s="63"/>
      <c r="BA297" s="59">
        <f t="shared" si="333"/>
        <v>993720000</v>
      </c>
      <c r="BB297" s="28">
        <f t="shared" si="277"/>
        <v>0</v>
      </c>
      <c r="BC297" s="156"/>
      <c r="BD297" s="59">
        <f t="shared" si="374"/>
        <v>0</v>
      </c>
      <c r="BE297" s="59">
        <f t="shared" si="375"/>
        <v>82399000</v>
      </c>
      <c r="BF297" s="59">
        <f t="shared" si="376"/>
        <v>161591000</v>
      </c>
      <c r="BG297" s="59">
        <f t="shared" si="377"/>
        <v>82784400</v>
      </c>
      <c r="BH297" s="59">
        <f t="shared" si="378"/>
        <v>83365000</v>
      </c>
      <c r="BI297" s="59">
        <f t="shared" si="379"/>
        <v>83365000</v>
      </c>
      <c r="BJ297" s="59">
        <f t="shared" si="380"/>
        <v>83365000</v>
      </c>
      <c r="BK297" s="59">
        <f t="shared" si="381"/>
        <v>83365000</v>
      </c>
      <c r="BL297" s="59">
        <f t="shared" si="382"/>
        <v>83365000</v>
      </c>
      <c r="BM297" s="59">
        <f t="shared" si="383"/>
        <v>82810000</v>
      </c>
      <c r="BN297" s="59">
        <f t="shared" si="384"/>
        <v>83365000</v>
      </c>
      <c r="BO297" s="59">
        <f t="shared" si="385"/>
        <v>83945600</v>
      </c>
      <c r="BP297" s="64"/>
      <c r="BQ297" s="59">
        <f t="shared" si="386"/>
        <v>243990000</v>
      </c>
      <c r="BR297" s="59">
        <f t="shared" si="387"/>
        <v>249514400</v>
      </c>
      <c r="BS297" s="59">
        <f t="shared" si="388"/>
        <v>250095000</v>
      </c>
      <c r="BT297" s="59">
        <f t="shared" si="389"/>
        <v>250120600</v>
      </c>
    </row>
    <row r="298">
      <c r="A298" s="49"/>
      <c r="B298" s="52" t="s">
        <v>38</v>
      </c>
      <c r="C298" s="52" t="s">
        <v>243</v>
      </c>
      <c r="D298" s="53">
        <v>4.1405E8</v>
      </c>
      <c r="E298" s="62"/>
      <c r="F298" s="62"/>
      <c r="G298" s="62"/>
      <c r="H298" s="62"/>
      <c r="I298" s="53"/>
      <c r="J298" s="62"/>
      <c r="K298" s="53">
        <v>3.4333E7</v>
      </c>
      <c r="L298" s="62"/>
      <c r="M298" s="53"/>
      <c r="N298" s="53">
        <v>3.4736E7</v>
      </c>
      <c r="O298" s="62"/>
      <c r="P298" s="62">
        <v>3.2589E7</v>
      </c>
      <c r="Q298" s="53"/>
      <c r="R298" s="62"/>
      <c r="S298" s="62"/>
      <c r="T298" s="53">
        <v>3.44935E7</v>
      </c>
      <c r="U298" s="53"/>
      <c r="V298" s="62"/>
      <c r="W298" s="62"/>
      <c r="X298" s="53">
        <v>3.4736E7</v>
      </c>
      <c r="Y298" s="53"/>
      <c r="Z298" s="62"/>
      <c r="AA298" s="62"/>
      <c r="AB298" s="53">
        <v>3.4736E7</v>
      </c>
      <c r="AC298" s="53"/>
      <c r="AD298" s="62"/>
      <c r="AE298" s="62"/>
      <c r="AF298" s="53">
        <v>3.4736E7</v>
      </c>
      <c r="AG298" s="53"/>
      <c r="AH298" s="62"/>
      <c r="AI298" s="62"/>
      <c r="AJ298" s="53">
        <v>3.4736E7</v>
      </c>
      <c r="AK298" s="53"/>
      <c r="AL298" s="62"/>
      <c r="AM298" s="62"/>
      <c r="AN298" s="53">
        <v>3.4736E7</v>
      </c>
      <c r="AO298" s="53"/>
      <c r="AP298" s="62"/>
      <c r="AQ298" s="62"/>
      <c r="AR298" s="53">
        <v>3.4504E7</v>
      </c>
      <c r="AS298" s="53"/>
      <c r="AT298" s="62"/>
      <c r="AU298" s="62"/>
      <c r="AV298" s="53">
        <v>3.4736E7</v>
      </c>
      <c r="AW298" s="53"/>
      <c r="AX298" s="62"/>
      <c r="AY298" s="62">
        <v>3.49785E7</v>
      </c>
      <c r="AZ298" s="63"/>
      <c r="BA298" s="59">
        <f t="shared" si="333"/>
        <v>414050000</v>
      </c>
      <c r="BB298" s="28">
        <f t="shared" si="277"/>
        <v>0</v>
      </c>
      <c r="BC298" s="64"/>
      <c r="BD298" s="59">
        <f t="shared" si="374"/>
        <v>0</v>
      </c>
      <c r="BE298" s="59">
        <f t="shared" si="375"/>
        <v>34333000</v>
      </c>
      <c r="BF298" s="59">
        <f t="shared" si="376"/>
        <v>67325000</v>
      </c>
      <c r="BG298" s="59">
        <f t="shared" si="377"/>
        <v>34493500</v>
      </c>
      <c r="BH298" s="59">
        <f t="shared" si="378"/>
        <v>34736000</v>
      </c>
      <c r="BI298" s="59">
        <f t="shared" si="379"/>
        <v>34736000</v>
      </c>
      <c r="BJ298" s="59">
        <f t="shared" si="380"/>
        <v>34736000</v>
      </c>
      <c r="BK298" s="59">
        <f t="shared" si="381"/>
        <v>34736000</v>
      </c>
      <c r="BL298" s="59">
        <f t="shared" si="382"/>
        <v>34736000</v>
      </c>
      <c r="BM298" s="59">
        <f t="shared" si="383"/>
        <v>34504000</v>
      </c>
      <c r="BN298" s="59">
        <f t="shared" si="384"/>
        <v>34736000</v>
      </c>
      <c r="BO298" s="59">
        <f t="shared" si="385"/>
        <v>34978500</v>
      </c>
      <c r="BP298" s="64"/>
      <c r="BQ298" s="59">
        <f t="shared" si="386"/>
        <v>101658000</v>
      </c>
      <c r="BR298" s="59">
        <f t="shared" si="387"/>
        <v>103965500</v>
      </c>
      <c r="BS298" s="59">
        <f t="shared" si="388"/>
        <v>104208000</v>
      </c>
      <c r="BT298" s="59">
        <f t="shared" si="389"/>
        <v>104218500</v>
      </c>
    </row>
    <row r="299">
      <c r="A299" s="49"/>
      <c r="B299" s="52" t="s">
        <v>38</v>
      </c>
      <c r="C299" s="52" t="s">
        <v>244</v>
      </c>
      <c r="D299" s="53">
        <v>8.281E8</v>
      </c>
      <c r="E299" s="62"/>
      <c r="F299" s="62"/>
      <c r="G299" s="62"/>
      <c r="H299" s="62"/>
      <c r="I299" s="53"/>
      <c r="J299" s="62"/>
      <c r="K299" s="53">
        <v>6.8665E7</v>
      </c>
      <c r="L299" s="62"/>
      <c r="M299" s="53"/>
      <c r="N299" s="53">
        <v>6.9471E7</v>
      </c>
      <c r="O299" s="62"/>
      <c r="P299" s="62">
        <v>6.5188E7</v>
      </c>
      <c r="Q299" s="53"/>
      <c r="R299" s="62"/>
      <c r="S299" s="62"/>
      <c r="T299" s="53">
        <v>6.8987E7</v>
      </c>
      <c r="U299" s="53"/>
      <c r="V299" s="62"/>
      <c r="W299" s="62"/>
      <c r="X299" s="53">
        <v>6.9471E7</v>
      </c>
      <c r="Y299" s="53"/>
      <c r="Z299" s="62"/>
      <c r="AA299" s="62"/>
      <c r="AB299" s="53">
        <v>6.9471E7</v>
      </c>
      <c r="AC299" s="53"/>
      <c r="AD299" s="62"/>
      <c r="AE299" s="62"/>
      <c r="AF299" s="53">
        <v>6.9471E7</v>
      </c>
      <c r="AG299" s="53"/>
      <c r="AH299" s="62"/>
      <c r="AI299" s="62"/>
      <c r="AJ299" s="53">
        <v>6.9471E7</v>
      </c>
      <c r="AK299" s="53"/>
      <c r="AL299" s="62"/>
      <c r="AM299" s="62"/>
      <c r="AN299" s="53">
        <v>6.9471E7</v>
      </c>
      <c r="AO299" s="53"/>
      <c r="AP299" s="62"/>
      <c r="AQ299" s="62"/>
      <c r="AR299" s="53">
        <v>6.9008E7</v>
      </c>
      <c r="AS299" s="53"/>
      <c r="AT299" s="62"/>
      <c r="AU299" s="62"/>
      <c r="AV299" s="53">
        <v>6.9471E7</v>
      </c>
      <c r="AW299" s="53"/>
      <c r="AX299" s="62"/>
      <c r="AY299" s="62">
        <v>6.9955E7</v>
      </c>
      <c r="AZ299" s="63"/>
      <c r="BA299" s="59">
        <f t="shared" si="333"/>
        <v>828100000</v>
      </c>
      <c r="BB299" s="28">
        <f t="shared" si="277"/>
        <v>0</v>
      </c>
      <c r="BC299" s="64">
        <f>D300/14</f>
        <v>5397000</v>
      </c>
      <c r="BD299" s="59">
        <f t="shared" si="374"/>
        <v>0</v>
      </c>
      <c r="BE299" s="59">
        <f t="shared" si="375"/>
        <v>68665000</v>
      </c>
      <c r="BF299" s="59">
        <f t="shared" si="376"/>
        <v>134659000</v>
      </c>
      <c r="BG299" s="59">
        <f t="shared" si="377"/>
        <v>68987000</v>
      </c>
      <c r="BH299" s="59">
        <f t="shared" si="378"/>
        <v>69471000</v>
      </c>
      <c r="BI299" s="59">
        <f t="shared" si="379"/>
        <v>69471000</v>
      </c>
      <c r="BJ299" s="59">
        <f t="shared" si="380"/>
        <v>69471000</v>
      </c>
      <c r="BK299" s="59">
        <f t="shared" si="381"/>
        <v>69471000</v>
      </c>
      <c r="BL299" s="59">
        <f t="shared" si="382"/>
        <v>69471000</v>
      </c>
      <c r="BM299" s="59">
        <f t="shared" si="383"/>
        <v>69008000</v>
      </c>
      <c r="BN299" s="59">
        <f t="shared" si="384"/>
        <v>69471000</v>
      </c>
      <c r="BO299" s="59">
        <f t="shared" si="385"/>
        <v>69955000</v>
      </c>
      <c r="BP299" s="64"/>
      <c r="BQ299" s="59">
        <f t="shared" si="386"/>
        <v>203324000</v>
      </c>
      <c r="BR299" s="59">
        <f t="shared" si="387"/>
        <v>207929000</v>
      </c>
      <c r="BS299" s="59">
        <f t="shared" si="388"/>
        <v>208413000</v>
      </c>
      <c r="BT299" s="59">
        <f t="shared" si="389"/>
        <v>208434000</v>
      </c>
    </row>
    <row r="300">
      <c r="A300" s="49"/>
      <c r="B300" s="52" t="s">
        <v>38</v>
      </c>
      <c r="C300" s="52" t="s">
        <v>245</v>
      </c>
      <c r="D300" s="53">
        <v>7.5558E7</v>
      </c>
      <c r="E300" s="62"/>
      <c r="F300" s="62"/>
      <c r="G300" s="62"/>
      <c r="H300" s="62"/>
      <c r="I300" s="53">
        <v>5397000.0</v>
      </c>
      <c r="J300" s="62"/>
      <c r="K300" s="62"/>
      <c r="L300" s="62"/>
      <c r="M300" s="53">
        <v>7645750.0</v>
      </c>
      <c r="N300" s="62"/>
      <c r="O300" s="53"/>
      <c r="P300" s="62"/>
      <c r="Q300" s="53">
        <v>5397000.0</v>
      </c>
      <c r="R300" s="62"/>
      <c r="S300" s="62"/>
      <c r="T300" s="53"/>
      <c r="U300" s="53">
        <v>5397000.0</v>
      </c>
      <c r="V300" s="62"/>
      <c r="W300" s="62"/>
      <c r="X300" s="53"/>
      <c r="Y300" s="53">
        <v>5397000.0</v>
      </c>
      <c r="Z300" s="62"/>
      <c r="AA300" s="62"/>
      <c r="AB300" s="53"/>
      <c r="AC300" s="53">
        <v>5397000.0</v>
      </c>
      <c r="AD300" s="62"/>
      <c r="AE300" s="62"/>
      <c r="AF300" s="53"/>
      <c r="AG300" s="53">
        <v>5397000.0</v>
      </c>
      <c r="AH300" s="62"/>
      <c r="AI300" s="62"/>
      <c r="AJ300" s="53"/>
      <c r="AK300" s="53">
        <v>5397000.0</v>
      </c>
      <c r="AL300" s="62"/>
      <c r="AM300" s="62"/>
      <c r="AN300" s="53"/>
      <c r="AO300" s="53">
        <v>5397000.0</v>
      </c>
      <c r="AP300" s="62"/>
      <c r="AQ300" s="62"/>
      <c r="AR300" s="53"/>
      <c r="AS300" s="53">
        <v>5397000.0</v>
      </c>
      <c r="AT300" s="62"/>
      <c r="AU300" s="62"/>
      <c r="AV300" s="53"/>
      <c r="AW300" s="53">
        <v>6500000.0</v>
      </c>
      <c r="AX300" s="53">
        <v>6339250.0</v>
      </c>
      <c r="AY300" s="53">
        <v>6500000.0</v>
      </c>
      <c r="AZ300" s="63"/>
      <c r="BA300" s="59">
        <f t="shared" si="333"/>
        <v>75558000</v>
      </c>
      <c r="BB300" s="28">
        <f t="shared" si="277"/>
        <v>0</v>
      </c>
      <c r="BC300" s="64"/>
      <c r="BD300" s="59">
        <f t="shared" si="374"/>
        <v>0</v>
      </c>
      <c r="BE300" s="59">
        <f t="shared" si="375"/>
        <v>5397000</v>
      </c>
      <c r="BF300" s="59">
        <f t="shared" si="376"/>
        <v>7645750</v>
      </c>
      <c r="BG300" s="59">
        <f t="shared" si="377"/>
        <v>5397000</v>
      </c>
      <c r="BH300" s="59">
        <f t="shared" si="378"/>
        <v>5397000</v>
      </c>
      <c r="BI300" s="59">
        <f t="shared" si="379"/>
        <v>5397000</v>
      </c>
      <c r="BJ300" s="59">
        <f t="shared" si="380"/>
        <v>5397000</v>
      </c>
      <c r="BK300" s="59">
        <f t="shared" si="381"/>
        <v>5397000</v>
      </c>
      <c r="BL300" s="59">
        <f t="shared" si="382"/>
        <v>5397000</v>
      </c>
      <c r="BM300" s="59">
        <f t="shared" si="383"/>
        <v>5397000</v>
      </c>
      <c r="BN300" s="59">
        <f t="shared" si="384"/>
        <v>5397000</v>
      </c>
      <c r="BO300" s="59">
        <f t="shared" si="385"/>
        <v>19339250</v>
      </c>
      <c r="BP300" s="64"/>
      <c r="BQ300" s="59">
        <f t="shared" si="386"/>
        <v>13042750</v>
      </c>
      <c r="BR300" s="59">
        <f t="shared" si="387"/>
        <v>16191000</v>
      </c>
      <c r="BS300" s="59">
        <f t="shared" si="388"/>
        <v>16191000</v>
      </c>
      <c r="BT300" s="59">
        <f t="shared" si="389"/>
        <v>30133250</v>
      </c>
    </row>
    <row r="301">
      <c r="A301" s="45">
        <v>523121.0</v>
      </c>
      <c r="B301" s="46" t="s">
        <v>88</v>
      </c>
      <c r="C301" s="6"/>
      <c r="D301" s="47">
        <v>8024000.0</v>
      </c>
      <c r="E301" s="47">
        <v>0.0</v>
      </c>
      <c r="F301" s="47">
        <v>0.0</v>
      </c>
      <c r="G301" s="47">
        <v>0.0</v>
      </c>
      <c r="H301" s="47">
        <v>0.0</v>
      </c>
      <c r="I301" s="47">
        <v>0.0</v>
      </c>
      <c r="J301" s="47">
        <v>0.0</v>
      </c>
      <c r="K301" s="47">
        <v>0.0</v>
      </c>
      <c r="L301" s="47">
        <v>0.0</v>
      </c>
      <c r="M301" s="47">
        <v>0.0</v>
      </c>
      <c r="N301" s="47">
        <v>0.0</v>
      </c>
      <c r="O301" s="47">
        <v>0.0</v>
      </c>
      <c r="P301" s="47">
        <v>0.0</v>
      </c>
      <c r="Q301" s="47">
        <v>0.0</v>
      </c>
      <c r="R301" s="47">
        <f t="shared" ref="R301:AZ301" si="400">sum(R303)</f>
        <v>0</v>
      </c>
      <c r="S301" s="47">
        <f t="shared" si="400"/>
        <v>0</v>
      </c>
      <c r="T301" s="47">
        <f t="shared" si="400"/>
        <v>4012000</v>
      </c>
      <c r="U301" s="47">
        <f t="shared" si="400"/>
        <v>0</v>
      </c>
      <c r="V301" s="47">
        <f t="shared" si="400"/>
        <v>0</v>
      </c>
      <c r="W301" s="47">
        <f t="shared" si="400"/>
        <v>0</v>
      </c>
      <c r="X301" s="47">
        <f t="shared" si="400"/>
        <v>0</v>
      </c>
      <c r="Y301" s="47">
        <f t="shared" si="400"/>
        <v>0</v>
      </c>
      <c r="Z301" s="47">
        <f t="shared" si="400"/>
        <v>0</v>
      </c>
      <c r="AA301" s="47">
        <f t="shared" si="400"/>
        <v>0</v>
      </c>
      <c r="AB301" s="47">
        <f t="shared" si="400"/>
        <v>0</v>
      </c>
      <c r="AC301" s="47">
        <f t="shared" si="400"/>
        <v>0</v>
      </c>
      <c r="AD301" s="47">
        <f t="shared" si="400"/>
        <v>0</v>
      </c>
      <c r="AE301" s="47">
        <f t="shared" si="400"/>
        <v>0</v>
      </c>
      <c r="AF301" s="47">
        <f t="shared" si="400"/>
        <v>0</v>
      </c>
      <c r="AG301" s="47">
        <f t="shared" si="400"/>
        <v>0</v>
      </c>
      <c r="AH301" s="47">
        <f t="shared" si="400"/>
        <v>0</v>
      </c>
      <c r="AI301" s="47">
        <f t="shared" si="400"/>
        <v>0</v>
      </c>
      <c r="AJ301" s="47">
        <f t="shared" si="400"/>
        <v>0</v>
      </c>
      <c r="AK301" s="47">
        <f t="shared" si="400"/>
        <v>0</v>
      </c>
      <c r="AL301" s="47">
        <f t="shared" si="400"/>
        <v>0</v>
      </c>
      <c r="AM301" s="47">
        <f t="shared" si="400"/>
        <v>0</v>
      </c>
      <c r="AN301" s="47">
        <f t="shared" si="400"/>
        <v>0</v>
      </c>
      <c r="AO301" s="47">
        <f t="shared" si="400"/>
        <v>0</v>
      </c>
      <c r="AP301" s="47">
        <f t="shared" si="400"/>
        <v>0</v>
      </c>
      <c r="AQ301" s="47">
        <f t="shared" si="400"/>
        <v>0</v>
      </c>
      <c r="AR301" s="47">
        <f t="shared" si="400"/>
        <v>4012000</v>
      </c>
      <c r="AS301" s="47">
        <f t="shared" si="400"/>
        <v>0</v>
      </c>
      <c r="AT301" s="47">
        <f t="shared" si="400"/>
        <v>0</v>
      </c>
      <c r="AU301" s="47">
        <f t="shared" si="400"/>
        <v>0</v>
      </c>
      <c r="AV301" s="47">
        <f t="shared" si="400"/>
        <v>0</v>
      </c>
      <c r="AW301" s="47">
        <f t="shared" si="400"/>
        <v>0</v>
      </c>
      <c r="AX301" s="47">
        <f t="shared" si="400"/>
        <v>0</v>
      </c>
      <c r="AY301" s="47">
        <f t="shared" si="400"/>
        <v>0</v>
      </c>
      <c r="AZ301" s="60">
        <f t="shared" si="400"/>
        <v>0</v>
      </c>
      <c r="BA301" s="59">
        <f t="shared" si="333"/>
        <v>8024000</v>
      </c>
      <c r="BB301" s="28">
        <f t="shared" si="277"/>
        <v>0</v>
      </c>
      <c r="BC301" s="61"/>
      <c r="BD301" s="59">
        <f t="shared" si="374"/>
        <v>0</v>
      </c>
      <c r="BE301" s="59">
        <f t="shared" si="375"/>
        <v>0</v>
      </c>
      <c r="BF301" s="59">
        <f t="shared" si="376"/>
        <v>0</v>
      </c>
      <c r="BG301" s="59">
        <f t="shared" si="377"/>
        <v>4012000</v>
      </c>
      <c r="BH301" s="59">
        <f t="shared" si="378"/>
        <v>0</v>
      </c>
      <c r="BI301" s="59">
        <f t="shared" si="379"/>
        <v>0</v>
      </c>
      <c r="BJ301" s="59">
        <f t="shared" si="380"/>
        <v>0</v>
      </c>
      <c r="BK301" s="59">
        <f t="shared" si="381"/>
        <v>0</v>
      </c>
      <c r="BL301" s="59">
        <f t="shared" si="382"/>
        <v>0</v>
      </c>
      <c r="BM301" s="59">
        <f t="shared" si="383"/>
        <v>4012000</v>
      </c>
      <c r="BN301" s="59">
        <f t="shared" si="384"/>
        <v>0</v>
      </c>
      <c r="BO301" s="59">
        <f t="shared" si="385"/>
        <v>0</v>
      </c>
      <c r="BP301" s="61"/>
      <c r="BQ301" s="59">
        <f t="shared" si="386"/>
        <v>0</v>
      </c>
      <c r="BR301" s="59">
        <f t="shared" si="387"/>
        <v>4012000</v>
      </c>
      <c r="BS301" s="59">
        <f t="shared" si="388"/>
        <v>0</v>
      </c>
      <c r="BT301" s="59">
        <f t="shared" si="389"/>
        <v>4012000</v>
      </c>
    </row>
    <row r="302">
      <c r="A302" s="49"/>
      <c r="B302" s="50" t="s">
        <v>37</v>
      </c>
      <c r="C302" s="6"/>
      <c r="D302" s="51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62"/>
      <c r="AJ302" s="62"/>
      <c r="AK302" s="62"/>
      <c r="AL302" s="62"/>
      <c r="AM302" s="62"/>
      <c r="AN302" s="62"/>
      <c r="AO302" s="62"/>
      <c r="AP302" s="62"/>
      <c r="AQ302" s="62"/>
      <c r="AR302" s="62"/>
      <c r="AS302" s="62"/>
      <c r="AT302" s="62"/>
      <c r="AU302" s="62"/>
      <c r="AV302" s="62"/>
      <c r="AW302" s="62"/>
      <c r="AX302" s="62"/>
      <c r="AY302" s="62"/>
      <c r="AZ302" s="63"/>
      <c r="BA302" s="59">
        <f t="shared" si="333"/>
        <v>0</v>
      </c>
      <c r="BB302" s="28">
        <f t="shared" si="277"/>
        <v>0</v>
      </c>
      <c r="BC302" s="64"/>
      <c r="BD302" s="59">
        <f t="shared" si="374"/>
        <v>0</v>
      </c>
      <c r="BE302" s="59">
        <f t="shared" si="375"/>
        <v>0</v>
      </c>
      <c r="BF302" s="59">
        <f t="shared" si="376"/>
        <v>0</v>
      </c>
      <c r="BG302" s="59">
        <f t="shared" si="377"/>
        <v>0</v>
      </c>
      <c r="BH302" s="59">
        <f t="shared" si="378"/>
        <v>0</v>
      </c>
      <c r="BI302" s="59">
        <f t="shared" si="379"/>
        <v>0</v>
      </c>
      <c r="BJ302" s="59">
        <f t="shared" si="380"/>
        <v>0</v>
      </c>
      <c r="BK302" s="59">
        <f t="shared" si="381"/>
        <v>0</v>
      </c>
      <c r="BL302" s="59">
        <f t="shared" si="382"/>
        <v>0</v>
      </c>
      <c r="BM302" s="59">
        <f t="shared" si="383"/>
        <v>0</v>
      </c>
      <c r="BN302" s="59">
        <f t="shared" si="384"/>
        <v>0</v>
      </c>
      <c r="BO302" s="59">
        <f t="shared" si="385"/>
        <v>0</v>
      </c>
      <c r="BP302" s="64"/>
      <c r="BQ302" s="59">
        <f t="shared" si="386"/>
        <v>0</v>
      </c>
      <c r="BR302" s="59">
        <f t="shared" si="387"/>
        <v>0</v>
      </c>
      <c r="BS302" s="59">
        <f t="shared" si="388"/>
        <v>0</v>
      </c>
      <c r="BT302" s="59">
        <f t="shared" si="389"/>
        <v>0</v>
      </c>
    </row>
    <row r="303">
      <c r="A303" s="49"/>
      <c r="B303" s="52" t="s">
        <v>38</v>
      </c>
      <c r="C303" s="52" t="s">
        <v>246</v>
      </c>
      <c r="D303" s="53">
        <v>8024000.0</v>
      </c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>
        <f>D303/2</f>
        <v>4012000</v>
      </c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  <c r="AK303" s="62"/>
      <c r="AL303" s="62"/>
      <c r="AM303" s="62"/>
      <c r="AN303" s="62"/>
      <c r="AO303" s="62"/>
      <c r="AP303" s="62"/>
      <c r="AQ303" s="62"/>
      <c r="AR303" s="62">
        <f>D303/2</f>
        <v>4012000</v>
      </c>
      <c r="AS303" s="62"/>
      <c r="AT303" s="62"/>
      <c r="AU303" s="62"/>
      <c r="AV303" s="62"/>
      <c r="AW303" s="62"/>
      <c r="AX303" s="62"/>
      <c r="AY303" s="62"/>
      <c r="AZ303" s="63"/>
      <c r="BA303" s="59">
        <f t="shared" si="333"/>
        <v>8024000</v>
      </c>
      <c r="BB303" s="28">
        <f t="shared" si="277"/>
        <v>0</v>
      </c>
      <c r="BC303" s="64"/>
      <c r="BD303" s="59">
        <f t="shared" si="374"/>
        <v>0</v>
      </c>
      <c r="BE303" s="59">
        <f t="shared" si="375"/>
        <v>0</v>
      </c>
      <c r="BF303" s="59">
        <f t="shared" si="376"/>
        <v>0</v>
      </c>
      <c r="BG303" s="59">
        <f t="shared" si="377"/>
        <v>4012000</v>
      </c>
      <c r="BH303" s="59">
        <f t="shared" si="378"/>
        <v>0</v>
      </c>
      <c r="BI303" s="59">
        <f t="shared" si="379"/>
        <v>0</v>
      </c>
      <c r="BJ303" s="59">
        <f t="shared" si="380"/>
        <v>0</v>
      </c>
      <c r="BK303" s="59">
        <f t="shared" si="381"/>
        <v>0</v>
      </c>
      <c r="BL303" s="59">
        <f t="shared" si="382"/>
        <v>0</v>
      </c>
      <c r="BM303" s="59">
        <f t="shared" si="383"/>
        <v>4012000</v>
      </c>
      <c r="BN303" s="59">
        <f t="shared" si="384"/>
        <v>0</v>
      </c>
      <c r="BO303" s="59">
        <f t="shared" si="385"/>
        <v>0</v>
      </c>
      <c r="BP303" s="64"/>
      <c r="BQ303" s="59">
        <f t="shared" si="386"/>
        <v>0</v>
      </c>
      <c r="BR303" s="59">
        <f t="shared" si="387"/>
        <v>4012000</v>
      </c>
      <c r="BS303" s="59">
        <f t="shared" si="388"/>
        <v>0</v>
      </c>
      <c r="BT303" s="59">
        <f t="shared" si="389"/>
        <v>4012000</v>
      </c>
    </row>
    <row r="304">
      <c r="A304" s="41" t="s">
        <v>247</v>
      </c>
      <c r="B304" s="42" t="s">
        <v>248</v>
      </c>
      <c r="C304" s="6"/>
      <c r="D304" s="43">
        <f t="shared" ref="D304:AZ304" si="401">D305</f>
        <v>746201000</v>
      </c>
      <c r="E304" s="58">
        <f t="shared" si="401"/>
        <v>0</v>
      </c>
      <c r="F304" s="58">
        <f t="shared" si="401"/>
        <v>0</v>
      </c>
      <c r="G304" s="58">
        <f t="shared" si="401"/>
        <v>0</v>
      </c>
      <c r="H304" s="58">
        <f t="shared" si="401"/>
        <v>0</v>
      </c>
      <c r="I304" s="58">
        <f t="shared" si="401"/>
        <v>0</v>
      </c>
      <c r="J304" s="58">
        <f t="shared" si="401"/>
        <v>182294135</v>
      </c>
      <c r="K304" s="58">
        <f t="shared" si="401"/>
        <v>0</v>
      </c>
      <c r="L304" s="58">
        <f t="shared" si="401"/>
        <v>0</v>
      </c>
      <c r="M304" s="58">
        <f t="shared" si="401"/>
        <v>0</v>
      </c>
      <c r="N304" s="58">
        <f t="shared" si="401"/>
        <v>49700000</v>
      </c>
      <c r="O304" s="58">
        <f t="shared" si="401"/>
        <v>37000000</v>
      </c>
      <c r="P304" s="58">
        <f t="shared" si="401"/>
        <v>0</v>
      </c>
      <c r="Q304" s="58">
        <f t="shared" si="401"/>
        <v>0</v>
      </c>
      <c r="R304" s="58">
        <f t="shared" si="401"/>
        <v>0</v>
      </c>
      <c r="S304" s="58">
        <f t="shared" si="401"/>
        <v>33158809</v>
      </c>
      <c r="T304" s="58">
        <f t="shared" si="401"/>
        <v>0</v>
      </c>
      <c r="U304" s="58">
        <f t="shared" si="401"/>
        <v>0</v>
      </c>
      <c r="V304" s="58">
        <f t="shared" si="401"/>
        <v>0</v>
      </c>
      <c r="W304" s="58">
        <f t="shared" si="401"/>
        <v>0</v>
      </c>
      <c r="X304" s="58">
        <f t="shared" si="401"/>
        <v>75933800</v>
      </c>
      <c r="Y304" s="58">
        <f t="shared" si="401"/>
        <v>71328200</v>
      </c>
      <c r="Z304" s="58">
        <f t="shared" si="401"/>
        <v>0</v>
      </c>
      <c r="AA304" s="58">
        <f t="shared" si="401"/>
        <v>22487107</v>
      </c>
      <c r="AB304" s="58">
        <f t="shared" si="401"/>
        <v>0</v>
      </c>
      <c r="AC304" s="58">
        <f t="shared" si="401"/>
        <v>0</v>
      </c>
      <c r="AD304" s="58">
        <f t="shared" si="401"/>
        <v>0</v>
      </c>
      <c r="AE304" s="58">
        <f t="shared" si="401"/>
        <v>0</v>
      </c>
      <c r="AF304" s="58">
        <f t="shared" si="401"/>
        <v>0</v>
      </c>
      <c r="AG304" s="58">
        <f t="shared" si="401"/>
        <v>0</v>
      </c>
      <c r="AH304" s="58">
        <f t="shared" si="401"/>
        <v>0</v>
      </c>
      <c r="AI304" s="58">
        <f t="shared" si="401"/>
        <v>0</v>
      </c>
      <c r="AJ304" s="58">
        <f t="shared" si="401"/>
        <v>0</v>
      </c>
      <c r="AK304" s="58">
        <f t="shared" si="401"/>
        <v>0</v>
      </c>
      <c r="AL304" s="58">
        <f t="shared" si="401"/>
        <v>0</v>
      </c>
      <c r="AM304" s="58">
        <f t="shared" si="401"/>
        <v>0</v>
      </c>
      <c r="AN304" s="58">
        <f t="shared" si="401"/>
        <v>0</v>
      </c>
      <c r="AO304" s="58">
        <f t="shared" si="401"/>
        <v>20000000</v>
      </c>
      <c r="AP304" s="58">
        <f t="shared" si="401"/>
        <v>0</v>
      </c>
      <c r="AQ304" s="58">
        <f t="shared" si="401"/>
        <v>45000000</v>
      </c>
      <c r="AR304" s="58">
        <f t="shared" si="401"/>
        <v>0</v>
      </c>
      <c r="AS304" s="58">
        <f t="shared" si="401"/>
        <v>0</v>
      </c>
      <c r="AT304" s="58">
        <f t="shared" si="401"/>
        <v>0</v>
      </c>
      <c r="AU304" s="58">
        <f t="shared" si="401"/>
        <v>0</v>
      </c>
      <c r="AV304" s="58">
        <f t="shared" si="401"/>
        <v>174298949</v>
      </c>
      <c r="AW304" s="58">
        <f t="shared" si="401"/>
        <v>0</v>
      </c>
      <c r="AX304" s="58">
        <f t="shared" si="401"/>
        <v>35000000</v>
      </c>
      <c r="AY304" s="58">
        <f t="shared" si="401"/>
        <v>0</v>
      </c>
      <c r="AZ304" s="58">
        <f t="shared" si="401"/>
        <v>0</v>
      </c>
      <c r="BA304" s="59">
        <f t="shared" si="333"/>
        <v>746201000</v>
      </c>
      <c r="BB304" s="28">
        <f t="shared" si="277"/>
        <v>0</v>
      </c>
      <c r="BC304" s="29"/>
      <c r="BD304" s="59">
        <f t="shared" si="374"/>
        <v>0</v>
      </c>
      <c r="BE304" s="59">
        <f t="shared" si="375"/>
        <v>182294135</v>
      </c>
      <c r="BF304" s="59">
        <f t="shared" si="376"/>
        <v>86700000</v>
      </c>
      <c r="BG304" s="59">
        <f t="shared" si="377"/>
        <v>33158809</v>
      </c>
      <c r="BH304" s="59">
        <f t="shared" si="378"/>
        <v>75933800</v>
      </c>
      <c r="BI304" s="59">
        <f t="shared" si="379"/>
        <v>93815307</v>
      </c>
      <c r="BJ304" s="59">
        <f t="shared" si="380"/>
        <v>0</v>
      </c>
      <c r="BK304" s="59">
        <f t="shared" si="381"/>
        <v>0</v>
      </c>
      <c r="BL304" s="59">
        <f t="shared" si="382"/>
        <v>0</v>
      </c>
      <c r="BM304" s="59">
        <f t="shared" si="383"/>
        <v>65000000</v>
      </c>
      <c r="BN304" s="59">
        <f t="shared" si="384"/>
        <v>174298949</v>
      </c>
      <c r="BO304" s="59">
        <f t="shared" si="385"/>
        <v>35000000</v>
      </c>
      <c r="BP304" s="29"/>
      <c r="BQ304" s="59">
        <f t="shared" si="386"/>
        <v>268994135</v>
      </c>
      <c r="BR304" s="59">
        <f t="shared" si="387"/>
        <v>202907916</v>
      </c>
      <c r="BS304" s="59">
        <f t="shared" si="388"/>
        <v>0</v>
      </c>
      <c r="BT304" s="59">
        <f t="shared" si="389"/>
        <v>274298949</v>
      </c>
    </row>
    <row r="305">
      <c r="A305" s="45">
        <v>523111.0</v>
      </c>
      <c r="B305" s="46" t="s">
        <v>249</v>
      </c>
      <c r="C305" s="6"/>
      <c r="D305" s="47">
        <f>SUM(D307:D309)</f>
        <v>746201000</v>
      </c>
      <c r="E305" s="60">
        <f t="shared" ref="E305:AZ305" si="402">sum(E307:E309)</f>
        <v>0</v>
      </c>
      <c r="F305" s="60">
        <f t="shared" si="402"/>
        <v>0</v>
      </c>
      <c r="G305" s="60">
        <f t="shared" si="402"/>
        <v>0</v>
      </c>
      <c r="H305" s="60">
        <f t="shared" si="402"/>
        <v>0</v>
      </c>
      <c r="I305" s="60">
        <f t="shared" si="402"/>
        <v>0</v>
      </c>
      <c r="J305" s="60">
        <f t="shared" si="402"/>
        <v>182294135</v>
      </c>
      <c r="K305" s="60">
        <f t="shared" si="402"/>
        <v>0</v>
      </c>
      <c r="L305" s="60">
        <f t="shared" si="402"/>
        <v>0</v>
      </c>
      <c r="M305" s="60">
        <f t="shared" si="402"/>
        <v>0</v>
      </c>
      <c r="N305" s="60">
        <f t="shared" si="402"/>
        <v>49700000</v>
      </c>
      <c r="O305" s="60">
        <f t="shared" si="402"/>
        <v>37000000</v>
      </c>
      <c r="P305" s="60">
        <f t="shared" si="402"/>
        <v>0</v>
      </c>
      <c r="Q305" s="60">
        <f t="shared" si="402"/>
        <v>0</v>
      </c>
      <c r="R305" s="60">
        <f t="shared" si="402"/>
        <v>0</v>
      </c>
      <c r="S305" s="60">
        <f t="shared" si="402"/>
        <v>33158809</v>
      </c>
      <c r="T305" s="60">
        <f t="shared" si="402"/>
        <v>0</v>
      </c>
      <c r="U305" s="60">
        <f t="shared" si="402"/>
        <v>0</v>
      </c>
      <c r="V305" s="60">
        <f t="shared" si="402"/>
        <v>0</v>
      </c>
      <c r="W305" s="60">
        <f t="shared" si="402"/>
        <v>0</v>
      </c>
      <c r="X305" s="60">
        <f t="shared" si="402"/>
        <v>75933800</v>
      </c>
      <c r="Y305" s="60">
        <f t="shared" si="402"/>
        <v>71328200</v>
      </c>
      <c r="Z305" s="60">
        <f t="shared" si="402"/>
        <v>0</v>
      </c>
      <c r="AA305" s="60">
        <f t="shared" si="402"/>
        <v>22487107</v>
      </c>
      <c r="AB305" s="60">
        <f t="shared" si="402"/>
        <v>0</v>
      </c>
      <c r="AC305" s="60">
        <f t="shared" si="402"/>
        <v>0</v>
      </c>
      <c r="AD305" s="60">
        <f t="shared" si="402"/>
        <v>0</v>
      </c>
      <c r="AE305" s="60">
        <f t="shared" si="402"/>
        <v>0</v>
      </c>
      <c r="AF305" s="60">
        <f t="shared" si="402"/>
        <v>0</v>
      </c>
      <c r="AG305" s="60">
        <f t="shared" si="402"/>
        <v>0</v>
      </c>
      <c r="AH305" s="60">
        <f t="shared" si="402"/>
        <v>0</v>
      </c>
      <c r="AI305" s="60">
        <f t="shared" si="402"/>
        <v>0</v>
      </c>
      <c r="AJ305" s="60">
        <f t="shared" si="402"/>
        <v>0</v>
      </c>
      <c r="AK305" s="60">
        <f t="shared" si="402"/>
        <v>0</v>
      </c>
      <c r="AL305" s="60">
        <f t="shared" si="402"/>
        <v>0</v>
      </c>
      <c r="AM305" s="60">
        <f t="shared" si="402"/>
        <v>0</v>
      </c>
      <c r="AN305" s="60">
        <f t="shared" si="402"/>
        <v>0</v>
      </c>
      <c r="AO305" s="60">
        <f t="shared" si="402"/>
        <v>20000000</v>
      </c>
      <c r="AP305" s="60">
        <f t="shared" si="402"/>
        <v>0</v>
      </c>
      <c r="AQ305" s="60">
        <f t="shared" si="402"/>
        <v>45000000</v>
      </c>
      <c r="AR305" s="60">
        <f t="shared" si="402"/>
        <v>0</v>
      </c>
      <c r="AS305" s="60">
        <f t="shared" si="402"/>
        <v>0</v>
      </c>
      <c r="AT305" s="60">
        <f t="shared" si="402"/>
        <v>0</v>
      </c>
      <c r="AU305" s="60">
        <f t="shared" si="402"/>
        <v>0</v>
      </c>
      <c r="AV305" s="60">
        <f t="shared" si="402"/>
        <v>174298949</v>
      </c>
      <c r="AW305" s="60">
        <f t="shared" si="402"/>
        <v>0</v>
      </c>
      <c r="AX305" s="60">
        <f t="shared" si="402"/>
        <v>35000000</v>
      </c>
      <c r="AY305" s="60">
        <f t="shared" si="402"/>
        <v>0</v>
      </c>
      <c r="AZ305" s="60">
        <f t="shared" si="402"/>
        <v>0</v>
      </c>
      <c r="BA305" s="59">
        <f t="shared" si="333"/>
        <v>746201000</v>
      </c>
      <c r="BB305" s="28">
        <f t="shared" si="277"/>
        <v>0</v>
      </c>
      <c r="BC305" s="61"/>
      <c r="BD305" s="59">
        <f t="shared" si="374"/>
        <v>0</v>
      </c>
      <c r="BE305" s="59">
        <f t="shared" si="375"/>
        <v>182294135</v>
      </c>
      <c r="BF305" s="59">
        <f t="shared" si="376"/>
        <v>86700000</v>
      </c>
      <c r="BG305" s="59">
        <f t="shared" si="377"/>
        <v>33158809</v>
      </c>
      <c r="BH305" s="59">
        <f t="shared" si="378"/>
        <v>75933800</v>
      </c>
      <c r="BI305" s="59">
        <f t="shared" si="379"/>
        <v>93815307</v>
      </c>
      <c r="BJ305" s="59">
        <f t="shared" si="380"/>
        <v>0</v>
      </c>
      <c r="BK305" s="59">
        <f t="shared" si="381"/>
        <v>0</v>
      </c>
      <c r="BL305" s="59">
        <f t="shared" si="382"/>
        <v>0</v>
      </c>
      <c r="BM305" s="59">
        <f t="shared" si="383"/>
        <v>65000000</v>
      </c>
      <c r="BN305" s="59">
        <f t="shared" si="384"/>
        <v>174298949</v>
      </c>
      <c r="BO305" s="59">
        <f t="shared" si="385"/>
        <v>35000000</v>
      </c>
      <c r="BP305" s="61"/>
      <c r="BQ305" s="59">
        <f t="shared" si="386"/>
        <v>268994135</v>
      </c>
      <c r="BR305" s="59">
        <f t="shared" si="387"/>
        <v>202907916</v>
      </c>
      <c r="BS305" s="59">
        <f t="shared" si="388"/>
        <v>0</v>
      </c>
      <c r="BT305" s="59">
        <f t="shared" si="389"/>
        <v>274298949</v>
      </c>
    </row>
    <row r="306">
      <c r="A306" s="49"/>
      <c r="B306" s="50" t="s">
        <v>37</v>
      </c>
      <c r="C306" s="6"/>
      <c r="D306" s="51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62"/>
      <c r="AD306" s="62"/>
      <c r="AE306" s="62"/>
      <c r="AF306" s="62"/>
      <c r="AG306" s="62"/>
      <c r="AH306" s="62"/>
      <c r="AI306" s="62"/>
      <c r="AJ306" s="62"/>
      <c r="AK306" s="62"/>
      <c r="AL306" s="62"/>
      <c r="AM306" s="62"/>
      <c r="AN306" s="62"/>
      <c r="AO306" s="62"/>
      <c r="AP306" s="62"/>
      <c r="AQ306" s="62"/>
      <c r="AR306" s="62"/>
      <c r="AS306" s="62"/>
      <c r="AT306" s="62"/>
      <c r="AU306" s="62"/>
      <c r="AV306" s="62"/>
      <c r="AW306" s="62"/>
      <c r="AX306" s="62"/>
      <c r="AY306" s="62"/>
      <c r="AZ306" s="63"/>
      <c r="BA306" s="59">
        <f t="shared" si="333"/>
        <v>0</v>
      </c>
      <c r="BB306" s="28">
        <f t="shared" si="277"/>
        <v>0</v>
      </c>
      <c r="BC306" s="64"/>
      <c r="BD306" s="59">
        <f t="shared" si="374"/>
        <v>0</v>
      </c>
      <c r="BE306" s="59">
        <f t="shared" si="375"/>
        <v>0</v>
      </c>
      <c r="BF306" s="59">
        <f t="shared" si="376"/>
        <v>0</v>
      </c>
      <c r="BG306" s="59">
        <f t="shared" si="377"/>
        <v>0</v>
      </c>
      <c r="BH306" s="59">
        <f t="shared" si="378"/>
        <v>0</v>
      </c>
      <c r="BI306" s="59">
        <f t="shared" si="379"/>
        <v>0</v>
      </c>
      <c r="BJ306" s="59">
        <f t="shared" si="380"/>
        <v>0</v>
      </c>
      <c r="BK306" s="59">
        <f t="shared" si="381"/>
        <v>0</v>
      </c>
      <c r="BL306" s="59">
        <f t="shared" si="382"/>
        <v>0</v>
      </c>
      <c r="BM306" s="59">
        <f t="shared" si="383"/>
        <v>0</v>
      </c>
      <c r="BN306" s="59">
        <f t="shared" si="384"/>
        <v>0</v>
      </c>
      <c r="BO306" s="59">
        <f t="shared" si="385"/>
        <v>0</v>
      </c>
      <c r="BP306" s="64"/>
      <c r="BQ306" s="59">
        <f t="shared" si="386"/>
        <v>0</v>
      </c>
      <c r="BR306" s="59">
        <f t="shared" si="387"/>
        <v>0</v>
      </c>
      <c r="BS306" s="59">
        <f t="shared" si="388"/>
        <v>0</v>
      </c>
      <c r="BT306" s="59">
        <f t="shared" si="389"/>
        <v>0</v>
      </c>
    </row>
    <row r="307">
      <c r="A307" s="49"/>
      <c r="B307" s="52" t="s">
        <v>38</v>
      </c>
      <c r="C307" s="52" t="s">
        <v>250</v>
      </c>
      <c r="D307" s="143">
        <v>5.9514E8</v>
      </c>
      <c r="E307" s="102"/>
      <c r="F307" s="102"/>
      <c r="G307" s="102"/>
      <c r="H307" s="102"/>
      <c r="I307" s="102"/>
      <c r="J307" s="106">
        <v>1.82294135E8</v>
      </c>
      <c r="K307" s="102"/>
      <c r="L307" s="102"/>
      <c r="M307" s="102"/>
      <c r="N307" s="157">
        <v>4.97E7</v>
      </c>
      <c r="O307" s="102"/>
      <c r="P307" s="102"/>
      <c r="Q307" s="102"/>
      <c r="R307" s="102"/>
      <c r="S307" s="106">
        <v>3.3158809E7</v>
      </c>
      <c r="T307" s="102"/>
      <c r="U307" s="102"/>
      <c r="V307" s="102"/>
      <c r="W307" s="102"/>
      <c r="X307" s="106">
        <f>171200+49500000</f>
        <v>49671200</v>
      </c>
      <c r="Y307" s="106">
        <f>21800000+49528200</f>
        <v>71328200</v>
      </c>
      <c r="Z307" s="102"/>
      <c r="AA307" s="106">
        <v>2.2487107E7</v>
      </c>
      <c r="AB307" s="102"/>
      <c r="AC307" s="102"/>
      <c r="AD307" s="102"/>
      <c r="AE307" s="102"/>
      <c r="AF307" s="102"/>
      <c r="AG307" s="102"/>
      <c r="AH307" s="102"/>
      <c r="AI307" s="102"/>
      <c r="AJ307" s="102"/>
      <c r="AK307" s="102"/>
      <c r="AL307" s="102"/>
      <c r="AM307" s="102"/>
      <c r="AN307" s="102"/>
      <c r="AO307" s="102"/>
      <c r="AP307" s="102"/>
      <c r="AQ307" s="144">
        <v>4.5E7</v>
      </c>
      <c r="AR307" s="102"/>
      <c r="AS307" s="102"/>
      <c r="AT307" s="102"/>
      <c r="AU307" s="102"/>
      <c r="AV307" s="144">
        <v>1.06500549E8</v>
      </c>
      <c r="AW307" s="102"/>
      <c r="AX307" s="144">
        <v>3.5E7</v>
      </c>
      <c r="AY307" s="102"/>
      <c r="AZ307" s="103"/>
      <c r="BA307" s="59">
        <f t="shared" si="333"/>
        <v>595140000</v>
      </c>
      <c r="BB307" s="28">
        <f t="shared" si="277"/>
        <v>0</v>
      </c>
      <c r="BC307" s="64"/>
      <c r="BD307" s="59">
        <f t="shared" si="374"/>
        <v>0</v>
      </c>
      <c r="BE307" s="59">
        <f t="shared" si="375"/>
        <v>182294135</v>
      </c>
      <c r="BF307" s="59">
        <f t="shared" si="376"/>
        <v>49700000</v>
      </c>
      <c r="BG307" s="59">
        <f t="shared" si="377"/>
        <v>33158809</v>
      </c>
      <c r="BH307" s="59">
        <f t="shared" si="378"/>
        <v>49671200</v>
      </c>
      <c r="BI307" s="59">
        <f t="shared" si="379"/>
        <v>93815307</v>
      </c>
      <c r="BJ307" s="59">
        <f t="shared" si="380"/>
        <v>0</v>
      </c>
      <c r="BK307" s="59">
        <f t="shared" si="381"/>
        <v>0</v>
      </c>
      <c r="BL307" s="59">
        <f t="shared" si="382"/>
        <v>0</v>
      </c>
      <c r="BM307" s="59">
        <f t="shared" si="383"/>
        <v>45000000</v>
      </c>
      <c r="BN307" s="59">
        <f t="shared" si="384"/>
        <v>106500549</v>
      </c>
      <c r="BO307" s="59">
        <f t="shared" si="385"/>
        <v>35000000</v>
      </c>
      <c r="BP307" s="64"/>
      <c r="BQ307" s="59">
        <f t="shared" si="386"/>
        <v>231994135</v>
      </c>
      <c r="BR307" s="59">
        <f t="shared" si="387"/>
        <v>176645316</v>
      </c>
      <c r="BS307" s="59">
        <f t="shared" si="388"/>
        <v>0</v>
      </c>
      <c r="BT307" s="59">
        <f t="shared" si="389"/>
        <v>186500549</v>
      </c>
    </row>
    <row r="308">
      <c r="A308" s="49"/>
      <c r="B308" s="52" t="s">
        <v>38</v>
      </c>
      <c r="C308" s="52" t="s">
        <v>251</v>
      </c>
      <c r="D308" s="143">
        <v>1.02872E8</v>
      </c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6">
        <v>2.62626E7</v>
      </c>
      <c r="Y308" s="102"/>
      <c r="Z308" s="102"/>
      <c r="AA308" s="102"/>
      <c r="AB308" s="102"/>
      <c r="AC308" s="102"/>
      <c r="AD308" s="102"/>
      <c r="AE308" s="102"/>
      <c r="AF308" s="102"/>
      <c r="AG308" s="102"/>
      <c r="AH308" s="102"/>
      <c r="AI308" s="102"/>
      <c r="AJ308" s="102"/>
      <c r="AK308" s="102"/>
      <c r="AL308" s="102"/>
      <c r="AM308" s="102"/>
      <c r="AN308" s="102"/>
      <c r="AO308" s="144">
        <v>2.0E7</v>
      </c>
      <c r="AP308" s="102"/>
      <c r="AQ308" s="102"/>
      <c r="AR308" s="102"/>
      <c r="AS308" s="102"/>
      <c r="AT308" s="102"/>
      <c r="AU308" s="102"/>
      <c r="AV308" s="144">
        <v>5.66094E7</v>
      </c>
      <c r="AW308" s="102"/>
      <c r="AX308" s="102"/>
      <c r="AY308" s="102"/>
      <c r="AZ308" s="103"/>
      <c r="BA308" s="59">
        <f t="shared" si="333"/>
        <v>102872000</v>
      </c>
      <c r="BB308" s="28">
        <f t="shared" si="277"/>
        <v>0</v>
      </c>
      <c r="BC308" s="64"/>
      <c r="BD308" s="59">
        <f t="shared" si="374"/>
        <v>0</v>
      </c>
      <c r="BE308" s="59">
        <f t="shared" si="375"/>
        <v>0</v>
      </c>
      <c r="BF308" s="59">
        <f t="shared" si="376"/>
        <v>0</v>
      </c>
      <c r="BG308" s="59">
        <f t="shared" si="377"/>
        <v>0</v>
      </c>
      <c r="BH308" s="59">
        <f t="shared" si="378"/>
        <v>26262600</v>
      </c>
      <c r="BI308" s="59">
        <f t="shared" si="379"/>
        <v>0</v>
      </c>
      <c r="BJ308" s="59">
        <f t="shared" si="380"/>
        <v>0</v>
      </c>
      <c r="BK308" s="59">
        <f t="shared" si="381"/>
        <v>0</v>
      </c>
      <c r="BL308" s="59">
        <f t="shared" si="382"/>
        <v>0</v>
      </c>
      <c r="BM308" s="59">
        <f t="shared" si="383"/>
        <v>20000000</v>
      </c>
      <c r="BN308" s="59">
        <f t="shared" si="384"/>
        <v>56609400</v>
      </c>
      <c r="BO308" s="59">
        <f t="shared" si="385"/>
        <v>0</v>
      </c>
      <c r="BP308" s="64"/>
      <c r="BQ308" s="59">
        <f t="shared" si="386"/>
        <v>0</v>
      </c>
      <c r="BR308" s="59">
        <f t="shared" si="387"/>
        <v>26262600</v>
      </c>
      <c r="BS308" s="59">
        <f t="shared" si="388"/>
        <v>0</v>
      </c>
      <c r="BT308" s="59">
        <f t="shared" si="389"/>
        <v>76609400</v>
      </c>
    </row>
    <row r="309">
      <c r="A309" s="49"/>
      <c r="B309" s="52" t="s">
        <v>38</v>
      </c>
      <c r="C309" s="52" t="s">
        <v>252</v>
      </c>
      <c r="D309" s="143">
        <v>4.8189E7</v>
      </c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6">
        <v>3.7E7</v>
      </c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/>
      <c r="AF309" s="102"/>
      <c r="AG309" s="102"/>
      <c r="AH309" s="102"/>
      <c r="AI309" s="102"/>
      <c r="AJ309" s="102"/>
      <c r="AK309" s="102"/>
      <c r="AL309" s="102"/>
      <c r="AM309" s="102"/>
      <c r="AN309" s="102"/>
      <c r="AO309" s="102"/>
      <c r="AP309" s="102"/>
      <c r="AQ309" s="102"/>
      <c r="AR309" s="102"/>
      <c r="AS309" s="102"/>
      <c r="AT309" s="102"/>
      <c r="AU309" s="102"/>
      <c r="AV309" s="144">
        <v>1.1189E7</v>
      </c>
      <c r="AW309" s="102"/>
      <c r="AX309" s="102"/>
      <c r="AY309" s="102"/>
      <c r="AZ309" s="103"/>
      <c r="BA309" s="59">
        <f t="shared" si="333"/>
        <v>48189000</v>
      </c>
      <c r="BB309" s="28">
        <f t="shared" si="277"/>
        <v>0</v>
      </c>
      <c r="BC309" s="64"/>
      <c r="BD309" s="59">
        <f t="shared" si="374"/>
        <v>0</v>
      </c>
      <c r="BE309" s="59">
        <f t="shared" si="375"/>
        <v>0</v>
      </c>
      <c r="BF309" s="59">
        <f t="shared" si="376"/>
        <v>37000000</v>
      </c>
      <c r="BG309" s="59">
        <f t="shared" si="377"/>
        <v>0</v>
      </c>
      <c r="BH309" s="59">
        <f t="shared" si="378"/>
        <v>0</v>
      </c>
      <c r="BI309" s="59">
        <f t="shared" si="379"/>
        <v>0</v>
      </c>
      <c r="BJ309" s="59">
        <f t="shared" si="380"/>
        <v>0</v>
      </c>
      <c r="BK309" s="59">
        <f t="shared" si="381"/>
        <v>0</v>
      </c>
      <c r="BL309" s="59">
        <f t="shared" si="382"/>
        <v>0</v>
      </c>
      <c r="BM309" s="59">
        <f t="shared" si="383"/>
        <v>0</v>
      </c>
      <c r="BN309" s="59">
        <f t="shared" si="384"/>
        <v>11189000</v>
      </c>
      <c r="BO309" s="59">
        <f t="shared" si="385"/>
        <v>0</v>
      </c>
      <c r="BP309" s="64"/>
      <c r="BQ309" s="59">
        <f t="shared" si="386"/>
        <v>37000000</v>
      </c>
      <c r="BR309" s="59">
        <f t="shared" si="387"/>
        <v>0</v>
      </c>
      <c r="BS309" s="59">
        <f t="shared" si="388"/>
        <v>0</v>
      </c>
      <c r="BT309" s="59">
        <f t="shared" si="389"/>
        <v>11189000</v>
      </c>
    </row>
    <row r="310">
      <c r="A310" s="41" t="s">
        <v>253</v>
      </c>
      <c r="B310" s="42" t="s">
        <v>254</v>
      </c>
      <c r="C310" s="6"/>
      <c r="D310" s="43">
        <f t="shared" ref="D310:AZ310" si="403">D311</f>
        <v>371210000</v>
      </c>
      <c r="E310" s="43">
        <f t="shared" si="403"/>
        <v>0</v>
      </c>
      <c r="F310" s="43">
        <f t="shared" si="403"/>
        <v>0</v>
      </c>
      <c r="G310" s="43">
        <f t="shared" si="403"/>
        <v>0</v>
      </c>
      <c r="H310" s="43">
        <f t="shared" si="403"/>
        <v>0</v>
      </c>
      <c r="I310" s="43">
        <f t="shared" si="403"/>
        <v>0</v>
      </c>
      <c r="J310" s="43">
        <f t="shared" si="403"/>
        <v>0</v>
      </c>
      <c r="K310" s="43">
        <f t="shared" si="403"/>
        <v>0</v>
      </c>
      <c r="L310" s="43">
        <f t="shared" si="403"/>
        <v>2153000</v>
      </c>
      <c r="M310" s="43">
        <f t="shared" si="403"/>
        <v>0</v>
      </c>
      <c r="N310" s="43">
        <f t="shared" si="403"/>
        <v>50554000</v>
      </c>
      <c r="O310" s="43">
        <f t="shared" si="403"/>
        <v>0</v>
      </c>
      <c r="P310" s="43">
        <f t="shared" si="403"/>
        <v>0</v>
      </c>
      <c r="Q310" s="43">
        <f t="shared" si="403"/>
        <v>0</v>
      </c>
      <c r="R310" s="43">
        <f t="shared" si="403"/>
        <v>0</v>
      </c>
      <c r="S310" s="43">
        <f t="shared" si="403"/>
        <v>248100</v>
      </c>
      <c r="T310" s="43">
        <f t="shared" si="403"/>
        <v>28942600</v>
      </c>
      <c r="U310" s="43">
        <f t="shared" si="403"/>
        <v>0</v>
      </c>
      <c r="V310" s="43">
        <f t="shared" si="403"/>
        <v>0</v>
      </c>
      <c r="W310" s="43">
        <f t="shared" si="403"/>
        <v>0</v>
      </c>
      <c r="X310" s="43">
        <f t="shared" si="403"/>
        <v>8226800</v>
      </c>
      <c r="Y310" s="43">
        <f t="shared" si="403"/>
        <v>0</v>
      </c>
      <c r="Z310" s="43">
        <f t="shared" si="403"/>
        <v>0</v>
      </c>
      <c r="AA310" s="43">
        <f t="shared" si="403"/>
        <v>5693100</v>
      </c>
      <c r="AB310" s="43">
        <f t="shared" si="403"/>
        <v>0</v>
      </c>
      <c r="AC310" s="43">
        <f t="shared" si="403"/>
        <v>0</v>
      </c>
      <c r="AD310" s="43">
        <f t="shared" si="403"/>
        <v>0</v>
      </c>
      <c r="AE310" s="43">
        <f t="shared" si="403"/>
        <v>0</v>
      </c>
      <c r="AF310" s="43">
        <f t="shared" si="403"/>
        <v>0</v>
      </c>
      <c r="AG310" s="43">
        <f t="shared" si="403"/>
        <v>0</v>
      </c>
      <c r="AH310" s="43">
        <f t="shared" si="403"/>
        <v>0</v>
      </c>
      <c r="AI310" s="43">
        <f t="shared" si="403"/>
        <v>0</v>
      </c>
      <c r="AJ310" s="43">
        <f t="shared" si="403"/>
        <v>0</v>
      </c>
      <c r="AK310" s="43">
        <f t="shared" si="403"/>
        <v>0</v>
      </c>
      <c r="AL310" s="43">
        <f t="shared" si="403"/>
        <v>55750000</v>
      </c>
      <c r="AM310" s="43">
        <f t="shared" si="403"/>
        <v>0</v>
      </c>
      <c r="AN310" s="43">
        <f t="shared" si="403"/>
        <v>0</v>
      </c>
      <c r="AO310" s="43">
        <f t="shared" si="403"/>
        <v>0</v>
      </c>
      <c r="AP310" s="43">
        <f t="shared" si="403"/>
        <v>7500000</v>
      </c>
      <c r="AQ310" s="43">
        <f t="shared" si="403"/>
        <v>55750000</v>
      </c>
      <c r="AR310" s="43">
        <f t="shared" si="403"/>
        <v>24000000</v>
      </c>
      <c r="AS310" s="43">
        <f t="shared" si="403"/>
        <v>0</v>
      </c>
      <c r="AT310" s="43">
        <f t="shared" si="403"/>
        <v>15000000</v>
      </c>
      <c r="AU310" s="43">
        <f t="shared" si="403"/>
        <v>0</v>
      </c>
      <c r="AV310" s="43">
        <f t="shared" si="403"/>
        <v>73289700</v>
      </c>
      <c r="AW310" s="43">
        <f t="shared" si="403"/>
        <v>44102700</v>
      </c>
      <c r="AX310" s="43">
        <f t="shared" si="403"/>
        <v>0</v>
      </c>
      <c r="AY310" s="43">
        <f t="shared" si="403"/>
        <v>0</v>
      </c>
      <c r="AZ310" s="43">
        <f t="shared" si="403"/>
        <v>0</v>
      </c>
      <c r="BA310" s="59">
        <f t="shared" si="333"/>
        <v>371210000</v>
      </c>
      <c r="BB310" s="28">
        <f t="shared" si="277"/>
        <v>0</v>
      </c>
      <c r="BC310" s="29"/>
      <c r="BD310" s="59">
        <f t="shared" si="374"/>
        <v>0</v>
      </c>
      <c r="BE310" s="59">
        <f t="shared" si="375"/>
        <v>2153000</v>
      </c>
      <c r="BF310" s="59">
        <f t="shared" si="376"/>
        <v>50554000</v>
      </c>
      <c r="BG310" s="59">
        <f t="shared" si="377"/>
        <v>29190700</v>
      </c>
      <c r="BH310" s="59">
        <f t="shared" si="378"/>
        <v>8226800</v>
      </c>
      <c r="BI310" s="59">
        <f t="shared" si="379"/>
        <v>5693100</v>
      </c>
      <c r="BJ310" s="59">
        <f t="shared" si="380"/>
        <v>0</v>
      </c>
      <c r="BK310" s="59">
        <f t="shared" si="381"/>
        <v>0</v>
      </c>
      <c r="BL310" s="59">
        <f t="shared" si="382"/>
        <v>55750000</v>
      </c>
      <c r="BM310" s="59">
        <f t="shared" si="383"/>
        <v>87250000</v>
      </c>
      <c r="BN310" s="59">
        <f t="shared" si="384"/>
        <v>88289700</v>
      </c>
      <c r="BO310" s="59">
        <f t="shared" si="385"/>
        <v>44102700</v>
      </c>
      <c r="BP310" s="29"/>
      <c r="BQ310" s="59">
        <f t="shared" si="386"/>
        <v>52707000</v>
      </c>
      <c r="BR310" s="59">
        <f t="shared" si="387"/>
        <v>43110600</v>
      </c>
      <c r="BS310" s="59">
        <f t="shared" si="388"/>
        <v>55750000</v>
      </c>
      <c r="BT310" s="59">
        <f t="shared" si="389"/>
        <v>219642400</v>
      </c>
    </row>
    <row r="311">
      <c r="A311" s="45">
        <v>523121.0</v>
      </c>
      <c r="B311" s="46" t="s">
        <v>88</v>
      </c>
      <c r="C311" s="6"/>
      <c r="D311" s="47">
        <f t="shared" ref="D311:AZ311" si="404">sum(D313:D317)</f>
        <v>371210000</v>
      </c>
      <c r="E311" s="47">
        <f t="shared" si="404"/>
        <v>0</v>
      </c>
      <c r="F311" s="47">
        <f t="shared" si="404"/>
        <v>0</v>
      </c>
      <c r="G311" s="47">
        <f t="shared" si="404"/>
        <v>0</v>
      </c>
      <c r="H311" s="47">
        <f t="shared" si="404"/>
        <v>0</v>
      </c>
      <c r="I311" s="47">
        <f t="shared" si="404"/>
        <v>0</v>
      </c>
      <c r="J311" s="47">
        <f t="shared" si="404"/>
        <v>0</v>
      </c>
      <c r="K311" s="47">
        <f t="shared" si="404"/>
        <v>0</v>
      </c>
      <c r="L311" s="47">
        <f t="shared" si="404"/>
        <v>2153000</v>
      </c>
      <c r="M311" s="47">
        <f t="shared" si="404"/>
        <v>0</v>
      </c>
      <c r="N311" s="47">
        <f t="shared" si="404"/>
        <v>50554000</v>
      </c>
      <c r="O311" s="47">
        <f t="shared" si="404"/>
        <v>0</v>
      </c>
      <c r="P311" s="47">
        <f t="shared" si="404"/>
        <v>0</v>
      </c>
      <c r="Q311" s="47">
        <f t="shared" si="404"/>
        <v>0</v>
      </c>
      <c r="R311" s="47">
        <f t="shared" si="404"/>
        <v>0</v>
      </c>
      <c r="S311" s="47">
        <f t="shared" si="404"/>
        <v>248100</v>
      </c>
      <c r="T311" s="47">
        <f t="shared" si="404"/>
        <v>28942600</v>
      </c>
      <c r="U311" s="47">
        <f t="shared" si="404"/>
        <v>0</v>
      </c>
      <c r="V311" s="47">
        <f t="shared" si="404"/>
        <v>0</v>
      </c>
      <c r="W311" s="47">
        <f t="shared" si="404"/>
        <v>0</v>
      </c>
      <c r="X311" s="47">
        <f t="shared" si="404"/>
        <v>8226800</v>
      </c>
      <c r="Y311" s="47">
        <f t="shared" si="404"/>
        <v>0</v>
      </c>
      <c r="Z311" s="47">
        <f t="shared" si="404"/>
        <v>0</v>
      </c>
      <c r="AA311" s="47">
        <f t="shared" si="404"/>
        <v>5693100</v>
      </c>
      <c r="AB311" s="47">
        <f t="shared" si="404"/>
        <v>0</v>
      </c>
      <c r="AC311" s="47">
        <f t="shared" si="404"/>
        <v>0</v>
      </c>
      <c r="AD311" s="47">
        <f t="shared" si="404"/>
        <v>0</v>
      </c>
      <c r="AE311" s="47">
        <f t="shared" si="404"/>
        <v>0</v>
      </c>
      <c r="AF311" s="47">
        <f t="shared" si="404"/>
        <v>0</v>
      </c>
      <c r="AG311" s="47">
        <f t="shared" si="404"/>
        <v>0</v>
      </c>
      <c r="AH311" s="47">
        <f t="shared" si="404"/>
        <v>0</v>
      </c>
      <c r="AI311" s="47">
        <f t="shared" si="404"/>
        <v>0</v>
      </c>
      <c r="AJ311" s="47">
        <f t="shared" si="404"/>
        <v>0</v>
      </c>
      <c r="AK311" s="47">
        <f t="shared" si="404"/>
        <v>0</v>
      </c>
      <c r="AL311" s="47">
        <f t="shared" si="404"/>
        <v>55750000</v>
      </c>
      <c r="AM311" s="47">
        <f t="shared" si="404"/>
        <v>0</v>
      </c>
      <c r="AN311" s="47">
        <f t="shared" si="404"/>
        <v>0</v>
      </c>
      <c r="AO311" s="47">
        <f t="shared" si="404"/>
        <v>0</v>
      </c>
      <c r="AP311" s="47">
        <f t="shared" si="404"/>
        <v>7500000</v>
      </c>
      <c r="AQ311" s="47">
        <f t="shared" si="404"/>
        <v>55750000</v>
      </c>
      <c r="AR311" s="47">
        <f t="shared" si="404"/>
        <v>24000000</v>
      </c>
      <c r="AS311" s="47">
        <f t="shared" si="404"/>
        <v>0</v>
      </c>
      <c r="AT311" s="47">
        <f t="shared" si="404"/>
        <v>15000000</v>
      </c>
      <c r="AU311" s="47">
        <f t="shared" si="404"/>
        <v>0</v>
      </c>
      <c r="AV311" s="47">
        <f t="shared" si="404"/>
        <v>73289700</v>
      </c>
      <c r="AW311" s="47">
        <f t="shared" si="404"/>
        <v>44102700</v>
      </c>
      <c r="AX311" s="47">
        <f t="shared" si="404"/>
        <v>0</v>
      </c>
      <c r="AY311" s="47">
        <f t="shared" si="404"/>
        <v>0</v>
      </c>
      <c r="AZ311" s="47">
        <f t="shared" si="404"/>
        <v>0</v>
      </c>
      <c r="BA311" s="59">
        <f t="shared" si="333"/>
        <v>371210000</v>
      </c>
      <c r="BB311" s="28">
        <f t="shared" si="277"/>
        <v>0</v>
      </c>
      <c r="BC311" s="61"/>
      <c r="BD311" s="59">
        <f t="shared" si="374"/>
        <v>0</v>
      </c>
      <c r="BE311" s="59">
        <f t="shared" si="375"/>
        <v>2153000</v>
      </c>
      <c r="BF311" s="59">
        <f t="shared" si="376"/>
        <v>50554000</v>
      </c>
      <c r="BG311" s="59">
        <f t="shared" si="377"/>
        <v>29190700</v>
      </c>
      <c r="BH311" s="59">
        <f t="shared" si="378"/>
        <v>8226800</v>
      </c>
      <c r="BI311" s="59">
        <f t="shared" si="379"/>
        <v>5693100</v>
      </c>
      <c r="BJ311" s="59">
        <f t="shared" si="380"/>
        <v>0</v>
      </c>
      <c r="BK311" s="59">
        <f t="shared" si="381"/>
        <v>0</v>
      </c>
      <c r="BL311" s="59">
        <f t="shared" si="382"/>
        <v>55750000</v>
      </c>
      <c r="BM311" s="59">
        <f t="shared" si="383"/>
        <v>87250000</v>
      </c>
      <c r="BN311" s="59">
        <f t="shared" si="384"/>
        <v>88289700</v>
      </c>
      <c r="BO311" s="59">
        <f t="shared" si="385"/>
        <v>44102700</v>
      </c>
      <c r="BP311" s="61"/>
      <c r="BQ311" s="59">
        <f t="shared" si="386"/>
        <v>52707000</v>
      </c>
      <c r="BR311" s="59">
        <f t="shared" si="387"/>
        <v>43110600</v>
      </c>
      <c r="BS311" s="59">
        <f t="shared" si="388"/>
        <v>55750000</v>
      </c>
      <c r="BT311" s="59">
        <f t="shared" si="389"/>
        <v>219642400</v>
      </c>
    </row>
    <row r="312">
      <c r="A312" s="49"/>
      <c r="B312" s="50" t="s">
        <v>37</v>
      </c>
      <c r="C312" s="6"/>
      <c r="D312" s="51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  <c r="AY312" s="62"/>
      <c r="AZ312" s="63"/>
      <c r="BA312" s="59">
        <f t="shared" si="333"/>
        <v>0</v>
      </c>
      <c r="BB312" s="28">
        <f t="shared" si="277"/>
        <v>0</v>
      </c>
      <c r="BC312" s="64"/>
      <c r="BD312" s="59">
        <f t="shared" si="374"/>
        <v>0</v>
      </c>
      <c r="BE312" s="59">
        <f t="shared" si="375"/>
        <v>0</v>
      </c>
      <c r="BF312" s="59">
        <f t="shared" si="376"/>
        <v>0</v>
      </c>
      <c r="BG312" s="59">
        <f t="shared" si="377"/>
        <v>0</v>
      </c>
      <c r="BH312" s="59">
        <f t="shared" si="378"/>
        <v>0</v>
      </c>
      <c r="BI312" s="59">
        <f t="shared" si="379"/>
        <v>0</v>
      </c>
      <c r="BJ312" s="59">
        <f t="shared" si="380"/>
        <v>0</v>
      </c>
      <c r="BK312" s="59">
        <f t="shared" si="381"/>
        <v>0</v>
      </c>
      <c r="BL312" s="59">
        <f t="shared" si="382"/>
        <v>0</v>
      </c>
      <c r="BM312" s="59">
        <f t="shared" si="383"/>
        <v>0</v>
      </c>
      <c r="BN312" s="59">
        <f t="shared" si="384"/>
        <v>0</v>
      </c>
      <c r="BO312" s="59">
        <f t="shared" si="385"/>
        <v>0</v>
      </c>
      <c r="BP312" s="64"/>
      <c r="BQ312" s="59">
        <f t="shared" si="386"/>
        <v>0</v>
      </c>
      <c r="BR312" s="59">
        <f t="shared" si="387"/>
        <v>0</v>
      </c>
      <c r="BS312" s="59">
        <f t="shared" si="388"/>
        <v>0</v>
      </c>
      <c r="BT312" s="59">
        <f t="shared" si="389"/>
        <v>0</v>
      </c>
    </row>
    <row r="313">
      <c r="A313" s="49"/>
      <c r="B313" s="52" t="s">
        <v>38</v>
      </c>
      <c r="C313" s="52" t="s">
        <v>255</v>
      </c>
      <c r="D313" s="143">
        <v>4.249E7</v>
      </c>
      <c r="E313" s="102"/>
      <c r="F313" s="102"/>
      <c r="G313" s="102"/>
      <c r="H313" s="102"/>
      <c r="I313" s="102"/>
      <c r="J313" s="102"/>
      <c r="K313" s="102"/>
      <c r="L313" s="102"/>
      <c r="M313" s="102"/>
      <c r="N313" s="104">
        <v>1.32978E7</v>
      </c>
      <c r="O313" s="102"/>
      <c r="P313" s="102"/>
      <c r="Q313" s="102"/>
      <c r="R313" s="102"/>
      <c r="S313" s="102"/>
      <c r="T313" s="106">
        <v>1.2E7</v>
      </c>
      <c r="U313" s="102"/>
      <c r="V313" s="102"/>
      <c r="W313" s="102"/>
      <c r="X313" s="102"/>
      <c r="Y313" s="102"/>
      <c r="Z313" s="102"/>
      <c r="AA313" s="106">
        <v>1690000.0</v>
      </c>
      <c r="AB313" s="102"/>
      <c r="AC313" s="102"/>
      <c r="AD313" s="102"/>
      <c r="AE313" s="102"/>
      <c r="AF313" s="102"/>
      <c r="AG313" s="102"/>
      <c r="AH313" s="102"/>
      <c r="AI313" s="102"/>
      <c r="AJ313" s="102"/>
      <c r="AK313" s="102"/>
      <c r="AL313" s="102"/>
      <c r="AM313" s="102"/>
      <c r="AN313" s="102"/>
      <c r="AO313" s="102"/>
      <c r="AP313" s="144">
        <v>7500000.0</v>
      </c>
      <c r="AQ313" s="102"/>
      <c r="AR313" s="102"/>
      <c r="AS313" s="102"/>
      <c r="AT313" s="102"/>
      <c r="AU313" s="102"/>
      <c r="AV313" s="102"/>
      <c r="AW313" s="102">
        <v>8002200.0</v>
      </c>
      <c r="AX313" s="102"/>
      <c r="AY313" s="102"/>
      <c r="AZ313" s="103"/>
      <c r="BA313" s="59">
        <f t="shared" si="333"/>
        <v>42490000</v>
      </c>
      <c r="BB313" s="28">
        <f t="shared" si="277"/>
        <v>0</v>
      </c>
      <c r="BC313" s="64"/>
      <c r="BD313" s="59">
        <f t="shared" si="374"/>
        <v>0</v>
      </c>
      <c r="BE313" s="59">
        <f t="shared" si="375"/>
        <v>0</v>
      </c>
      <c r="BF313" s="59">
        <f t="shared" si="376"/>
        <v>13297800</v>
      </c>
      <c r="BG313" s="59">
        <f t="shared" si="377"/>
        <v>12000000</v>
      </c>
      <c r="BH313" s="59">
        <f t="shared" si="378"/>
        <v>0</v>
      </c>
      <c r="BI313" s="59">
        <f t="shared" si="379"/>
        <v>1690000</v>
      </c>
      <c r="BJ313" s="59">
        <f t="shared" si="380"/>
        <v>0</v>
      </c>
      <c r="BK313" s="59">
        <f t="shared" si="381"/>
        <v>0</v>
      </c>
      <c r="BL313" s="59">
        <f t="shared" si="382"/>
        <v>0</v>
      </c>
      <c r="BM313" s="59">
        <f t="shared" si="383"/>
        <v>7500000</v>
      </c>
      <c r="BN313" s="59">
        <f t="shared" si="384"/>
        <v>0</v>
      </c>
      <c r="BO313" s="59">
        <f t="shared" si="385"/>
        <v>8002200</v>
      </c>
      <c r="BP313" s="64"/>
      <c r="BQ313" s="59">
        <f t="shared" si="386"/>
        <v>13297800</v>
      </c>
      <c r="BR313" s="59">
        <f t="shared" si="387"/>
        <v>13690000</v>
      </c>
      <c r="BS313" s="59">
        <f t="shared" si="388"/>
        <v>0</v>
      </c>
      <c r="BT313" s="59">
        <f t="shared" si="389"/>
        <v>15502200</v>
      </c>
    </row>
    <row r="314">
      <c r="A314" s="49"/>
      <c r="B314" s="52" t="s">
        <v>38</v>
      </c>
      <c r="C314" s="52" t="s">
        <v>256</v>
      </c>
      <c r="D314" s="143">
        <v>2.79E8</v>
      </c>
      <c r="E314" s="102"/>
      <c r="F314" s="102"/>
      <c r="G314" s="102"/>
      <c r="H314" s="102"/>
      <c r="I314" s="102"/>
      <c r="J314" s="102"/>
      <c r="K314" s="102"/>
      <c r="L314" s="102"/>
      <c r="M314" s="102"/>
      <c r="N314" s="104">
        <v>3.65412E7</v>
      </c>
      <c r="O314" s="102"/>
      <c r="P314" s="102"/>
      <c r="Q314" s="102"/>
      <c r="R314" s="102"/>
      <c r="S314" s="102"/>
      <c r="T314" s="106">
        <f>12500000+471500+62000</f>
        <v>13033500</v>
      </c>
      <c r="U314" s="102"/>
      <c r="V314" s="102"/>
      <c r="W314" s="102"/>
      <c r="X314" s="106">
        <v>1560700.0</v>
      </c>
      <c r="Y314" s="102"/>
      <c r="Z314" s="102"/>
      <c r="AA314" s="106">
        <v>4003100.0</v>
      </c>
      <c r="AB314" s="102"/>
      <c r="AC314" s="102"/>
      <c r="AD314" s="102"/>
      <c r="AE314" s="102"/>
      <c r="AF314" s="102"/>
      <c r="AG314" s="102"/>
      <c r="AH314" s="102"/>
      <c r="AI314" s="102"/>
      <c r="AJ314" s="102"/>
      <c r="AK314" s="102"/>
      <c r="AL314" s="144">
        <v>5.575E7</v>
      </c>
      <c r="AM314" s="102"/>
      <c r="AN314" s="102"/>
      <c r="AO314" s="102"/>
      <c r="AP314" s="102"/>
      <c r="AQ314" s="144">
        <v>5.575E7</v>
      </c>
      <c r="AR314" s="144">
        <v>1.5E7</v>
      </c>
      <c r="AS314" s="102"/>
      <c r="AT314" s="144">
        <v>1.5E7</v>
      </c>
      <c r="AU314" s="102"/>
      <c r="AV314" s="144">
        <v>5.575E7</v>
      </c>
      <c r="AW314" s="102">
        <v>2.66115E7</v>
      </c>
      <c r="AX314" s="102"/>
      <c r="AY314" s="102"/>
      <c r="AZ314" s="103"/>
      <c r="BA314" s="59">
        <f t="shared" si="333"/>
        <v>279000000</v>
      </c>
      <c r="BB314" s="28">
        <f t="shared" si="277"/>
        <v>0</v>
      </c>
      <c r="BC314" s="64"/>
      <c r="BD314" s="59">
        <f t="shared" si="374"/>
        <v>0</v>
      </c>
      <c r="BE314" s="59">
        <f t="shared" si="375"/>
        <v>0</v>
      </c>
      <c r="BF314" s="59">
        <f t="shared" si="376"/>
        <v>36541200</v>
      </c>
      <c r="BG314" s="59">
        <f t="shared" si="377"/>
        <v>13033500</v>
      </c>
      <c r="BH314" s="59">
        <f t="shared" si="378"/>
        <v>1560700</v>
      </c>
      <c r="BI314" s="59">
        <f t="shared" si="379"/>
        <v>4003100</v>
      </c>
      <c r="BJ314" s="59">
        <f t="shared" si="380"/>
        <v>0</v>
      </c>
      <c r="BK314" s="59">
        <f t="shared" si="381"/>
        <v>0</v>
      </c>
      <c r="BL314" s="59">
        <f t="shared" si="382"/>
        <v>55750000</v>
      </c>
      <c r="BM314" s="59">
        <f t="shared" si="383"/>
        <v>70750000</v>
      </c>
      <c r="BN314" s="59">
        <f t="shared" si="384"/>
        <v>70750000</v>
      </c>
      <c r="BO314" s="59">
        <f t="shared" si="385"/>
        <v>26611500</v>
      </c>
      <c r="BP314" s="64"/>
      <c r="BQ314" s="59">
        <f t="shared" si="386"/>
        <v>36541200</v>
      </c>
      <c r="BR314" s="59">
        <f t="shared" si="387"/>
        <v>18597300</v>
      </c>
      <c r="BS314" s="59">
        <f t="shared" si="388"/>
        <v>55750000</v>
      </c>
      <c r="BT314" s="59">
        <f t="shared" si="389"/>
        <v>168111500</v>
      </c>
    </row>
    <row r="315">
      <c r="A315" s="49"/>
      <c r="B315" s="52" t="s">
        <v>38</v>
      </c>
      <c r="C315" s="52" t="s">
        <v>257</v>
      </c>
      <c r="D315" s="143">
        <v>8000000.0</v>
      </c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6">
        <v>4960300.0</v>
      </c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02"/>
      <c r="AP315" s="102"/>
      <c r="AQ315" s="102"/>
      <c r="AR315" s="102"/>
      <c r="AS315" s="102"/>
      <c r="AT315" s="102"/>
      <c r="AU315" s="102"/>
      <c r="AV315" s="144">
        <v>3039700.0</v>
      </c>
      <c r="AW315" s="102"/>
      <c r="AX315" s="102"/>
      <c r="AY315" s="102"/>
      <c r="AZ315" s="103"/>
      <c r="BA315" s="59">
        <f t="shared" si="333"/>
        <v>8000000</v>
      </c>
      <c r="BB315" s="28">
        <f t="shared" si="277"/>
        <v>0</v>
      </c>
      <c r="BC315" s="64"/>
      <c r="BD315" s="59">
        <f t="shared" si="374"/>
        <v>0</v>
      </c>
      <c r="BE315" s="59">
        <f t="shared" si="375"/>
        <v>0</v>
      </c>
      <c r="BF315" s="59">
        <f t="shared" si="376"/>
        <v>0</v>
      </c>
      <c r="BG315" s="59">
        <f t="shared" si="377"/>
        <v>0</v>
      </c>
      <c r="BH315" s="59">
        <f t="shared" si="378"/>
        <v>4960300</v>
      </c>
      <c r="BI315" s="59">
        <f t="shared" si="379"/>
        <v>0</v>
      </c>
      <c r="BJ315" s="59">
        <f t="shared" si="380"/>
        <v>0</v>
      </c>
      <c r="BK315" s="59">
        <f t="shared" si="381"/>
        <v>0</v>
      </c>
      <c r="BL315" s="59">
        <f t="shared" si="382"/>
        <v>0</v>
      </c>
      <c r="BM315" s="59">
        <f t="shared" si="383"/>
        <v>0</v>
      </c>
      <c r="BN315" s="59">
        <f t="shared" si="384"/>
        <v>3039700</v>
      </c>
      <c r="BO315" s="59">
        <f t="shared" si="385"/>
        <v>0</v>
      </c>
      <c r="BP315" s="64"/>
      <c r="BQ315" s="59">
        <f t="shared" si="386"/>
        <v>0</v>
      </c>
      <c r="BR315" s="59">
        <f t="shared" si="387"/>
        <v>4960300</v>
      </c>
      <c r="BS315" s="59">
        <f t="shared" si="388"/>
        <v>0</v>
      </c>
      <c r="BT315" s="59">
        <f t="shared" si="389"/>
        <v>3039700</v>
      </c>
    </row>
    <row r="316">
      <c r="A316" s="49"/>
      <c r="B316" s="52" t="s">
        <v>38</v>
      </c>
      <c r="C316" s="52" t="s">
        <v>258</v>
      </c>
      <c r="D316" s="143">
        <v>7000000.0</v>
      </c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  <c r="AR316" s="102"/>
      <c r="AS316" s="102"/>
      <c r="AT316" s="102"/>
      <c r="AU316" s="102"/>
      <c r="AV316" s="144">
        <v>7000000.0</v>
      </c>
      <c r="AW316" s="102"/>
      <c r="AX316" s="102"/>
      <c r="AY316" s="102"/>
      <c r="AZ316" s="103"/>
      <c r="BA316" s="59">
        <f t="shared" si="333"/>
        <v>7000000</v>
      </c>
      <c r="BB316" s="28">
        <f t="shared" si="277"/>
        <v>0</v>
      </c>
      <c r="BC316" s="64"/>
      <c r="BD316" s="59">
        <f t="shared" si="374"/>
        <v>0</v>
      </c>
      <c r="BE316" s="59">
        <f t="shared" si="375"/>
        <v>0</v>
      </c>
      <c r="BF316" s="59">
        <f t="shared" si="376"/>
        <v>0</v>
      </c>
      <c r="BG316" s="59">
        <f t="shared" si="377"/>
        <v>0</v>
      </c>
      <c r="BH316" s="59">
        <f t="shared" si="378"/>
        <v>0</v>
      </c>
      <c r="BI316" s="59">
        <f t="shared" si="379"/>
        <v>0</v>
      </c>
      <c r="BJ316" s="59">
        <f t="shared" si="380"/>
        <v>0</v>
      </c>
      <c r="BK316" s="59">
        <f t="shared" si="381"/>
        <v>0</v>
      </c>
      <c r="BL316" s="59">
        <f t="shared" si="382"/>
        <v>0</v>
      </c>
      <c r="BM316" s="59">
        <f t="shared" si="383"/>
        <v>0</v>
      </c>
      <c r="BN316" s="59">
        <f t="shared" si="384"/>
        <v>7000000</v>
      </c>
      <c r="BO316" s="59">
        <f t="shared" si="385"/>
        <v>0</v>
      </c>
      <c r="BP316" s="64"/>
      <c r="BQ316" s="59">
        <f t="shared" si="386"/>
        <v>0</v>
      </c>
      <c r="BR316" s="59">
        <f t="shared" si="387"/>
        <v>0</v>
      </c>
      <c r="BS316" s="59">
        <f t="shared" si="388"/>
        <v>0</v>
      </c>
      <c r="BT316" s="59">
        <f t="shared" si="389"/>
        <v>7000000</v>
      </c>
    </row>
    <row r="317">
      <c r="A317" s="49"/>
      <c r="B317" s="52" t="s">
        <v>38</v>
      </c>
      <c r="C317" s="52" t="s">
        <v>259</v>
      </c>
      <c r="D317" s="143">
        <v>3.472E7</v>
      </c>
      <c r="E317" s="102"/>
      <c r="F317" s="102"/>
      <c r="G317" s="102"/>
      <c r="H317" s="102"/>
      <c r="I317" s="102"/>
      <c r="J317" s="102"/>
      <c r="K317" s="102"/>
      <c r="L317" s="106">
        <v>2153000.0</v>
      </c>
      <c r="M317" s="102"/>
      <c r="N317" s="157">
        <v>715000.0</v>
      </c>
      <c r="O317" s="102"/>
      <c r="P317" s="102"/>
      <c r="Q317" s="102"/>
      <c r="R317" s="102"/>
      <c r="S317" s="106">
        <v>248100.0</v>
      </c>
      <c r="T317" s="106">
        <f>3500000+409100</f>
        <v>3909100</v>
      </c>
      <c r="U317" s="102"/>
      <c r="V317" s="102"/>
      <c r="W317" s="102"/>
      <c r="X317" s="106">
        <f>347000+1358800</f>
        <v>1705800</v>
      </c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  <c r="AI317" s="102"/>
      <c r="AJ317" s="102"/>
      <c r="AK317" s="102"/>
      <c r="AL317" s="102"/>
      <c r="AM317" s="102"/>
      <c r="AN317" s="102"/>
      <c r="AO317" s="102"/>
      <c r="AP317" s="102"/>
      <c r="AQ317" s="102"/>
      <c r="AR317" s="144">
        <v>9000000.0</v>
      </c>
      <c r="AS317" s="102"/>
      <c r="AT317" s="102"/>
      <c r="AU317" s="102"/>
      <c r="AV317" s="144">
        <v>7500000.0</v>
      </c>
      <c r="AW317" s="102">
        <v>9489000.0</v>
      </c>
      <c r="AX317" s="102"/>
      <c r="AY317" s="102"/>
      <c r="AZ317" s="103"/>
      <c r="BA317" s="59">
        <f t="shared" si="333"/>
        <v>34720000</v>
      </c>
      <c r="BB317" s="28">
        <f t="shared" si="277"/>
        <v>0</v>
      </c>
      <c r="BC317" s="64"/>
      <c r="BD317" s="59">
        <f t="shared" si="374"/>
        <v>0</v>
      </c>
      <c r="BE317" s="59">
        <f t="shared" si="375"/>
        <v>2153000</v>
      </c>
      <c r="BF317" s="59">
        <f t="shared" si="376"/>
        <v>715000</v>
      </c>
      <c r="BG317" s="59">
        <f t="shared" si="377"/>
        <v>4157200</v>
      </c>
      <c r="BH317" s="59">
        <f t="shared" si="378"/>
        <v>1705800</v>
      </c>
      <c r="BI317" s="59">
        <f t="shared" si="379"/>
        <v>0</v>
      </c>
      <c r="BJ317" s="59">
        <f t="shared" si="380"/>
        <v>0</v>
      </c>
      <c r="BK317" s="59">
        <f t="shared" si="381"/>
        <v>0</v>
      </c>
      <c r="BL317" s="59">
        <f t="shared" si="382"/>
        <v>0</v>
      </c>
      <c r="BM317" s="59">
        <f t="shared" si="383"/>
        <v>9000000</v>
      </c>
      <c r="BN317" s="59">
        <f t="shared" si="384"/>
        <v>7500000</v>
      </c>
      <c r="BO317" s="59">
        <f t="shared" si="385"/>
        <v>9489000</v>
      </c>
      <c r="BP317" s="64"/>
      <c r="BQ317" s="59">
        <f t="shared" si="386"/>
        <v>2868000</v>
      </c>
      <c r="BR317" s="59">
        <f t="shared" si="387"/>
        <v>5863000</v>
      </c>
      <c r="BS317" s="59">
        <f t="shared" si="388"/>
        <v>0</v>
      </c>
      <c r="BT317" s="59">
        <f t="shared" si="389"/>
        <v>25989000</v>
      </c>
    </row>
    <row r="318">
      <c r="A318" s="41" t="s">
        <v>260</v>
      </c>
      <c r="B318" s="42" t="s">
        <v>261</v>
      </c>
      <c r="C318" s="6"/>
      <c r="D318" s="43">
        <v>1.2408E8</v>
      </c>
      <c r="E318" s="43">
        <v>0.0</v>
      </c>
      <c r="F318" s="43">
        <v>0.0</v>
      </c>
      <c r="G318" s="43">
        <v>0.0</v>
      </c>
      <c r="H318" s="43">
        <v>0.0</v>
      </c>
      <c r="I318" s="43">
        <v>0.0</v>
      </c>
      <c r="J318" s="43">
        <v>0.0</v>
      </c>
      <c r="K318" s="43">
        <v>0.0</v>
      </c>
      <c r="L318" s="43">
        <v>1.034E7</v>
      </c>
      <c r="M318" s="43">
        <v>0.0</v>
      </c>
      <c r="N318" s="43">
        <v>1.034E7</v>
      </c>
      <c r="O318" s="43">
        <v>0.0</v>
      </c>
      <c r="P318" s="43">
        <v>0.0</v>
      </c>
      <c r="Q318" s="43">
        <v>0.0</v>
      </c>
      <c r="R318" s="43">
        <f t="shared" ref="R318:AZ318" si="405">sum(R319)</f>
        <v>0</v>
      </c>
      <c r="S318" s="43">
        <f t="shared" si="405"/>
        <v>0</v>
      </c>
      <c r="T318" s="43">
        <f t="shared" si="405"/>
        <v>10340000</v>
      </c>
      <c r="U318" s="43">
        <f t="shared" si="405"/>
        <v>0</v>
      </c>
      <c r="V318" s="43">
        <f t="shared" si="405"/>
        <v>0</v>
      </c>
      <c r="W318" s="43">
        <f t="shared" si="405"/>
        <v>0</v>
      </c>
      <c r="X318" s="43">
        <f t="shared" si="405"/>
        <v>10340000</v>
      </c>
      <c r="Y318" s="43">
        <f t="shared" si="405"/>
        <v>0</v>
      </c>
      <c r="Z318" s="43">
        <f t="shared" si="405"/>
        <v>0</v>
      </c>
      <c r="AA318" s="43">
        <f t="shared" si="405"/>
        <v>0</v>
      </c>
      <c r="AB318" s="43">
        <f t="shared" si="405"/>
        <v>10340000</v>
      </c>
      <c r="AC318" s="43">
        <f t="shared" si="405"/>
        <v>0</v>
      </c>
      <c r="AD318" s="43">
        <f t="shared" si="405"/>
        <v>0</v>
      </c>
      <c r="AE318" s="43">
        <f t="shared" si="405"/>
        <v>0</v>
      </c>
      <c r="AF318" s="43">
        <f t="shared" si="405"/>
        <v>10340000</v>
      </c>
      <c r="AG318" s="43">
        <f t="shared" si="405"/>
        <v>0</v>
      </c>
      <c r="AH318" s="43">
        <f t="shared" si="405"/>
        <v>0</v>
      </c>
      <c r="AI318" s="43">
        <f t="shared" si="405"/>
        <v>0</v>
      </c>
      <c r="AJ318" s="43">
        <f t="shared" si="405"/>
        <v>10340000</v>
      </c>
      <c r="AK318" s="43">
        <f t="shared" si="405"/>
        <v>0</v>
      </c>
      <c r="AL318" s="43">
        <f t="shared" si="405"/>
        <v>0</v>
      </c>
      <c r="AM318" s="43">
        <f t="shared" si="405"/>
        <v>0</v>
      </c>
      <c r="AN318" s="43">
        <f t="shared" si="405"/>
        <v>10340000</v>
      </c>
      <c r="AO318" s="43">
        <f t="shared" si="405"/>
        <v>0</v>
      </c>
      <c r="AP318" s="43">
        <f t="shared" si="405"/>
        <v>0</v>
      </c>
      <c r="AQ318" s="43">
        <f t="shared" si="405"/>
        <v>0</v>
      </c>
      <c r="AR318" s="43">
        <f t="shared" si="405"/>
        <v>10340000</v>
      </c>
      <c r="AS318" s="43">
        <f t="shared" si="405"/>
        <v>0</v>
      </c>
      <c r="AT318" s="43">
        <f t="shared" si="405"/>
        <v>0</v>
      </c>
      <c r="AU318" s="43">
        <f t="shared" si="405"/>
        <v>0</v>
      </c>
      <c r="AV318" s="43">
        <f t="shared" si="405"/>
        <v>10340000</v>
      </c>
      <c r="AW318" s="43">
        <f t="shared" si="405"/>
        <v>0</v>
      </c>
      <c r="AX318" s="43">
        <f t="shared" si="405"/>
        <v>10340000</v>
      </c>
      <c r="AY318" s="43">
        <f t="shared" si="405"/>
        <v>10340000</v>
      </c>
      <c r="AZ318" s="58">
        <f t="shared" si="405"/>
        <v>0</v>
      </c>
      <c r="BA318" s="59">
        <f t="shared" si="333"/>
        <v>124080000</v>
      </c>
      <c r="BB318" s="28">
        <f t="shared" si="277"/>
        <v>0</v>
      </c>
      <c r="BC318" s="29"/>
      <c r="BD318" s="59">
        <f t="shared" si="374"/>
        <v>0</v>
      </c>
      <c r="BE318" s="59">
        <f t="shared" si="375"/>
        <v>10340000</v>
      </c>
      <c r="BF318" s="59">
        <f t="shared" si="376"/>
        <v>10340000</v>
      </c>
      <c r="BG318" s="59">
        <f t="shared" si="377"/>
        <v>10340000</v>
      </c>
      <c r="BH318" s="59">
        <f t="shared" si="378"/>
        <v>10340000</v>
      </c>
      <c r="BI318" s="59">
        <f t="shared" si="379"/>
        <v>10340000</v>
      </c>
      <c r="BJ318" s="59">
        <f t="shared" si="380"/>
        <v>10340000</v>
      </c>
      <c r="BK318" s="59">
        <f t="shared" si="381"/>
        <v>10340000</v>
      </c>
      <c r="BL318" s="59">
        <f t="shared" si="382"/>
        <v>10340000</v>
      </c>
      <c r="BM318" s="59">
        <f t="shared" si="383"/>
        <v>10340000</v>
      </c>
      <c r="BN318" s="59">
        <f t="shared" si="384"/>
        <v>10340000</v>
      </c>
      <c r="BO318" s="59">
        <f t="shared" si="385"/>
        <v>20680000</v>
      </c>
      <c r="BP318" s="29"/>
      <c r="BQ318" s="59">
        <f t="shared" si="386"/>
        <v>20680000</v>
      </c>
      <c r="BR318" s="59">
        <f t="shared" si="387"/>
        <v>31020000</v>
      </c>
      <c r="BS318" s="59">
        <f t="shared" si="388"/>
        <v>31020000</v>
      </c>
      <c r="BT318" s="59">
        <f t="shared" si="389"/>
        <v>41360000</v>
      </c>
    </row>
    <row r="319">
      <c r="A319" s="45">
        <v>521115.0</v>
      </c>
      <c r="B319" s="46" t="s">
        <v>262</v>
      </c>
      <c r="C319" s="6"/>
      <c r="D319" s="47">
        <v>1.2408E8</v>
      </c>
      <c r="E319" s="47">
        <v>0.0</v>
      </c>
      <c r="F319" s="47">
        <v>0.0</v>
      </c>
      <c r="G319" s="47">
        <v>0.0</v>
      </c>
      <c r="H319" s="47">
        <v>0.0</v>
      </c>
      <c r="I319" s="47">
        <v>0.0</v>
      </c>
      <c r="J319" s="47">
        <v>0.0</v>
      </c>
      <c r="K319" s="47">
        <v>0.0</v>
      </c>
      <c r="L319" s="47">
        <v>1.034E7</v>
      </c>
      <c r="M319" s="47">
        <v>0.0</v>
      </c>
      <c r="N319" s="47">
        <v>1.034E7</v>
      </c>
      <c r="O319" s="47">
        <v>0.0</v>
      </c>
      <c r="P319" s="47">
        <v>0.0</v>
      </c>
      <c r="Q319" s="47">
        <v>0.0</v>
      </c>
      <c r="R319" s="47">
        <f t="shared" ref="R319:AZ319" si="406">sum(R321,R328,R332,R334,R336)</f>
        <v>0</v>
      </c>
      <c r="S319" s="47">
        <f t="shared" si="406"/>
        <v>0</v>
      </c>
      <c r="T319" s="47">
        <f t="shared" si="406"/>
        <v>10340000</v>
      </c>
      <c r="U319" s="47">
        <f t="shared" si="406"/>
        <v>0</v>
      </c>
      <c r="V319" s="47">
        <f t="shared" si="406"/>
        <v>0</v>
      </c>
      <c r="W319" s="47">
        <f t="shared" si="406"/>
        <v>0</v>
      </c>
      <c r="X319" s="47">
        <f t="shared" si="406"/>
        <v>10340000</v>
      </c>
      <c r="Y319" s="47">
        <f t="shared" si="406"/>
        <v>0</v>
      </c>
      <c r="Z319" s="47">
        <f t="shared" si="406"/>
        <v>0</v>
      </c>
      <c r="AA319" s="47">
        <f t="shared" si="406"/>
        <v>0</v>
      </c>
      <c r="AB319" s="47">
        <f t="shared" si="406"/>
        <v>10340000</v>
      </c>
      <c r="AC319" s="47">
        <f t="shared" si="406"/>
        <v>0</v>
      </c>
      <c r="AD319" s="47">
        <f t="shared" si="406"/>
        <v>0</v>
      </c>
      <c r="AE319" s="47">
        <f t="shared" si="406"/>
        <v>0</v>
      </c>
      <c r="AF319" s="47">
        <f t="shared" si="406"/>
        <v>10340000</v>
      </c>
      <c r="AG319" s="47">
        <f t="shared" si="406"/>
        <v>0</v>
      </c>
      <c r="AH319" s="47">
        <f t="shared" si="406"/>
        <v>0</v>
      </c>
      <c r="AI319" s="47">
        <f t="shared" si="406"/>
        <v>0</v>
      </c>
      <c r="AJ319" s="47">
        <f t="shared" si="406"/>
        <v>10340000</v>
      </c>
      <c r="AK319" s="47">
        <f t="shared" si="406"/>
        <v>0</v>
      </c>
      <c r="AL319" s="47">
        <f t="shared" si="406"/>
        <v>0</v>
      </c>
      <c r="AM319" s="47">
        <f t="shared" si="406"/>
        <v>0</v>
      </c>
      <c r="AN319" s="47">
        <f t="shared" si="406"/>
        <v>10340000</v>
      </c>
      <c r="AO319" s="47">
        <f t="shared" si="406"/>
        <v>0</v>
      </c>
      <c r="AP319" s="47">
        <f t="shared" si="406"/>
        <v>0</v>
      </c>
      <c r="AQ319" s="47">
        <f t="shared" si="406"/>
        <v>0</v>
      </c>
      <c r="AR319" s="47">
        <f t="shared" si="406"/>
        <v>10340000</v>
      </c>
      <c r="AS319" s="47">
        <f t="shared" si="406"/>
        <v>0</v>
      </c>
      <c r="AT319" s="47">
        <f t="shared" si="406"/>
        <v>0</v>
      </c>
      <c r="AU319" s="47">
        <f t="shared" si="406"/>
        <v>0</v>
      </c>
      <c r="AV319" s="47">
        <f t="shared" si="406"/>
        <v>10340000</v>
      </c>
      <c r="AW319" s="47">
        <f t="shared" si="406"/>
        <v>0</v>
      </c>
      <c r="AX319" s="47">
        <f t="shared" si="406"/>
        <v>10340000</v>
      </c>
      <c r="AY319" s="47">
        <f t="shared" si="406"/>
        <v>10340000</v>
      </c>
      <c r="AZ319" s="60">
        <f t="shared" si="406"/>
        <v>0</v>
      </c>
      <c r="BA319" s="59">
        <f t="shared" si="333"/>
        <v>124080000</v>
      </c>
      <c r="BB319" s="28">
        <f t="shared" si="277"/>
        <v>0</v>
      </c>
      <c r="BC319" s="61"/>
      <c r="BD319" s="59">
        <f t="shared" si="374"/>
        <v>0</v>
      </c>
      <c r="BE319" s="59">
        <f t="shared" si="375"/>
        <v>10340000</v>
      </c>
      <c r="BF319" s="59">
        <f t="shared" si="376"/>
        <v>10340000</v>
      </c>
      <c r="BG319" s="59">
        <f t="shared" si="377"/>
        <v>10340000</v>
      </c>
      <c r="BH319" s="59">
        <f t="shared" si="378"/>
        <v>10340000</v>
      </c>
      <c r="BI319" s="59">
        <f t="shared" si="379"/>
        <v>10340000</v>
      </c>
      <c r="BJ319" s="59">
        <f t="shared" si="380"/>
        <v>10340000</v>
      </c>
      <c r="BK319" s="59">
        <f t="shared" si="381"/>
        <v>10340000</v>
      </c>
      <c r="BL319" s="59">
        <f t="shared" si="382"/>
        <v>10340000</v>
      </c>
      <c r="BM319" s="59">
        <f t="shared" si="383"/>
        <v>10340000</v>
      </c>
      <c r="BN319" s="59">
        <f t="shared" si="384"/>
        <v>10340000</v>
      </c>
      <c r="BO319" s="59">
        <f t="shared" si="385"/>
        <v>20680000</v>
      </c>
      <c r="BP319" s="61"/>
      <c r="BQ319" s="59">
        <f t="shared" si="386"/>
        <v>20680000</v>
      </c>
      <c r="BR319" s="59">
        <f t="shared" si="387"/>
        <v>31020000</v>
      </c>
      <c r="BS319" s="59">
        <f t="shared" si="388"/>
        <v>31020000</v>
      </c>
      <c r="BT319" s="59">
        <f t="shared" si="389"/>
        <v>41360000</v>
      </c>
    </row>
    <row r="320">
      <c r="A320" s="49"/>
      <c r="B320" s="50" t="s">
        <v>37</v>
      </c>
      <c r="C320" s="6"/>
      <c r="D320" s="51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2"/>
      <c r="AZ320" s="63"/>
      <c r="BA320" s="59">
        <f t="shared" si="333"/>
        <v>0</v>
      </c>
      <c r="BB320" s="28">
        <f t="shared" si="277"/>
        <v>0</v>
      </c>
      <c r="BC320" s="64"/>
      <c r="BD320" s="59">
        <f t="shared" si="374"/>
        <v>0</v>
      </c>
      <c r="BE320" s="59">
        <f t="shared" si="375"/>
        <v>0</v>
      </c>
      <c r="BF320" s="59">
        <f t="shared" si="376"/>
        <v>0</v>
      </c>
      <c r="BG320" s="59">
        <f t="shared" si="377"/>
        <v>0</v>
      </c>
      <c r="BH320" s="59">
        <f t="shared" si="378"/>
        <v>0</v>
      </c>
      <c r="BI320" s="59">
        <f t="shared" si="379"/>
        <v>0</v>
      </c>
      <c r="BJ320" s="59">
        <f t="shared" si="380"/>
        <v>0</v>
      </c>
      <c r="BK320" s="59">
        <f t="shared" si="381"/>
        <v>0</v>
      </c>
      <c r="BL320" s="59">
        <f t="shared" si="382"/>
        <v>0</v>
      </c>
      <c r="BM320" s="59">
        <f t="shared" si="383"/>
        <v>0</v>
      </c>
      <c r="BN320" s="59">
        <f t="shared" si="384"/>
        <v>0</v>
      </c>
      <c r="BO320" s="59">
        <f t="shared" si="385"/>
        <v>0</v>
      </c>
      <c r="BP320" s="64"/>
      <c r="BQ320" s="59">
        <f t="shared" si="386"/>
        <v>0</v>
      </c>
      <c r="BR320" s="59">
        <f t="shared" si="387"/>
        <v>0</v>
      </c>
      <c r="BS320" s="59">
        <f t="shared" si="388"/>
        <v>0</v>
      </c>
      <c r="BT320" s="59">
        <f t="shared" si="389"/>
        <v>0</v>
      </c>
    </row>
    <row r="321">
      <c r="A321" s="49"/>
      <c r="B321" s="52" t="s">
        <v>54</v>
      </c>
      <c r="C321" s="52" t="s">
        <v>263</v>
      </c>
      <c r="D321" s="53">
        <v>8.304E7</v>
      </c>
      <c r="E321" s="53">
        <v>0.0</v>
      </c>
      <c r="F321" s="53">
        <v>0.0</v>
      </c>
      <c r="G321" s="53">
        <v>0.0</v>
      </c>
      <c r="H321" s="53">
        <v>0.0</v>
      </c>
      <c r="I321" s="53">
        <v>0.0</v>
      </c>
      <c r="J321" s="53">
        <v>0.0</v>
      </c>
      <c r="K321" s="53">
        <v>0.0</v>
      </c>
      <c r="L321" s="53">
        <v>6920000.0</v>
      </c>
      <c r="M321" s="53">
        <v>0.0</v>
      </c>
      <c r="N321" s="53">
        <v>6920000.0</v>
      </c>
      <c r="O321" s="53">
        <v>0.0</v>
      </c>
      <c r="P321" s="53">
        <v>0.0</v>
      </c>
      <c r="Q321" s="53">
        <v>0.0</v>
      </c>
      <c r="R321" s="53">
        <f t="shared" ref="R321:AZ321" si="407">sum(R322:R327)</f>
        <v>0</v>
      </c>
      <c r="S321" s="53">
        <f t="shared" si="407"/>
        <v>0</v>
      </c>
      <c r="T321" s="53">
        <f t="shared" si="407"/>
        <v>6920000</v>
      </c>
      <c r="U321" s="53">
        <f t="shared" si="407"/>
        <v>0</v>
      </c>
      <c r="V321" s="53">
        <f t="shared" si="407"/>
        <v>0</v>
      </c>
      <c r="W321" s="53">
        <f t="shared" si="407"/>
        <v>0</v>
      </c>
      <c r="X321" s="53">
        <f t="shared" si="407"/>
        <v>6920000</v>
      </c>
      <c r="Y321" s="53">
        <f t="shared" si="407"/>
        <v>0</v>
      </c>
      <c r="Z321" s="53">
        <f t="shared" si="407"/>
        <v>0</v>
      </c>
      <c r="AA321" s="53">
        <f t="shared" si="407"/>
        <v>0</v>
      </c>
      <c r="AB321" s="53">
        <f t="shared" si="407"/>
        <v>6920000</v>
      </c>
      <c r="AC321" s="53">
        <f t="shared" si="407"/>
        <v>0</v>
      </c>
      <c r="AD321" s="53">
        <f t="shared" si="407"/>
        <v>0</v>
      </c>
      <c r="AE321" s="53">
        <f t="shared" si="407"/>
        <v>0</v>
      </c>
      <c r="AF321" s="53">
        <f t="shared" si="407"/>
        <v>6920000</v>
      </c>
      <c r="AG321" s="53">
        <f t="shared" si="407"/>
        <v>0</v>
      </c>
      <c r="AH321" s="53">
        <f t="shared" si="407"/>
        <v>0</v>
      </c>
      <c r="AI321" s="53">
        <f t="shared" si="407"/>
        <v>0</v>
      </c>
      <c r="AJ321" s="53">
        <f t="shared" si="407"/>
        <v>6920000</v>
      </c>
      <c r="AK321" s="53">
        <f t="shared" si="407"/>
        <v>0</v>
      </c>
      <c r="AL321" s="53">
        <f t="shared" si="407"/>
        <v>0</v>
      </c>
      <c r="AM321" s="53">
        <f t="shared" si="407"/>
        <v>0</v>
      </c>
      <c r="AN321" s="53">
        <f t="shared" si="407"/>
        <v>6920000</v>
      </c>
      <c r="AO321" s="53">
        <f t="shared" si="407"/>
        <v>0</v>
      </c>
      <c r="AP321" s="53">
        <f t="shared" si="407"/>
        <v>0</v>
      </c>
      <c r="AQ321" s="53">
        <f t="shared" si="407"/>
        <v>0</v>
      </c>
      <c r="AR321" s="53">
        <f t="shared" si="407"/>
        <v>6920000</v>
      </c>
      <c r="AS321" s="53">
        <f t="shared" si="407"/>
        <v>0</v>
      </c>
      <c r="AT321" s="53">
        <f t="shared" si="407"/>
        <v>0</v>
      </c>
      <c r="AU321" s="53">
        <f t="shared" si="407"/>
        <v>0</v>
      </c>
      <c r="AV321" s="53">
        <f t="shared" si="407"/>
        <v>6920000</v>
      </c>
      <c r="AW321" s="53">
        <f t="shared" si="407"/>
        <v>0</v>
      </c>
      <c r="AX321" s="53">
        <f t="shared" si="407"/>
        <v>6920000</v>
      </c>
      <c r="AY321" s="53">
        <f t="shared" si="407"/>
        <v>6920000</v>
      </c>
      <c r="AZ321" s="65">
        <f t="shared" si="407"/>
        <v>0</v>
      </c>
      <c r="BA321" s="59">
        <f t="shared" si="333"/>
        <v>83040000</v>
      </c>
      <c r="BB321" s="28">
        <f t="shared" si="277"/>
        <v>0</v>
      </c>
      <c r="BC321" s="64"/>
      <c r="BD321" s="59">
        <f t="shared" si="374"/>
        <v>0</v>
      </c>
      <c r="BE321" s="59">
        <f t="shared" si="375"/>
        <v>6920000</v>
      </c>
      <c r="BF321" s="59">
        <f t="shared" si="376"/>
        <v>6920000</v>
      </c>
      <c r="BG321" s="59">
        <f t="shared" si="377"/>
        <v>6920000</v>
      </c>
      <c r="BH321" s="59">
        <f t="shared" si="378"/>
        <v>6920000</v>
      </c>
      <c r="BI321" s="59">
        <f t="shared" si="379"/>
        <v>6920000</v>
      </c>
      <c r="BJ321" s="59">
        <f t="shared" si="380"/>
        <v>6920000</v>
      </c>
      <c r="BK321" s="59">
        <f t="shared" si="381"/>
        <v>6920000</v>
      </c>
      <c r="BL321" s="59">
        <f t="shared" si="382"/>
        <v>6920000</v>
      </c>
      <c r="BM321" s="59">
        <f t="shared" si="383"/>
        <v>6920000</v>
      </c>
      <c r="BN321" s="59">
        <f t="shared" si="384"/>
        <v>6920000</v>
      </c>
      <c r="BO321" s="59">
        <f t="shared" si="385"/>
        <v>13840000</v>
      </c>
      <c r="BP321" s="64"/>
      <c r="BQ321" s="59">
        <f t="shared" si="386"/>
        <v>13840000</v>
      </c>
      <c r="BR321" s="59">
        <f t="shared" si="387"/>
        <v>20760000</v>
      </c>
      <c r="BS321" s="59">
        <f t="shared" si="388"/>
        <v>20760000</v>
      </c>
      <c r="BT321" s="59">
        <f t="shared" si="389"/>
        <v>27680000</v>
      </c>
    </row>
    <row r="322">
      <c r="A322" s="49"/>
      <c r="B322" s="52" t="s">
        <v>38</v>
      </c>
      <c r="C322" s="52" t="s">
        <v>264</v>
      </c>
      <c r="D322" s="53">
        <v>2.16E7</v>
      </c>
      <c r="E322" s="62"/>
      <c r="F322" s="62"/>
      <c r="G322" s="62"/>
      <c r="H322" s="62"/>
      <c r="I322" s="62"/>
      <c r="J322" s="62"/>
      <c r="K322" s="62"/>
      <c r="L322" s="53">
        <v>1800000.0</v>
      </c>
      <c r="M322" s="62"/>
      <c r="N322" s="53">
        <v>1800000.0</v>
      </c>
      <c r="O322" s="62"/>
      <c r="P322" s="62"/>
      <c r="Q322" s="62"/>
      <c r="R322" s="62"/>
      <c r="S322" s="62"/>
      <c r="T322" s="62">
        <v>1800000.0</v>
      </c>
      <c r="U322" s="62"/>
      <c r="V322" s="62"/>
      <c r="W322" s="62"/>
      <c r="X322" s="62">
        <v>1800000.0</v>
      </c>
      <c r="Y322" s="62"/>
      <c r="Z322" s="62"/>
      <c r="AA322" s="62"/>
      <c r="AB322" s="62">
        <v>1800000.0</v>
      </c>
      <c r="AC322" s="62"/>
      <c r="AD322" s="62"/>
      <c r="AE322" s="62"/>
      <c r="AF322" s="62">
        <v>1800000.0</v>
      </c>
      <c r="AG322" s="62"/>
      <c r="AH322" s="62"/>
      <c r="AI322" s="62"/>
      <c r="AJ322" s="62">
        <v>1800000.0</v>
      </c>
      <c r="AK322" s="62"/>
      <c r="AL322" s="62"/>
      <c r="AM322" s="62"/>
      <c r="AN322" s="62">
        <v>1800000.0</v>
      </c>
      <c r="AO322" s="62"/>
      <c r="AP322" s="62"/>
      <c r="AQ322" s="62"/>
      <c r="AR322" s="62">
        <v>1800000.0</v>
      </c>
      <c r="AS322" s="62"/>
      <c r="AT322" s="62"/>
      <c r="AU322" s="62"/>
      <c r="AV322" s="62">
        <v>1800000.0</v>
      </c>
      <c r="AW322" s="62"/>
      <c r="AX322" s="62">
        <v>1800000.0</v>
      </c>
      <c r="AY322" s="62">
        <v>1800000.0</v>
      </c>
      <c r="AZ322" s="63"/>
      <c r="BA322" s="59">
        <f t="shared" si="333"/>
        <v>21600000</v>
      </c>
      <c r="BB322" s="28">
        <f t="shared" si="277"/>
        <v>0</v>
      </c>
      <c r="BC322" s="64"/>
      <c r="BD322" s="59">
        <f t="shared" si="374"/>
        <v>0</v>
      </c>
      <c r="BE322" s="59">
        <f t="shared" si="375"/>
        <v>1800000</v>
      </c>
      <c r="BF322" s="59">
        <f t="shared" si="376"/>
        <v>1800000</v>
      </c>
      <c r="BG322" s="59">
        <f t="shared" si="377"/>
        <v>1800000</v>
      </c>
      <c r="BH322" s="59">
        <f t="shared" si="378"/>
        <v>1800000</v>
      </c>
      <c r="BI322" s="59">
        <f t="shared" si="379"/>
        <v>1800000</v>
      </c>
      <c r="BJ322" s="59">
        <f t="shared" si="380"/>
        <v>1800000</v>
      </c>
      <c r="BK322" s="59">
        <f t="shared" si="381"/>
        <v>1800000</v>
      </c>
      <c r="BL322" s="59">
        <f t="shared" si="382"/>
        <v>1800000</v>
      </c>
      <c r="BM322" s="59">
        <f t="shared" si="383"/>
        <v>1800000</v>
      </c>
      <c r="BN322" s="59">
        <f t="shared" si="384"/>
        <v>1800000</v>
      </c>
      <c r="BO322" s="59">
        <f t="shared" si="385"/>
        <v>3600000</v>
      </c>
      <c r="BP322" s="64"/>
      <c r="BQ322" s="59">
        <f t="shared" si="386"/>
        <v>3600000</v>
      </c>
      <c r="BR322" s="59">
        <f t="shared" si="387"/>
        <v>5400000</v>
      </c>
      <c r="BS322" s="59">
        <f t="shared" si="388"/>
        <v>5400000</v>
      </c>
      <c r="BT322" s="59">
        <f t="shared" si="389"/>
        <v>7200000</v>
      </c>
    </row>
    <row r="323">
      <c r="A323" s="49"/>
      <c r="B323" s="52" t="s">
        <v>38</v>
      </c>
      <c r="C323" s="52" t="s">
        <v>265</v>
      </c>
      <c r="D323" s="53">
        <v>2.1E7</v>
      </c>
      <c r="E323" s="62"/>
      <c r="F323" s="62"/>
      <c r="G323" s="62"/>
      <c r="H323" s="62"/>
      <c r="I323" s="62"/>
      <c r="J323" s="62"/>
      <c r="K323" s="62"/>
      <c r="L323" s="53">
        <v>1750000.0</v>
      </c>
      <c r="M323" s="62"/>
      <c r="N323" s="53">
        <v>1750000.0</v>
      </c>
      <c r="O323" s="62"/>
      <c r="P323" s="62"/>
      <c r="Q323" s="62"/>
      <c r="R323" s="62"/>
      <c r="S323" s="62"/>
      <c r="T323" s="62">
        <v>1750000.0</v>
      </c>
      <c r="U323" s="62"/>
      <c r="V323" s="62"/>
      <c r="W323" s="62"/>
      <c r="X323" s="62">
        <v>1750000.0</v>
      </c>
      <c r="Y323" s="62"/>
      <c r="Z323" s="62"/>
      <c r="AA323" s="62"/>
      <c r="AB323" s="62">
        <v>1750000.0</v>
      </c>
      <c r="AC323" s="62"/>
      <c r="AD323" s="62"/>
      <c r="AE323" s="62"/>
      <c r="AF323" s="62">
        <v>1750000.0</v>
      </c>
      <c r="AG323" s="62"/>
      <c r="AH323" s="62"/>
      <c r="AI323" s="62"/>
      <c r="AJ323" s="62">
        <v>1750000.0</v>
      </c>
      <c r="AK323" s="62"/>
      <c r="AL323" s="62"/>
      <c r="AM323" s="62"/>
      <c r="AN323" s="62">
        <v>1750000.0</v>
      </c>
      <c r="AO323" s="62"/>
      <c r="AP323" s="62"/>
      <c r="AQ323" s="62"/>
      <c r="AR323" s="62">
        <v>1750000.0</v>
      </c>
      <c r="AS323" s="62"/>
      <c r="AT323" s="62"/>
      <c r="AU323" s="62"/>
      <c r="AV323" s="62">
        <v>1750000.0</v>
      </c>
      <c r="AW323" s="62"/>
      <c r="AX323" s="62">
        <v>1750000.0</v>
      </c>
      <c r="AY323" s="62">
        <v>1750000.0</v>
      </c>
      <c r="AZ323" s="63"/>
      <c r="BA323" s="59">
        <f t="shared" si="333"/>
        <v>21000000</v>
      </c>
      <c r="BB323" s="28">
        <f t="shared" si="277"/>
        <v>0</v>
      </c>
      <c r="BC323" s="64"/>
      <c r="BD323" s="59">
        <f t="shared" si="374"/>
        <v>0</v>
      </c>
      <c r="BE323" s="59">
        <f t="shared" si="375"/>
        <v>1750000</v>
      </c>
      <c r="BF323" s="59">
        <f t="shared" si="376"/>
        <v>1750000</v>
      </c>
      <c r="BG323" s="59">
        <f t="shared" si="377"/>
        <v>1750000</v>
      </c>
      <c r="BH323" s="59">
        <f t="shared" si="378"/>
        <v>1750000</v>
      </c>
      <c r="BI323" s="59">
        <f t="shared" si="379"/>
        <v>1750000</v>
      </c>
      <c r="BJ323" s="59">
        <f t="shared" si="380"/>
        <v>1750000</v>
      </c>
      <c r="BK323" s="59">
        <f t="shared" si="381"/>
        <v>1750000</v>
      </c>
      <c r="BL323" s="59">
        <f t="shared" si="382"/>
        <v>1750000</v>
      </c>
      <c r="BM323" s="59">
        <f t="shared" si="383"/>
        <v>1750000</v>
      </c>
      <c r="BN323" s="59">
        <f t="shared" si="384"/>
        <v>1750000</v>
      </c>
      <c r="BO323" s="59">
        <f t="shared" si="385"/>
        <v>3500000</v>
      </c>
      <c r="BP323" s="64"/>
      <c r="BQ323" s="59">
        <f t="shared" si="386"/>
        <v>3500000</v>
      </c>
      <c r="BR323" s="59">
        <f t="shared" si="387"/>
        <v>5250000</v>
      </c>
      <c r="BS323" s="59">
        <f t="shared" si="388"/>
        <v>5250000</v>
      </c>
      <c r="BT323" s="59">
        <f t="shared" si="389"/>
        <v>7000000</v>
      </c>
    </row>
    <row r="324">
      <c r="A324" s="49"/>
      <c r="B324" s="52" t="s">
        <v>38</v>
      </c>
      <c r="C324" s="52" t="s">
        <v>266</v>
      </c>
      <c r="D324" s="53">
        <v>9000000.0</v>
      </c>
      <c r="E324" s="62"/>
      <c r="F324" s="62"/>
      <c r="G324" s="62"/>
      <c r="H324" s="62"/>
      <c r="I324" s="62"/>
      <c r="J324" s="62"/>
      <c r="K324" s="62"/>
      <c r="L324" s="53">
        <v>750000.0</v>
      </c>
      <c r="M324" s="62"/>
      <c r="N324" s="53">
        <v>750000.0</v>
      </c>
      <c r="O324" s="62"/>
      <c r="P324" s="62"/>
      <c r="Q324" s="62"/>
      <c r="R324" s="62"/>
      <c r="S324" s="62"/>
      <c r="T324" s="62">
        <v>750000.0</v>
      </c>
      <c r="U324" s="62"/>
      <c r="V324" s="62"/>
      <c r="W324" s="62"/>
      <c r="X324" s="62">
        <v>750000.0</v>
      </c>
      <c r="Y324" s="62"/>
      <c r="Z324" s="62"/>
      <c r="AA324" s="62"/>
      <c r="AB324" s="62">
        <v>750000.0</v>
      </c>
      <c r="AC324" s="62"/>
      <c r="AD324" s="62"/>
      <c r="AE324" s="62"/>
      <c r="AF324" s="62">
        <v>750000.0</v>
      </c>
      <c r="AG324" s="62"/>
      <c r="AH324" s="62"/>
      <c r="AI324" s="62"/>
      <c r="AJ324" s="62">
        <v>750000.0</v>
      </c>
      <c r="AK324" s="62"/>
      <c r="AL324" s="62"/>
      <c r="AM324" s="62"/>
      <c r="AN324" s="62">
        <v>750000.0</v>
      </c>
      <c r="AO324" s="62"/>
      <c r="AP324" s="62"/>
      <c r="AQ324" s="62"/>
      <c r="AR324" s="62">
        <v>750000.0</v>
      </c>
      <c r="AS324" s="62"/>
      <c r="AT324" s="62"/>
      <c r="AU324" s="62"/>
      <c r="AV324" s="62">
        <v>750000.0</v>
      </c>
      <c r="AW324" s="62"/>
      <c r="AX324" s="62">
        <v>750000.0</v>
      </c>
      <c r="AY324" s="62">
        <v>750000.0</v>
      </c>
      <c r="AZ324" s="63"/>
      <c r="BA324" s="59">
        <f t="shared" si="333"/>
        <v>9000000</v>
      </c>
      <c r="BB324" s="28">
        <f t="shared" si="277"/>
        <v>0</v>
      </c>
      <c r="BC324" s="64"/>
      <c r="BD324" s="59">
        <f t="shared" si="374"/>
        <v>0</v>
      </c>
      <c r="BE324" s="59">
        <f t="shared" si="375"/>
        <v>750000</v>
      </c>
      <c r="BF324" s="59">
        <f t="shared" si="376"/>
        <v>750000</v>
      </c>
      <c r="BG324" s="59">
        <f t="shared" si="377"/>
        <v>750000</v>
      </c>
      <c r="BH324" s="59">
        <f t="shared" si="378"/>
        <v>750000</v>
      </c>
      <c r="BI324" s="59">
        <f t="shared" si="379"/>
        <v>750000</v>
      </c>
      <c r="BJ324" s="59">
        <f t="shared" si="380"/>
        <v>750000</v>
      </c>
      <c r="BK324" s="59">
        <f t="shared" si="381"/>
        <v>750000</v>
      </c>
      <c r="BL324" s="59">
        <f t="shared" si="382"/>
        <v>750000</v>
      </c>
      <c r="BM324" s="59">
        <f t="shared" si="383"/>
        <v>750000</v>
      </c>
      <c r="BN324" s="59">
        <f t="shared" si="384"/>
        <v>750000</v>
      </c>
      <c r="BO324" s="59">
        <f t="shared" si="385"/>
        <v>1500000</v>
      </c>
      <c r="BP324" s="64"/>
      <c r="BQ324" s="59">
        <f t="shared" si="386"/>
        <v>1500000</v>
      </c>
      <c r="BR324" s="59">
        <f t="shared" si="387"/>
        <v>2250000</v>
      </c>
      <c r="BS324" s="59">
        <f t="shared" si="388"/>
        <v>2250000</v>
      </c>
      <c r="BT324" s="59">
        <f t="shared" si="389"/>
        <v>3000000</v>
      </c>
    </row>
    <row r="325">
      <c r="A325" s="49"/>
      <c r="B325" s="52" t="s">
        <v>38</v>
      </c>
      <c r="C325" s="52" t="s">
        <v>267</v>
      </c>
      <c r="D325" s="53">
        <v>7920000.0</v>
      </c>
      <c r="E325" s="62"/>
      <c r="F325" s="62"/>
      <c r="G325" s="62"/>
      <c r="H325" s="62"/>
      <c r="I325" s="62"/>
      <c r="J325" s="62"/>
      <c r="K325" s="62"/>
      <c r="L325" s="53">
        <v>660000.0</v>
      </c>
      <c r="M325" s="62"/>
      <c r="N325" s="53">
        <v>660000.0</v>
      </c>
      <c r="O325" s="62"/>
      <c r="P325" s="62"/>
      <c r="Q325" s="62"/>
      <c r="R325" s="62"/>
      <c r="S325" s="62"/>
      <c r="T325" s="62">
        <v>660000.0</v>
      </c>
      <c r="U325" s="62"/>
      <c r="V325" s="62"/>
      <c r="W325" s="62"/>
      <c r="X325" s="62">
        <v>660000.0</v>
      </c>
      <c r="Y325" s="62"/>
      <c r="Z325" s="62"/>
      <c r="AA325" s="62"/>
      <c r="AB325" s="62">
        <v>660000.0</v>
      </c>
      <c r="AC325" s="62"/>
      <c r="AD325" s="62"/>
      <c r="AE325" s="62"/>
      <c r="AF325" s="62">
        <v>660000.0</v>
      </c>
      <c r="AG325" s="62"/>
      <c r="AH325" s="62"/>
      <c r="AI325" s="62"/>
      <c r="AJ325" s="62">
        <v>660000.0</v>
      </c>
      <c r="AK325" s="62"/>
      <c r="AL325" s="62"/>
      <c r="AM325" s="62"/>
      <c r="AN325" s="62">
        <v>660000.0</v>
      </c>
      <c r="AO325" s="62"/>
      <c r="AP325" s="62"/>
      <c r="AQ325" s="62"/>
      <c r="AR325" s="62">
        <v>660000.0</v>
      </c>
      <c r="AS325" s="62"/>
      <c r="AT325" s="62"/>
      <c r="AU325" s="62"/>
      <c r="AV325" s="62">
        <v>660000.0</v>
      </c>
      <c r="AW325" s="62"/>
      <c r="AX325" s="62">
        <v>660000.0</v>
      </c>
      <c r="AY325" s="62">
        <v>660000.0</v>
      </c>
      <c r="AZ325" s="63"/>
      <c r="BA325" s="59">
        <f t="shared" si="333"/>
        <v>7920000</v>
      </c>
      <c r="BB325" s="28">
        <f t="shared" si="277"/>
        <v>0</v>
      </c>
      <c r="BC325" s="64"/>
      <c r="BD325" s="59">
        <f t="shared" si="374"/>
        <v>0</v>
      </c>
      <c r="BE325" s="59">
        <f t="shared" si="375"/>
        <v>660000</v>
      </c>
      <c r="BF325" s="59">
        <f t="shared" si="376"/>
        <v>660000</v>
      </c>
      <c r="BG325" s="59">
        <f t="shared" si="377"/>
        <v>660000</v>
      </c>
      <c r="BH325" s="59">
        <f t="shared" si="378"/>
        <v>660000</v>
      </c>
      <c r="BI325" s="59">
        <f t="shared" si="379"/>
        <v>660000</v>
      </c>
      <c r="BJ325" s="59">
        <f t="shared" si="380"/>
        <v>660000</v>
      </c>
      <c r="BK325" s="59">
        <f t="shared" si="381"/>
        <v>660000</v>
      </c>
      <c r="BL325" s="59">
        <f t="shared" si="382"/>
        <v>660000</v>
      </c>
      <c r="BM325" s="59">
        <f t="shared" si="383"/>
        <v>660000</v>
      </c>
      <c r="BN325" s="59">
        <f t="shared" si="384"/>
        <v>660000</v>
      </c>
      <c r="BO325" s="59">
        <f t="shared" si="385"/>
        <v>1320000</v>
      </c>
      <c r="BP325" s="64"/>
      <c r="BQ325" s="59">
        <f t="shared" si="386"/>
        <v>1320000</v>
      </c>
      <c r="BR325" s="59">
        <f t="shared" si="387"/>
        <v>1980000</v>
      </c>
      <c r="BS325" s="59">
        <f t="shared" si="388"/>
        <v>1980000</v>
      </c>
      <c r="BT325" s="59">
        <f t="shared" si="389"/>
        <v>2640000</v>
      </c>
    </row>
    <row r="326">
      <c r="A326" s="49"/>
      <c r="B326" s="52" t="s">
        <v>38</v>
      </c>
      <c r="C326" s="52" t="s">
        <v>310</v>
      </c>
      <c r="D326" s="53">
        <v>1.764E7</v>
      </c>
      <c r="E326" s="62"/>
      <c r="F326" s="62"/>
      <c r="G326" s="62"/>
      <c r="H326" s="62"/>
      <c r="I326" s="62"/>
      <c r="J326" s="62"/>
      <c r="K326" s="62"/>
      <c r="L326" s="53">
        <v>1470000.0</v>
      </c>
      <c r="M326" s="62"/>
      <c r="N326" s="53">
        <v>1470000.0</v>
      </c>
      <c r="O326" s="62"/>
      <c r="P326" s="62"/>
      <c r="Q326" s="62"/>
      <c r="R326" s="62"/>
      <c r="S326" s="62"/>
      <c r="T326" s="62">
        <v>1470000.0</v>
      </c>
      <c r="U326" s="62"/>
      <c r="V326" s="62"/>
      <c r="W326" s="62"/>
      <c r="X326" s="62">
        <v>1470000.0</v>
      </c>
      <c r="Y326" s="62"/>
      <c r="Z326" s="62"/>
      <c r="AA326" s="62"/>
      <c r="AB326" s="62">
        <v>1470000.0</v>
      </c>
      <c r="AC326" s="62"/>
      <c r="AD326" s="62"/>
      <c r="AE326" s="62"/>
      <c r="AF326" s="62">
        <v>1470000.0</v>
      </c>
      <c r="AG326" s="62"/>
      <c r="AH326" s="62"/>
      <c r="AI326" s="62"/>
      <c r="AJ326" s="62">
        <v>1470000.0</v>
      </c>
      <c r="AK326" s="62"/>
      <c r="AL326" s="62"/>
      <c r="AM326" s="62"/>
      <c r="AN326" s="62">
        <v>1470000.0</v>
      </c>
      <c r="AO326" s="62"/>
      <c r="AP326" s="62"/>
      <c r="AQ326" s="62"/>
      <c r="AR326" s="62">
        <v>1470000.0</v>
      </c>
      <c r="AS326" s="62"/>
      <c r="AT326" s="62"/>
      <c r="AU326" s="62"/>
      <c r="AV326" s="62">
        <v>1470000.0</v>
      </c>
      <c r="AW326" s="62"/>
      <c r="AX326" s="62">
        <v>1470000.0</v>
      </c>
      <c r="AY326" s="62">
        <v>1470000.0</v>
      </c>
      <c r="AZ326" s="63"/>
      <c r="BA326" s="59">
        <f t="shared" si="333"/>
        <v>17640000</v>
      </c>
      <c r="BB326" s="28">
        <f t="shared" si="277"/>
        <v>0</v>
      </c>
      <c r="BC326" s="64"/>
      <c r="BD326" s="59">
        <f t="shared" si="374"/>
        <v>0</v>
      </c>
      <c r="BE326" s="59">
        <f t="shared" si="375"/>
        <v>1470000</v>
      </c>
      <c r="BF326" s="59">
        <f t="shared" si="376"/>
        <v>1470000</v>
      </c>
      <c r="BG326" s="59">
        <f t="shared" si="377"/>
        <v>1470000</v>
      </c>
      <c r="BH326" s="59">
        <f t="shared" si="378"/>
        <v>1470000</v>
      </c>
      <c r="BI326" s="59">
        <f t="shared" si="379"/>
        <v>1470000</v>
      </c>
      <c r="BJ326" s="59">
        <f t="shared" si="380"/>
        <v>1470000</v>
      </c>
      <c r="BK326" s="59">
        <f t="shared" si="381"/>
        <v>1470000</v>
      </c>
      <c r="BL326" s="59">
        <f t="shared" si="382"/>
        <v>1470000</v>
      </c>
      <c r="BM326" s="59">
        <f t="shared" si="383"/>
        <v>1470000</v>
      </c>
      <c r="BN326" s="59">
        <f t="shared" si="384"/>
        <v>1470000</v>
      </c>
      <c r="BO326" s="59">
        <f t="shared" si="385"/>
        <v>2940000</v>
      </c>
      <c r="BP326" s="64"/>
      <c r="BQ326" s="59">
        <f t="shared" si="386"/>
        <v>2940000</v>
      </c>
      <c r="BR326" s="59">
        <f t="shared" si="387"/>
        <v>4410000</v>
      </c>
      <c r="BS326" s="59">
        <f t="shared" si="388"/>
        <v>4410000</v>
      </c>
      <c r="BT326" s="59">
        <f t="shared" si="389"/>
        <v>5880000</v>
      </c>
    </row>
    <row r="327">
      <c r="A327" s="49"/>
      <c r="B327" s="52" t="s">
        <v>38</v>
      </c>
      <c r="C327" s="52" t="s">
        <v>269</v>
      </c>
      <c r="D327" s="53">
        <v>5880000.0</v>
      </c>
      <c r="E327" s="62"/>
      <c r="F327" s="62"/>
      <c r="G327" s="62"/>
      <c r="H327" s="62"/>
      <c r="I327" s="62"/>
      <c r="J327" s="62"/>
      <c r="K327" s="62"/>
      <c r="L327" s="53">
        <v>490000.0</v>
      </c>
      <c r="M327" s="62"/>
      <c r="N327" s="53">
        <v>490000.0</v>
      </c>
      <c r="O327" s="62"/>
      <c r="P327" s="62"/>
      <c r="Q327" s="62"/>
      <c r="R327" s="62"/>
      <c r="S327" s="62"/>
      <c r="T327" s="62">
        <v>490000.0</v>
      </c>
      <c r="U327" s="62"/>
      <c r="V327" s="62"/>
      <c r="W327" s="62"/>
      <c r="X327" s="62">
        <v>490000.0</v>
      </c>
      <c r="Y327" s="62"/>
      <c r="Z327" s="62"/>
      <c r="AA327" s="62"/>
      <c r="AB327" s="62">
        <v>490000.0</v>
      </c>
      <c r="AC327" s="62"/>
      <c r="AD327" s="62"/>
      <c r="AE327" s="62"/>
      <c r="AF327" s="62">
        <v>490000.0</v>
      </c>
      <c r="AG327" s="62"/>
      <c r="AH327" s="62"/>
      <c r="AI327" s="62"/>
      <c r="AJ327" s="62">
        <v>490000.0</v>
      </c>
      <c r="AK327" s="62"/>
      <c r="AL327" s="62"/>
      <c r="AM327" s="62"/>
      <c r="AN327" s="62">
        <v>490000.0</v>
      </c>
      <c r="AO327" s="62"/>
      <c r="AP327" s="62"/>
      <c r="AQ327" s="62"/>
      <c r="AR327" s="62">
        <v>490000.0</v>
      </c>
      <c r="AS327" s="62"/>
      <c r="AT327" s="62"/>
      <c r="AU327" s="62"/>
      <c r="AV327" s="62">
        <v>490000.0</v>
      </c>
      <c r="AW327" s="62"/>
      <c r="AX327" s="62">
        <v>490000.0</v>
      </c>
      <c r="AY327" s="62">
        <v>490000.0</v>
      </c>
      <c r="AZ327" s="63"/>
      <c r="BA327" s="59">
        <f t="shared" si="333"/>
        <v>5880000</v>
      </c>
      <c r="BB327" s="28">
        <f t="shared" si="277"/>
        <v>0</v>
      </c>
      <c r="BC327" s="64"/>
      <c r="BD327" s="59">
        <f t="shared" si="374"/>
        <v>0</v>
      </c>
      <c r="BE327" s="59">
        <f t="shared" si="375"/>
        <v>490000</v>
      </c>
      <c r="BF327" s="59">
        <f t="shared" si="376"/>
        <v>490000</v>
      </c>
      <c r="BG327" s="59">
        <f t="shared" si="377"/>
        <v>490000</v>
      </c>
      <c r="BH327" s="59">
        <f t="shared" si="378"/>
        <v>490000</v>
      </c>
      <c r="BI327" s="59">
        <f t="shared" si="379"/>
        <v>490000</v>
      </c>
      <c r="BJ327" s="59">
        <f t="shared" si="380"/>
        <v>490000</v>
      </c>
      <c r="BK327" s="59">
        <f t="shared" si="381"/>
        <v>490000</v>
      </c>
      <c r="BL327" s="59">
        <f t="shared" si="382"/>
        <v>490000</v>
      </c>
      <c r="BM327" s="59">
        <f t="shared" si="383"/>
        <v>490000</v>
      </c>
      <c r="BN327" s="59">
        <f t="shared" si="384"/>
        <v>490000</v>
      </c>
      <c r="BO327" s="59">
        <f t="shared" si="385"/>
        <v>980000</v>
      </c>
      <c r="BP327" s="64"/>
      <c r="BQ327" s="59">
        <f t="shared" si="386"/>
        <v>980000</v>
      </c>
      <c r="BR327" s="59">
        <f t="shared" si="387"/>
        <v>1470000</v>
      </c>
      <c r="BS327" s="59">
        <f t="shared" si="388"/>
        <v>1470000</v>
      </c>
      <c r="BT327" s="59">
        <f t="shared" si="389"/>
        <v>1960000</v>
      </c>
    </row>
    <row r="328">
      <c r="A328" s="49"/>
      <c r="B328" s="52" t="s">
        <v>54</v>
      </c>
      <c r="C328" s="52" t="s">
        <v>263</v>
      </c>
      <c r="D328" s="53">
        <v>1.572E7</v>
      </c>
      <c r="E328" s="53">
        <v>0.0</v>
      </c>
      <c r="F328" s="53">
        <v>0.0</v>
      </c>
      <c r="G328" s="53">
        <v>0.0</v>
      </c>
      <c r="H328" s="53">
        <v>0.0</v>
      </c>
      <c r="I328" s="53">
        <v>0.0</v>
      </c>
      <c r="J328" s="53">
        <v>0.0</v>
      </c>
      <c r="K328" s="53">
        <v>0.0</v>
      </c>
      <c r="L328" s="53">
        <v>1310000.0</v>
      </c>
      <c r="M328" s="53">
        <v>0.0</v>
      </c>
      <c r="N328" s="53">
        <v>1310000.0</v>
      </c>
      <c r="O328" s="53">
        <v>0.0</v>
      </c>
      <c r="P328" s="53">
        <v>0.0</v>
      </c>
      <c r="Q328" s="53">
        <v>0.0</v>
      </c>
      <c r="R328" s="53">
        <f t="shared" ref="R328:AZ328" si="408">sum(R329:R331)</f>
        <v>0</v>
      </c>
      <c r="S328" s="53">
        <f t="shared" si="408"/>
        <v>0</v>
      </c>
      <c r="T328" s="53">
        <f t="shared" si="408"/>
        <v>1310000</v>
      </c>
      <c r="U328" s="53">
        <f t="shared" si="408"/>
        <v>0</v>
      </c>
      <c r="V328" s="53">
        <f t="shared" si="408"/>
        <v>0</v>
      </c>
      <c r="W328" s="53">
        <f t="shared" si="408"/>
        <v>0</v>
      </c>
      <c r="X328" s="53">
        <f t="shared" si="408"/>
        <v>1310000</v>
      </c>
      <c r="Y328" s="53">
        <f t="shared" si="408"/>
        <v>0</v>
      </c>
      <c r="Z328" s="53">
        <f t="shared" si="408"/>
        <v>0</v>
      </c>
      <c r="AA328" s="53">
        <f t="shared" si="408"/>
        <v>0</v>
      </c>
      <c r="AB328" s="53">
        <f t="shared" si="408"/>
        <v>1310000</v>
      </c>
      <c r="AC328" s="53">
        <f t="shared" si="408"/>
        <v>0</v>
      </c>
      <c r="AD328" s="53">
        <f t="shared" si="408"/>
        <v>0</v>
      </c>
      <c r="AE328" s="53">
        <f t="shared" si="408"/>
        <v>0</v>
      </c>
      <c r="AF328" s="53">
        <f t="shared" si="408"/>
        <v>1310000</v>
      </c>
      <c r="AG328" s="53">
        <f t="shared" si="408"/>
        <v>0</v>
      </c>
      <c r="AH328" s="53">
        <f t="shared" si="408"/>
        <v>0</v>
      </c>
      <c r="AI328" s="53">
        <f t="shared" si="408"/>
        <v>0</v>
      </c>
      <c r="AJ328" s="53">
        <f t="shared" si="408"/>
        <v>1310000</v>
      </c>
      <c r="AK328" s="53">
        <f t="shared" si="408"/>
        <v>0</v>
      </c>
      <c r="AL328" s="53">
        <f t="shared" si="408"/>
        <v>0</v>
      </c>
      <c r="AM328" s="53">
        <f t="shared" si="408"/>
        <v>0</v>
      </c>
      <c r="AN328" s="53">
        <f t="shared" si="408"/>
        <v>1310000</v>
      </c>
      <c r="AO328" s="53">
        <f t="shared" si="408"/>
        <v>0</v>
      </c>
      <c r="AP328" s="53">
        <f t="shared" si="408"/>
        <v>0</v>
      </c>
      <c r="AQ328" s="53">
        <f t="shared" si="408"/>
        <v>0</v>
      </c>
      <c r="AR328" s="53">
        <f t="shared" si="408"/>
        <v>1310000</v>
      </c>
      <c r="AS328" s="53">
        <f t="shared" si="408"/>
        <v>0</v>
      </c>
      <c r="AT328" s="53">
        <f t="shared" si="408"/>
        <v>0</v>
      </c>
      <c r="AU328" s="53">
        <f t="shared" si="408"/>
        <v>0</v>
      </c>
      <c r="AV328" s="53">
        <f t="shared" si="408"/>
        <v>1310000</v>
      </c>
      <c r="AW328" s="53">
        <f t="shared" si="408"/>
        <v>0</v>
      </c>
      <c r="AX328" s="53">
        <f t="shared" si="408"/>
        <v>1310000</v>
      </c>
      <c r="AY328" s="53">
        <f t="shared" si="408"/>
        <v>1310000</v>
      </c>
      <c r="AZ328" s="65">
        <f t="shared" si="408"/>
        <v>0</v>
      </c>
      <c r="BA328" s="59">
        <f t="shared" si="333"/>
        <v>15720000</v>
      </c>
      <c r="BB328" s="28">
        <f t="shared" si="277"/>
        <v>0</v>
      </c>
      <c r="BC328" s="64"/>
      <c r="BD328" s="59">
        <f t="shared" si="374"/>
        <v>0</v>
      </c>
      <c r="BE328" s="59">
        <f t="shared" si="375"/>
        <v>1310000</v>
      </c>
      <c r="BF328" s="59">
        <f t="shared" si="376"/>
        <v>1310000</v>
      </c>
      <c r="BG328" s="59">
        <f t="shared" si="377"/>
        <v>1310000</v>
      </c>
      <c r="BH328" s="59">
        <f t="shared" si="378"/>
        <v>1310000</v>
      </c>
      <c r="BI328" s="59">
        <f t="shared" si="379"/>
        <v>1310000</v>
      </c>
      <c r="BJ328" s="59">
        <f t="shared" si="380"/>
        <v>1310000</v>
      </c>
      <c r="BK328" s="59">
        <f t="shared" si="381"/>
        <v>1310000</v>
      </c>
      <c r="BL328" s="59">
        <f t="shared" si="382"/>
        <v>1310000</v>
      </c>
      <c r="BM328" s="59">
        <f t="shared" si="383"/>
        <v>1310000</v>
      </c>
      <c r="BN328" s="59">
        <f t="shared" si="384"/>
        <v>1310000</v>
      </c>
      <c r="BO328" s="59">
        <f t="shared" si="385"/>
        <v>2620000</v>
      </c>
      <c r="BP328" s="64"/>
      <c r="BQ328" s="59">
        <f t="shared" si="386"/>
        <v>2620000</v>
      </c>
      <c r="BR328" s="59">
        <f t="shared" si="387"/>
        <v>3930000</v>
      </c>
      <c r="BS328" s="59">
        <f t="shared" si="388"/>
        <v>3930000</v>
      </c>
      <c r="BT328" s="59">
        <f t="shared" si="389"/>
        <v>5240000</v>
      </c>
    </row>
    <row r="329">
      <c r="A329" s="49"/>
      <c r="B329" s="52" t="s">
        <v>38</v>
      </c>
      <c r="C329" s="52" t="s">
        <v>270</v>
      </c>
      <c r="D329" s="53">
        <v>6480000.0</v>
      </c>
      <c r="E329" s="62"/>
      <c r="F329" s="62"/>
      <c r="G329" s="62"/>
      <c r="H329" s="62"/>
      <c r="I329" s="62"/>
      <c r="J329" s="62"/>
      <c r="K329" s="62"/>
      <c r="L329" s="53">
        <v>540000.0</v>
      </c>
      <c r="M329" s="62"/>
      <c r="N329" s="53">
        <v>540000.0</v>
      </c>
      <c r="O329" s="62"/>
      <c r="P329" s="62"/>
      <c r="Q329" s="62"/>
      <c r="R329" s="62"/>
      <c r="S329" s="62"/>
      <c r="T329" s="62">
        <v>540000.0</v>
      </c>
      <c r="U329" s="62"/>
      <c r="V329" s="62"/>
      <c r="W329" s="62"/>
      <c r="X329" s="62">
        <v>540000.0</v>
      </c>
      <c r="Y329" s="62"/>
      <c r="Z329" s="62"/>
      <c r="AA329" s="62"/>
      <c r="AB329" s="62">
        <v>540000.0</v>
      </c>
      <c r="AC329" s="62"/>
      <c r="AD329" s="62"/>
      <c r="AE329" s="62"/>
      <c r="AF329" s="62">
        <v>540000.0</v>
      </c>
      <c r="AG329" s="62"/>
      <c r="AH329" s="62"/>
      <c r="AI329" s="62"/>
      <c r="AJ329" s="62">
        <v>540000.0</v>
      </c>
      <c r="AK329" s="62"/>
      <c r="AL329" s="62"/>
      <c r="AM329" s="62"/>
      <c r="AN329" s="62">
        <v>540000.0</v>
      </c>
      <c r="AO329" s="62"/>
      <c r="AP329" s="62"/>
      <c r="AQ329" s="62"/>
      <c r="AR329" s="62">
        <v>540000.0</v>
      </c>
      <c r="AS329" s="62"/>
      <c r="AT329" s="62"/>
      <c r="AU329" s="62"/>
      <c r="AV329" s="62">
        <v>540000.0</v>
      </c>
      <c r="AW329" s="62"/>
      <c r="AX329" s="62">
        <v>540000.0</v>
      </c>
      <c r="AY329" s="62">
        <v>540000.0</v>
      </c>
      <c r="AZ329" s="63"/>
      <c r="BA329" s="59">
        <f t="shared" si="333"/>
        <v>6480000</v>
      </c>
      <c r="BB329" s="28">
        <f t="shared" si="277"/>
        <v>0</v>
      </c>
      <c r="BC329" s="64"/>
      <c r="BD329" s="59">
        <f t="shared" si="374"/>
        <v>0</v>
      </c>
      <c r="BE329" s="59">
        <f t="shared" si="375"/>
        <v>540000</v>
      </c>
      <c r="BF329" s="59">
        <f t="shared" si="376"/>
        <v>540000</v>
      </c>
      <c r="BG329" s="59">
        <f t="shared" si="377"/>
        <v>540000</v>
      </c>
      <c r="BH329" s="59">
        <f t="shared" si="378"/>
        <v>540000</v>
      </c>
      <c r="BI329" s="59">
        <f t="shared" si="379"/>
        <v>540000</v>
      </c>
      <c r="BJ329" s="59">
        <f t="shared" si="380"/>
        <v>540000</v>
      </c>
      <c r="BK329" s="59">
        <f t="shared" si="381"/>
        <v>540000</v>
      </c>
      <c r="BL329" s="59">
        <f t="shared" si="382"/>
        <v>540000</v>
      </c>
      <c r="BM329" s="59">
        <f t="shared" si="383"/>
        <v>540000</v>
      </c>
      <c r="BN329" s="59">
        <f t="shared" si="384"/>
        <v>540000</v>
      </c>
      <c r="BO329" s="59">
        <f t="shared" si="385"/>
        <v>1080000</v>
      </c>
      <c r="BP329" s="64"/>
      <c r="BQ329" s="59">
        <f t="shared" si="386"/>
        <v>1080000</v>
      </c>
      <c r="BR329" s="59">
        <f t="shared" si="387"/>
        <v>1620000</v>
      </c>
      <c r="BS329" s="59">
        <f t="shared" si="388"/>
        <v>1620000</v>
      </c>
      <c r="BT329" s="59">
        <f t="shared" si="389"/>
        <v>2160000</v>
      </c>
    </row>
    <row r="330">
      <c r="A330" s="49"/>
      <c r="B330" s="52" t="s">
        <v>38</v>
      </c>
      <c r="C330" s="52" t="s">
        <v>271</v>
      </c>
      <c r="D330" s="53">
        <v>5280000.0</v>
      </c>
      <c r="E330" s="62"/>
      <c r="F330" s="62"/>
      <c r="G330" s="62"/>
      <c r="H330" s="62"/>
      <c r="I330" s="62"/>
      <c r="J330" s="62"/>
      <c r="K330" s="62"/>
      <c r="L330" s="53">
        <v>440000.0</v>
      </c>
      <c r="M330" s="62"/>
      <c r="N330" s="53">
        <v>440000.0</v>
      </c>
      <c r="O330" s="62"/>
      <c r="P330" s="62"/>
      <c r="Q330" s="62"/>
      <c r="R330" s="62"/>
      <c r="S330" s="62"/>
      <c r="T330" s="62">
        <v>440000.0</v>
      </c>
      <c r="U330" s="62"/>
      <c r="V330" s="62"/>
      <c r="W330" s="62"/>
      <c r="X330" s="62">
        <v>440000.0</v>
      </c>
      <c r="Y330" s="62"/>
      <c r="Z330" s="62"/>
      <c r="AA330" s="62"/>
      <c r="AB330" s="62">
        <v>440000.0</v>
      </c>
      <c r="AC330" s="62"/>
      <c r="AD330" s="62"/>
      <c r="AE330" s="62"/>
      <c r="AF330" s="62">
        <v>440000.0</v>
      </c>
      <c r="AG330" s="62"/>
      <c r="AH330" s="62"/>
      <c r="AI330" s="62"/>
      <c r="AJ330" s="62">
        <v>440000.0</v>
      </c>
      <c r="AK330" s="62"/>
      <c r="AL330" s="62"/>
      <c r="AM330" s="62"/>
      <c r="AN330" s="62">
        <v>440000.0</v>
      </c>
      <c r="AO330" s="62"/>
      <c r="AP330" s="62"/>
      <c r="AQ330" s="62"/>
      <c r="AR330" s="62">
        <v>440000.0</v>
      </c>
      <c r="AS330" s="62"/>
      <c r="AT330" s="62"/>
      <c r="AU330" s="62"/>
      <c r="AV330" s="62">
        <v>440000.0</v>
      </c>
      <c r="AW330" s="62"/>
      <c r="AX330" s="62">
        <v>440000.0</v>
      </c>
      <c r="AY330" s="62">
        <v>440000.0</v>
      </c>
      <c r="AZ330" s="63"/>
      <c r="BA330" s="59">
        <f t="shared" si="333"/>
        <v>5280000</v>
      </c>
      <c r="BB330" s="28">
        <f t="shared" si="277"/>
        <v>0</v>
      </c>
      <c r="BC330" s="64"/>
      <c r="BD330" s="59">
        <f t="shared" si="374"/>
        <v>0</v>
      </c>
      <c r="BE330" s="59">
        <f t="shared" si="375"/>
        <v>440000</v>
      </c>
      <c r="BF330" s="59">
        <f t="shared" si="376"/>
        <v>440000</v>
      </c>
      <c r="BG330" s="59">
        <f t="shared" si="377"/>
        <v>440000</v>
      </c>
      <c r="BH330" s="59">
        <f t="shared" si="378"/>
        <v>440000</v>
      </c>
      <c r="BI330" s="59">
        <f t="shared" si="379"/>
        <v>440000</v>
      </c>
      <c r="BJ330" s="59">
        <f t="shared" si="380"/>
        <v>440000</v>
      </c>
      <c r="BK330" s="59">
        <f t="shared" si="381"/>
        <v>440000</v>
      </c>
      <c r="BL330" s="59">
        <f t="shared" si="382"/>
        <v>440000</v>
      </c>
      <c r="BM330" s="59">
        <f t="shared" si="383"/>
        <v>440000</v>
      </c>
      <c r="BN330" s="59">
        <f t="shared" si="384"/>
        <v>440000</v>
      </c>
      <c r="BO330" s="59">
        <f t="shared" si="385"/>
        <v>880000</v>
      </c>
      <c r="BP330" s="64"/>
      <c r="BQ330" s="59">
        <f t="shared" si="386"/>
        <v>880000</v>
      </c>
      <c r="BR330" s="59">
        <f t="shared" si="387"/>
        <v>1320000</v>
      </c>
      <c r="BS330" s="59">
        <f t="shared" si="388"/>
        <v>1320000</v>
      </c>
      <c r="BT330" s="59">
        <f t="shared" si="389"/>
        <v>1760000</v>
      </c>
    </row>
    <row r="331">
      <c r="A331" s="49"/>
      <c r="B331" s="52" t="s">
        <v>38</v>
      </c>
      <c r="C331" s="52" t="s">
        <v>272</v>
      </c>
      <c r="D331" s="53">
        <v>3960000.0</v>
      </c>
      <c r="E331" s="62"/>
      <c r="F331" s="62"/>
      <c r="G331" s="62"/>
      <c r="H331" s="62"/>
      <c r="I331" s="62"/>
      <c r="J331" s="62"/>
      <c r="K331" s="62"/>
      <c r="L331" s="53">
        <v>330000.0</v>
      </c>
      <c r="M331" s="62"/>
      <c r="N331" s="53">
        <v>330000.0</v>
      </c>
      <c r="O331" s="62"/>
      <c r="P331" s="62"/>
      <c r="Q331" s="62"/>
      <c r="R331" s="62"/>
      <c r="S331" s="62"/>
      <c r="T331" s="62">
        <v>330000.0</v>
      </c>
      <c r="U331" s="62"/>
      <c r="V331" s="62"/>
      <c r="W331" s="62"/>
      <c r="X331" s="62">
        <v>330000.0</v>
      </c>
      <c r="Y331" s="62"/>
      <c r="Z331" s="62"/>
      <c r="AA331" s="62"/>
      <c r="AB331" s="62">
        <v>330000.0</v>
      </c>
      <c r="AC331" s="62"/>
      <c r="AD331" s="62"/>
      <c r="AE331" s="62"/>
      <c r="AF331" s="62">
        <v>330000.0</v>
      </c>
      <c r="AG331" s="62"/>
      <c r="AH331" s="62"/>
      <c r="AI331" s="62"/>
      <c r="AJ331" s="62">
        <v>330000.0</v>
      </c>
      <c r="AK331" s="62"/>
      <c r="AL331" s="62"/>
      <c r="AM331" s="62"/>
      <c r="AN331" s="62">
        <v>330000.0</v>
      </c>
      <c r="AO331" s="62"/>
      <c r="AP331" s="62"/>
      <c r="AQ331" s="62"/>
      <c r="AR331" s="62">
        <v>330000.0</v>
      </c>
      <c r="AS331" s="62"/>
      <c r="AT331" s="62"/>
      <c r="AU331" s="62"/>
      <c r="AV331" s="62">
        <v>330000.0</v>
      </c>
      <c r="AW331" s="62"/>
      <c r="AX331" s="62">
        <v>330000.0</v>
      </c>
      <c r="AY331" s="62">
        <v>330000.0</v>
      </c>
      <c r="AZ331" s="63"/>
      <c r="BA331" s="59">
        <f t="shared" si="333"/>
        <v>3960000</v>
      </c>
      <c r="BB331" s="28">
        <f t="shared" si="277"/>
        <v>0</v>
      </c>
      <c r="BC331" s="64"/>
      <c r="BD331" s="59">
        <f t="shared" si="374"/>
        <v>0</v>
      </c>
      <c r="BE331" s="59">
        <f t="shared" si="375"/>
        <v>330000</v>
      </c>
      <c r="BF331" s="59">
        <f t="shared" si="376"/>
        <v>330000</v>
      </c>
      <c r="BG331" s="59">
        <f t="shared" si="377"/>
        <v>330000</v>
      </c>
      <c r="BH331" s="59">
        <f t="shared" si="378"/>
        <v>330000</v>
      </c>
      <c r="BI331" s="59">
        <f t="shared" si="379"/>
        <v>330000</v>
      </c>
      <c r="BJ331" s="59">
        <f t="shared" si="380"/>
        <v>330000</v>
      </c>
      <c r="BK331" s="59">
        <f t="shared" si="381"/>
        <v>330000</v>
      </c>
      <c r="BL331" s="59">
        <f t="shared" si="382"/>
        <v>330000</v>
      </c>
      <c r="BM331" s="59">
        <f t="shared" si="383"/>
        <v>330000</v>
      </c>
      <c r="BN331" s="59">
        <f t="shared" si="384"/>
        <v>330000</v>
      </c>
      <c r="BO331" s="59">
        <f t="shared" si="385"/>
        <v>660000</v>
      </c>
      <c r="BP331" s="64"/>
      <c r="BQ331" s="59">
        <f t="shared" si="386"/>
        <v>660000</v>
      </c>
      <c r="BR331" s="59">
        <f t="shared" si="387"/>
        <v>990000</v>
      </c>
      <c r="BS331" s="59">
        <f t="shared" si="388"/>
        <v>990000</v>
      </c>
      <c r="BT331" s="59">
        <f t="shared" si="389"/>
        <v>1320000</v>
      </c>
    </row>
    <row r="332">
      <c r="A332" s="49"/>
      <c r="B332" s="52" t="s">
        <v>54</v>
      </c>
      <c r="C332" s="52" t="s">
        <v>273</v>
      </c>
      <c r="D332" s="53">
        <v>1.632E7</v>
      </c>
      <c r="E332" s="53">
        <v>0.0</v>
      </c>
      <c r="F332" s="53">
        <v>0.0</v>
      </c>
      <c r="G332" s="53">
        <v>0.0</v>
      </c>
      <c r="H332" s="53">
        <v>0.0</v>
      </c>
      <c r="I332" s="53">
        <v>0.0</v>
      </c>
      <c r="J332" s="53">
        <v>0.0</v>
      </c>
      <c r="K332" s="53">
        <v>0.0</v>
      </c>
      <c r="L332" s="53">
        <v>1360000.0</v>
      </c>
      <c r="M332" s="53">
        <v>0.0</v>
      </c>
      <c r="N332" s="53">
        <v>1360000.0</v>
      </c>
      <c r="O332" s="53">
        <v>0.0</v>
      </c>
      <c r="P332" s="53">
        <v>0.0</v>
      </c>
      <c r="Q332" s="53">
        <v>0.0</v>
      </c>
      <c r="R332" s="53">
        <f t="shared" ref="R332:AZ332" si="409">sum(R333)</f>
        <v>0</v>
      </c>
      <c r="S332" s="53">
        <f t="shared" si="409"/>
        <v>0</v>
      </c>
      <c r="T332" s="53">
        <f t="shared" si="409"/>
        <v>1360000</v>
      </c>
      <c r="U332" s="53">
        <f t="shared" si="409"/>
        <v>0</v>
      </c>
      <c r="V332" s="53">
        <f t="shared" si="409"/>
        <v>0</v>
      </c>
      <c r="W332" s="53">
        <f t="shared" si="409"/>
        <v>0</v>
      </c>
      <c r="X332" s="53">
        <f t="shared" si="409"/>
        <v>1360000</v>
      </c>
      <c r="Y332" s="53">
        <f t="shared" si="409"/>
        <v>0</v>
      </c>
      <c r="Z332" s="53">
        <f t="shared" si="409"/>
        <v>0</v>
      </c>
      <c r="AA332" s="53">
        <f t="shared" si="409"/>
        <v>0</v>
      </c>
      <c r="AB332" s="53">
        <f t="shared" si="409"/>
        <v>1360000</v>
      </c>
      <c r="AC332" s="53">
        <f t="shared" si="409"/>
        <v>0</v>
      </c>
      <c r="AD332" s="53">
        <f t="shared" si="409"/>
        <v>0</v>
      </c>
      <c r="AE332" s="53">
        <f t="shared" si="409"/>
        <v>0</v>
      </c>
      <c r="AF332" s="53">
        <f t="shared" si="409"/>
        <v>1360000</v>
      </c>
      <c r="AG332" s="53">
        <f t="shared" si="409"/>
        <v>0</v>
      </c>
      <c r="AH332" s="53">
        <f t="shared" si="409"/>
        <v>0</v>
      </c>
      <c r="AI332" s="53">
        <f t="shared" si="409"/>
        <v>0</v>
      </c>
      <c r="AJ332" s="53">
        <f t="shared" si="409"/>
        <v>1360000</v>
      </c>
      <c r="AK332" s="53">
        <f t="shared" si="409"/>
        <v>0</v>
      </c>
      <c r="AL332" s="53">
        <f t="shared" si="409"/>
        <v>0</v>
      </c>
      <c r="AM332" s="53">
        <f t="shared" si="409"/>
        <v>0</v>
      </c>
      <c r="AN332" s="53">
        <f t="shared" si="409"/>
        <v>1360000</v>
      </c>
      <c r="AO332" s="53">
        <f t="shared" si="409"/>
        <v>0</v>
      </c>
      <c r="AP332" s="53">
        <f t="shared" si="409"/>
        <v>0</v>
      </c>
      <c r="AQ332" s="53">
        <f t="shared" si="409"/>
        <v>0</v>
      </c>
      <c r="AR332" s="53">
        <f t="shared" si="409"/>
        <v>1360000</v>
      </c>
      <c r="AS332" s="53">
        <f t="shared" si="409"/>
        <v>0</v>
      </c>
      <c r="AT332" s="53">
        <f t="shared" si="409"/>
        <v>0</v>
      </c>
      <c r="AU332" s="53">
        <f t="shared" si="409"/>
        <v>0</v>
      </c>
      <c r="AV332" s="53">
        <f t="shared" si="409"/>
        <v>1360000</v>
      </c>
      <c r="AW332" s="53">
        <f t="shared" si="409"/>
        <v>0</v>
      </c>
      <c r="AX332" s="53">
        <f t="shared" si="409"/>
        <v>1360000</v>
      </c>
      <c r="AY332" s="53">
        <f t="shared" si="409"/>
        <v>1360000</v>
      </c>
      <c r="AZ332" s="65">
        <f t="shared" si="409"/>
        <v>0</v>
      </c>
      <c r="BA332" s="59">
        <f t="shared" si="333"/>
        <v>16320000</v>
      </c>
      <c r="BB332" s="28">
        <f t="shared" si="277"/>
        <v>0</v>
      </c>
      <c r="BC332" s="64"/>
      <c r="BD332" s="59">
        <f t="shared" si="374"/>
        <v>0</v>
      </c>
      <c r="BE332" s="59">
        <f t="shared" si="375"/>
        <v>1360000</v>
      </c>
      <c r="BF332" s="59">
        <f t="shared" si="376"/>
        <v>1360000</v>
      </c>
      <c r="BG332" s="59">
        <f t="shared" si="377"/>
        <v>1360000</v>
      </c>
      <c r="BH332" s="59">
        <f t="shared" si="378"/>
        <v>1360000</v>
      </c>
      <c r="BI332" s="59">
        <f t="shared" si="379"/>
        <v>1360000</v>
      </c>
      <c r="BJ332" s="59">
        <f t="shared" si="380"/>
        <v>1360000</v>
      </c>
      <c r="BK332" s="59">
        <f t="shared" si="381"/>
        <v>1360000</v>
      </c>
      <c r="BL332" s="59">
        <f t="shared" si="382"/>
        <v>1360000</v>
      </c>
      <c r="BM332" s="59">
        <f t="shared" si="383"/>
        <v>1360000</v>
      </c>
      <c r="BN332" s="59">
        <f t="shared" si="384"/>
        <v>1360000</v>
      </c>
      <c r="BO332" s="59">
        <f t="shared" si="385"/>
        <v>2720000</v>
      </c>
      <c r="BP332" s="64"/>
      <c r="BQ332" s="59">
        <f t="shared" si="386"/>
        <v>2720000</v>
      </c>
      <c r="BR332" s="59">
        <f t="shared" si="387"/>
        <v>4080000</v>
      </c>
      <c r="BS332" s="59">
        <f t="shared" si="388"/>
        <v>4080000</v>
      </c>
      <c r="BT332" s="59">
        <f t="shared" si="389"/>
        <v>5440000</v>
      </c>
    </row>
    <row r="333">
      <c r="A333" s="49"/>
      <c r="B333" s="52" t="s">
        <v>38</v>
      </c>
      <c r="C333" s="52" t="s">
        <v>274</v>
      </c>
      <c r="D333" s="53">
        <v>1.632E7</v>
      </c>
      <c r="E333" s="62"/>
      <c r="F333" s="62"/>
      <c r="G333" s="62"/>
      <c r="H333" s="62"/>
      <c r="I333" s="62"/>
      <c r="J333" s="62"/>
      <c r="K333" s="62"/>
      <c r="L333" s="53">
        <v>1360000.0</v>
      </c>
      <c r="M333" s="62"/>
      <c r="N333" s="53">
        <v>1360000.0</v>
      </c>
      <c r="O333" s="62"/>
      <c r="P333" s="62"/>
      <c r="Q333" s="62"/>
      <c r="R333" s="62"/>
      <c r="S333" s="62"/>
      <c r="T333" s="62">
        <v>1360000.0</v>
      </c>
      <c r="U333" s="62"/>
      <c r="V333" s="62"/>
      <c r="W333" s="62"/>
      <c r="X333" s="62">
        <v>1360000.0</v>
      </c>
      <c r="Y333" s="62"/>
      <c r="Z333" s="62"/>
      <c r="AA333" s="62"/>
      <c r="AB333" s="62">
        <v>1360000.0</v>
      </c>
      <c r="AC333" s="62"/>
      <c r="AD333" s="62"/>
      <c r="AE333" s="62"/>
      <c r="AF333" s="62">
        <v>1360000.0</v>
      </c>
      <c r="AG333" s="62"/>
      <c r="AH333" s="62"/>
      <c r="AI333" s="62"/>
      <c r="AJ333" s="62">
        <v>1360000.0</v>
      </c>
      <c r="AK333" s="62"/>
      <c r="AL333" s="62"/>
      <c r="AM333" s="62"/>
      <c r="AN333" s="62">
        <v>1360000.0</v>
      </c>
      <c r="AO333" s="62"/>
      <c r="AP333" s="62"/>
      <c r="AQ333" s="62"/>
      <c r="AR333" s="62">
        <v>1360000.0</v>
      </c>
      <c r="AS333" s="62"/>
      <c r="AT333" s="62"/>
      <c r="AU333" s="62"/>
      <c r="AV333" s="62">
        <v>1360000.0</v>
      </c>
      <c r="AW333" s="62"/>
      <c r="AX333" s="62">
        <v>1360000.0</v>
      </c>
      <c r="AY333" s="62">
        <v>1360000.0</v>
      </c>
      <c r="AZ333" s="63"/>
      <c r="BA333" s="59">
        <f t="shared" si="333"/>
        <v>16320000</v>
      </c>
      <c r="BB333" s="28">
        <f t="shared" si="277"/>
        <v>0</v>
      </c>
      <c r="BC333" s="64"/>
      <c r="BD333" s="59">
        <f t="shared" si="374"/>
        <v>0</v>
      </c>
      <c r="BE333" s="59">
        <f t="shared" si="375"/>
        <v>1360000</v>
      </c>
      <c r="BF333" s="59">
        <f t="shared" si="376"/>
        <v>1360000</v>
      </c>
      <c r="BG333" s="59">
        <f t="shared" si="377"/>
        <v>1360000</v>
      </c>
      <c r="BH333" s="59">
        <f t="shared" si="378"/>
        <v>1360000</v>
      </c>
      <c r="BI333" s="59">
        <f t="shared" si="379"/>
        <v>1360000</v>
      </c>
      <c r="BJ333" s="59">
        <f t="shared" si="380"/>
        <v>1360000</v>
      </c>
      <c r="BK333" s="59">
        <f t="shared" si="381"/>
        <v>1360000</v>
      </c>
      <c r="BL333" s="59">
        <f t="shared" si="382"/>
        <v>1360000</v>
      </c>
      <c r="BM333" s="59">
        <f t="shared" si="383"/>
        <v>1360000</v>
      </c>
      <c r="BN333" s="59">
        <f t="shared" si="384"/>
        <v>1360000</v>
      </c>
      <c r="BO333" s="59">
        <f t="shared" si="385"/>
        <v>2720000</v>
      </c>
      <c r="BP333" s="64"/>
      <c r="BQ333" s="59">
        <f t="shared" si="386"/>
        <v>2720000</v>
      </c>
      <c r="BR333" s="59">
        <f t="shared" si="387"/>
        <v>4080000</v>
      </c>
      <c r="BS333" s="59">
        <f t="shared" si="388"/>
        <v>4080000</v>
      </c>
      <c r="BT333" s="59">
        <f t="shared" si="389"/>
        <v>5440000</v>
      </c>
    </row>
    <row r="334">
      <c r="A334" s="49"/>
      <c r="B334" s="52" t="s">
        <v>54</v>
      </c>
      <c r="C334" s="52" t="s">
        <v>275</v>
      </c>
      <c r="D334" s="53">
        <v>3600000.0</v>
      </c>
      <c r="E334" s="53">
        <v>0.0</v>
      </c>
      <c r="F334" s="53">
        <v>0.0</v>
      </c>
      <c r="G334" s="53">
        <v>0.0</v>
      </c>
      <c r="H334" s="53">
        <v>0.0</v>
      </c>
      <c r="I334" s="53">
        <v>0.0</v>
      </c>
      <c r="J334" s="53">
        <v>0.0</v>
      </c>
      <c r="K334" s="53">
        <v>0.0</v>
      </c>
      <c r="L334" s="53">
        <v>300000.0</v>
      </c>
      <c r="M334" s="53">
        <v>0.0</v>
      </c>
      <c r="N334" s="53">
        <v>300000.0</v>
      </c>
      <c r="O334" s="53">
        <v>0.0</v>
      </c>
      <c r="P334" s="53">
        <v>0.0</v>
      </c>
      <c r="Q334" s="53">
        <v>0.0</v>
      </c>
      <c r="R334" s="53">
        <f t="shared" ref="R334:AZ334" si="410">sum(R335)</f>
        <v>0</v>
      </c>
      <c r="S334" s="53">
        <f t="shared" si="410"/>
        <v>0</v>
      </c>
      <c r="T334" s="53">
        <f t="shared" si="410"/>
        <v>300000</v>
      </c>
      <c r="U334" s="53">
        <f t="shared" si="410"/>
        <v>0</v>
      </c>
      <c r="V334" s="53">
        <f t="shared" si="410"/>
        <v>0</v>
      </c>
      <c r="W334" s="53">
        <f t="shared" si="410"/>
        <v>0</v>
      </c>
      <c r="X334" s="53">
        <f t="shared" si="410"/>
        <v>300000</v>
      </c>
      <c r="Y334" s="53">
        <f t="shared" si="410"/>
        <v>0</v>
      </c>
      <c r="Z334" s="53">
        <f t="shared" si="410"/>
        <v>0</v>
      </c>
      <c r="AA334" s="53">
        <f t="shared" si="410"/>
        <v>0</v>
      </c>
      <c r="AB334" s="53">
        <f t="shared" si="410"/>
        <v>300000</v>
      </c>
      <c r="AC334" s="53">
        <f t="shared" si="410"/>
        <v>0</v>
      </c>
      <c r="AD334" s="53">
        <f t="shared" si="410"/>
        <v>0</v>
      </c>
      <c r="AE334" s="53">
        <f t="shared" si="410"/>
        <v>0</v>
      </c>
      <c r="AF334" s="53">
        <f t="shared" si="410"/>
        <v>300000</v>
      </c>
      <c r="AG334" s="53">
        <f t="shared" si="410"/>
        <v>0</v>
      </c>
      <c r="AH334" s="53">
        <f t="shared" si="410"/>
        <v>0</v>
      </c>
      <c r="AI334" s="53">
        <f t="shared" si="410"/>
        <v>0</v>
      </c>
      <c r="AJ334" s="53">
        <f t="shared" si="410"/>
        <v>300000</v>
      </c>
      <c r="AK334" s="53">
        <f t="shared" si="410"/>
        <v>0</v>
      </c>
      <c r="AL334" s="53">
        <f t="shared" si="410"/>
        <v>0</v>
      </c>
      <c r="AM334" s="53">
        <f t="shared" si="410"/>
        <v>0</v>
      </c>
      <c r="AN334" s="53">
        <f t="shared" si="410"/>
        <v>300000</v>
      </c>
      <c r="AO334" s="53">
        <f t="shared" si="410"/>
        <v>0</v>
      </c>
      <c r="AP334" s="53">
        <f t="shared" si="410"/>
        <v>0</v>
      </c>
      <c r="AQ334" s="53">
        <f t="shared" si="410"/>
        <v>0</v>
      </c>
      <c r="AR334" s="53">
        <f t="shared" si="410"/>
        <v>300000</v>
      </c>
      <c r="AS334" s="53">
        <f t="shared" si="410"/>
        <v>0</v>
      </c>
      <c r="AT334" s="53">
        <f t="shared" si="410"/>
        <v>0</v>
      </c>
      <c r="AU334" s="53">
        <f t="shared" si="410"/>
        <v>0</v>
      </c>
      <c r="AV334" s="53">
        <f t="shared" si="410"/>
        <v>300000</v>
      </c>
      <c r="AW334" s="53">
        <f t="shared" si="410"/>
        <v>0</v>
      </c>
      <c r="AX334" s="53">
        <f t="shared" si="410"/>
        <v>300000</v>
      </c>
      <c r="AY334" s="53">
        <f t="shared" si="410"/>
        <v>300000</v>
      </c>
      <c r="AZ334" s="65">
        <f t="shared" si="410"/>
        <v>0</v>
      </c>
      <c r="BA334" s="59">
        <f t="shared" si="333"/>
        <v>3600000</v>
      </c>
      <c r="BB334" s="28">
        <f t="shared" si="277"/>
        <v>0</v>
      </c>
      <c r="BC334" s="64"/>
      <c r="BD334" s="59">
        <f t="shared" si="374"/>
        <v>0</v>
      </c>
      <c r="BE334" s="59">
        <f t="shared" si="375"/>
        <v>300000</v>
      </c>
      <c r="BF334" s="59">
        <f t="shared" si="376"/>
        <v>300000</v>
      </c>
      <c r="BG334" s="59">
        <f t="shared" si="377"/>
        <v>300000</v>
      </c>
      <c r="BH334" s="59">
        <f t="shared" si="378"/>
        <v>300000</v>
      </c>
      <c r="BI334" s="59">
        <f t="shared" si="379"/>
        <v>300000</v>
      </c>
      <c r="BJ334" s="59">
        <f t="shared" si="380"/>
        <v>300000</v>
      </c>
      <c r="BK334" s="59">
        <f t="shared" si="381"/>
        <v>300000</v>
      </c>
      <c r="BL334" s="59">
        <f t="shared" si="382"/>
        <v>300000</v>
      </c>
      <c r="BM334" s="59">
        <f t="shared" si="383"/>
        <v>300000</v>
      </c>
      <c r="BN334" s="59">
        <f t="shared" si="384"/>
        <v>300000</v>
      </c>
      <c r="BO334" s="59">
        <f t="shared" si="385"/>
        <v>600000</v>
      </c>
      <c r="BP334" s="64"/>
      <c r="BQ334" s="59">
        <f t="shared" si="386"/>
        <v>600000</v>
      </c>
      <c r="BR334" s="59">
        <f t="shared" si="387"/>
        <v>900000</v>
      </c>
      <c r="BS334" s="59">
        <f t="shared" si="388"/>
        <v>900000</v>
      </c>
      <c r="BT334" s="59">
        <f t="shared" si="389"/>
        <v>1200000</v>
      </c>
    </row>
    <row r="335">
      <c r="A335" s="49"/>
      <c r="B335" s="52" t="s">
        <v>38</v>
      </c>
      <c r="C335" s="52" t="s">
        <v>276</v>
      </c>
      <c r="D335" s="53">
        <v>3600000.0</v>
      </c>
      <c r="E335" s="62"/>
      <c r="F335" s="62"/>
      <c r="G335" s="62"/>
      <c r="H335" s="62"/>
      <c r="I335" s="62"/>
      <c r="J335" s="62"/>
      <c r="K335" s="62"/>
      <c r="L335" s="53">
        <v>300000.0</v>
      </c>
      <c r="M335" s="62"/>
      <c r="N335" s="53">
        <v>300000.0</v>
      </c>
      <c r="O335" s="62"/>
      <c r="P335" s="62"/>
      <c r="Q335" s="62"/>
      <c r="R335" s="62"/>
      <c r="S335" s="62"/>
      <c r="T335" s="62">
        <v>300000.0</v>
      </c>
      <c r="U335" s="62"/>
      <c r="V335" s="62"/>
      <c r="W335" s="62"/>
      <c r="X335" s="62">
        <v>300000.0</v>
      </c>
      <c r="Y335" s="62"/>
      <c r="Z335" s="62"/>
      <c r="AA335" s="62"/>
      <c r="AB335" s="62">
        <v>300000.0</v>
      </c>
      <c r="AC335" s="62"/>
      <c r="AD335" s="62"/>
      <c r="AE335" s="62"/>
      <c r="AF335" s="62">
        <v>300000.0</v>
      </c>
      <c r="AG335" s="62"/>
      <c r="AH335" s="62"/>
      <c r="AI335" s="62"/>
      <c r="AJ335" s="62">
        <v>300000.0</v>
      </c>
      <c r="AK335" s="62"/>
      <c r="AL335" s="62"/>
      <c r="AM335" s="62"/>
      <c r="AN335" s="62">
        <v>300000.0</v>
      </c>
      <c r="AO335" s="62"/>
      <c r="AP335" s="62"/>
      <c r="AQ335" s="62"/>
      <c r="AR335" s="62">
        <v>300000.0</v>
      </c>
      <c r="AS335" s="62"/>
      <c r="AT335" s="62"/>
      <c r="AU335" s="62"/>
      <c r="AV335" s="62">
        <v>300000.0</v>
      </c>
      <c r="AW335" s="62"/>
      <c r="AX335" s="62">
        <v>300000.0</v>
      </c>
      <c r="AY335" s="62">
        <v>300000.0</v>
      </c>
      <c r="AZ335" s="63"/>
      <c r="BA335" s="59">
        <f t="shared" si="333"/>
        <v>3600000</v>
      </c>
      <c r="BB335" s="28">
        <f t="shared" si="277"/>
        <v>0</v>
      </c>
      <c r="BC335" s="64"/>
      <c r="BD335" s="59">
        <f t="shared" si="374"/>
        <v>0</v>
      </c>
      <c r="BE335" s="59">
        <f t="shared" si="375"/>
        <v>300000</v>
      </c>
      <c r="BF335" s="59">
        <f t="shared" si="376"/>
        <v>300000</v>
      </c>
      <c r="BG335" s="59">
        <f t="shared" si="377"/>
        <v>300000</v>
      </c>
      <c r="BH335" s="59">
        <f t="shared" si="378"/>
        <v>300000</v>
      </c>
      <c r="BI335" s="59">
        <f t="shared" si="379"/>
        <v>300000</v>
      </c>
      <c r="BJ335" s="59">
        <f t="shared" si="380"/>
        <v>300000</v>
      </c>
      <c r="BK335" s="59">
        <f t="shared" si="381"/>
        <v>300000</v>
      </c>
      <c r="BL335" s="59">
        <f t="shared" si="382"/>
        <v>300000</v>
      </c>
      <c r="BM335" s="59">
        <f t="shared" si="383"/>
        <v>300000</v>
      </c>
      <c r="BN335" s="59">
        <f t="shared" si="384"/>
        <v>300000</v>
      </c>
      <c r="BO335" s="59">
        <f t="shared" si="385"/>
        <v>600000</v>
      </c>
      <c r="BP335" s="64"/>
      <c r="BQ335" s="59">
        <f t="shared" si="386"/>
        <v>600000</v>
      </c>
      <c r="BR335" s="59">
        <f t="shared" si="387"/>
        <v>900000</v>
      </c>
      <c r="BS335" s="59">
        <f t="shared" si="388"/>
        <v>900000</v>
      </c>
      <c r="BT335" s="59">
        <f t="shared" si="389"/>
        <v>1200000</v>
      </c>
    </row>
    <row r="336">
      <c r="A336" s="49"/>
      <c r="B336" s="52" t="s">
        <v>54</v>
      </c>
      <c r="C336" s="52" t="s">
        <v>277</v>
      </c>
      <c r="D336" s="53">
        <v>5400000.0</v>
      </c>
      <c r="E336" s="53">
        <v>0.0</v>
      </c>
      <c r="F336" s="53">
        <v>0.0</v>
      </c>
      <c r="G336" s="53">
        <v>0.0</v>
      </c>
      <c r="H336" s="53">
        <v>0.0</v>
      </c>
      <c r="I336" s="53">
        <v>0.0</v>
      </c>
      <c r="J336" s="53">
        <v>0.0</v>
      </c>
      <c r="K336" s="53">
        <v>0.0</v>
      </c>
      <c r="L336" s="53">
        <v>450000.0</v>
      </c>
      <c r="M336" s="53">
        <v>0.0</v>
      </c>
      <c r="N336" s="53">
        <v>450000.0</v>
      </c>
      <c r="O336" s="53">
        <v>0.0</v>
      </c>
      <c r="P336" s="53">
        <v>0.0</v>
      </c>
      <c r="Q336" s="53">
        <v>0.0</v>
      </c>
      <c r="R336" s="53">
        <f t="shared" ref="R336:AZ336" si="411">sum(R337:R338)</f>
        <v>0</v>
      </c>
      <c r="S336" s="53">
        <f t="shared" si="411"/>
        <v>0</v>
      </c>
      <c r="T336" s="53">
        <f t="shared" si="411"/>
        <v>450000</v>
      </c>
      <c r="U336" s="53">
        <f t="shared" si="411"/>
        <v>0</v>
      </c>
      <c r="V336" s="53">
        <f t="shared" si="411"/>
        <v>0</v>
      </c>
      <c r="W336" s="53">
        <f t="shared" si="411"/>
        <v>0</v>
      </c>
      <c r="X336" s="53">
        <f t="shared" si="411"/>
        <v>450000</v>
      </c>
      <c r="Y336" s="53">
        <f t="shared" si="411"/>
        <v>0</v>
      </c>
      <c r="Z336" s="53">
        <f t="shared" si="411"/>
        <v>0</v>
      </c>
      <c r="AA336" s="53">
        <f t="shared" si="411"/>
        <v>0</v>
      </c>
      <c r="AB336" s="53">
        <f t="shared" si="411"/>
        <v>450000</v>
      </c>
      <c r="AC336" s="53">
        <f t="shared" si="411"/>
        <v>0</v>
      </c>
      <c r="AD336" s="53">
        <f t="shared" si="411"/>
        <v>0</v>
      </c>
      <c r="AE336" s="53">
        <f t="shared" si="411"/>
        <v>0</v>
      </c>
      <c r="AF336" s="53">
        <f t="shared" si="411"/>
        <v>450000</v>
      </c>
      <c r="AG336" s="53">
        <f t="shared" si="411"/>
        <v>0</v>
      </c>
      <c r="AH336" s="53">
        <f t="shared" si="411"/>
        <v>0</v>
      </c>
      <c r="AI336" s="53">
        <f t="shared" si="411"/>
        <v>0</v>
      </c>
      <c r="AJ336" s="53">
        <f t="shared" si="411"/>
        <v>450000</v>
      </c>
      <c r="AK336" s="53">
        <f t="shared" si="411"/>
        <v>0</v>
      </c>
      <c r="AL336" s="53">
        <f t="shared" si="411"/>
        <v>0</v>
      </c>
      <c r="AM336" s="53">
        <f t="shared" si="411"/>
        <v>0</v>
      </c>
      <c r="AN336" s="53">
        <f t="shared" si="411"/>
        <v>450000</v>
      </c>
      <c r="AO336" s="53">
        <f t="shared" si="411"/>
        <v>0</v>
      </c>
      <c r="AP336" s="53">
        <f t="shared" si="411"/>
        <v>0</v>
      </c>
      <c r="AQ336" s="53">
        <f t="shared" si="411"/>
        <v>0</v>
      </c>
      <c r="AR336" s="53">
        <f t="shared" si="411"/>
        <v>450000</v>
      </c>
      <c r="AS336" s="53">
        <f t="shared" si="411"/>
        <v>0</v>
      </c>
      <c r="AT336" s="53">
        <f t="shared" si="411"/>
        <v>0</v>
      </c>
      <c r="AU336" s="53">
        <f t="shared" si="411"/>
        <v>0</v>
      </c>
      <c r="AV336" s="53">
        <f t="shared" si="411"/>
        <v>450000</v>
      </c>
      <c r="AW336" s="53">
        <f t="shared" si="411"/>
        <v>0</v>
      </c>
      <c r="AX336" s="53">
        <f t="shared" si="411"/>
        <v>450000</v>
      </c>
      <c r="AY336" s="53">
        <f t="shared" si="411"/>
        <v>450000</v>
      </c>
      <c r="AZ336" s="65">
        <f t="shared" si="411"/>
        <v>0</v>
      </c>
      <c r="BA336" s="59">
        <f t="shared" si="333"/>
        <v>5400000</v>
      </c>
      <c r="BB336" s="28">
        <f t="shared" si="277"/>
        <v>0</v>
      </c>
      <c r="BC336" s="64"/>
      <c r="BD336" s="59">
        <f t="shared" si="374"/>
        <v>0</v>
      </c>
      <c r="BE336" s="59">
        <f t="shared" si="375"/>
        <v>450000</v>
      </c>
      <c r="BF336" s="59">
        <f t="shared" si="376"/>
        <v>450000</v>
      </c>
      <c r="BG336" s="59">
        <f t="shared" si="377"/>
        <v>450000</v>
      </c>
      <c r="BH336" s="59">
        <f t="shared" si="378"/>
        <v>450000</v>
      </c>
      <c r="BI336" s="59">
        <f t="shared" si="379"/>
        <v>450000</v>
      </c>
      <c r="BJ336" s="59">
        <f t="shared" si="380"/>
        <v>450000</v>
      </c>
      <c r="BK336" s="59">
        <f t="shared" si="381"/>
        <v>450000</v>
      </c>
      <c r="BL336" s="59">
        <f t="shared" si="382"/>
        <v>450000</v>
      </c>
      <c r="BM336" s="59">
        <f t="shared" si="383"/>
        <v>450000</v>
      </c>
      <c r="BN336" s="59">
        <f t="shared" si="384"/>
        <v>450000</v>
      </c>
      <c r="BO336" s="59">
        <f t="shared" si="385"/>
        <v>900000</v>
      </c>
      <c r="BP336" s="64"/>
      <c r="BQ336" s="59">
        <f t="shared" si="386"/>
        <v>900000</v>
      </c>
      <c r="BR336" s="59">
        <f t="shared" si="387"/>
        <v>1350000</v>
      </c>
      <c r="BS336" s="59">
        <f t="shared" si="388"/>
        <v>1350000</v>
      </c>
      <c r="BT336" s="59">
        <f t="shared" si="389"/>
        <v>1800000</v>
      </c>
    </row>
    <row r="337">
      <c r="A337" s="49"/>
      <c r="B337" s="52" t="s">
        <v>38</v>
      </c>
      <c r="C337" s="52" t="s">
        <v>278</v>
      </c>
      <c r="D337" s="53">
        <v>1800000.0</v>
      </c>
      <c r="E337" s="62"/>
      <c r="F337" s="62"/>
      <c r="G337" s="62"/>
      <c r="H337" s="62"/>
      <c r="I337" s="62"/>
      <c r="J337" s="62"/>
      <c r="K337" s="62"/>
      <c r="L337" s="53">
        <v>150000.0</v>
      </c>
      <c r="M337" s="62"/>
      <c r="N337" s="53">
        <v>150000.0</v>
      </c>
      <c r="O337" s="62"/>
      <c r="P337" s="62"/>
      <c r="Q337" s="62"/>
      <c r="R337" s="62"/>
      <c r="S337" s="62"/>
      <c r="T337" s="62">
        <v>150000.0</v>
      </c>
      <c r="U337" s="62"/>
      <c r="V337" s="62"/>
      <c r="W337" s="62"/>
      <c r="X337" s="62">
        <v>150000.0</v>
      </c>
      <c r="Y337" s="62"/>
      <c r="Z337" s="62"/>
      <c r="AA337" s="62"/>
      <c r="AB337" s="62">
        <v>150000.0</v>
      </c>
      <c r="AC337" s="62"/>
      <c r="AD337" s="62"/>
      <c r="AE337" s="62"/>
      <c r="AF337" s="62">
        <v>150000.0</v>
      </c>
      <c r="AG337" s="62"/>
      <c r="AH337" s="62"/>
      <c r="AI337" s="62"/>
      <c r="AJ337" s="62">
        <v>150000.0</v>
      </c>
      <c r="AK337" s="62"/>
      <c r="AL337" s="62"/>
      <c r="AM337" s="62"/>
      <c r="AN337" s="62">
        <v>150000.0</v>
      </c>
      <c r="AO337" s="62"/>
      <c r="AP337" s="62"/>
      <c r="AQ337" s="62"/>
      <c r="AR337" s="62">
        <v>150000.0</v>
      </c>
      <c r="AS337" s="62"/>
      <c r="AT337" s="62"/>
      <c r="AU337" s="62"/>
      <c r="AV337" s="62">
        <v>150000.0</v>
      </c>
      <c r="AW337" s="62"/>
      <c r="AX337" s="62">
        <v>150000.0</v>
      </c>
      <c r="AY337" s="62">
        <v>150000.0</v>
      </c>
      <c r="AZ337" s="63"/>
      <c r="BA337" s="59">
        <f t="shared" si="333"/>
        <v>1800000</v>
      </c>
      <c r="BB337" s="28">
        <f t="shared" si="277"/>
        <v>0</v>
      </c>
      <c r="BC337" s="64"/>
      <c r="BD337" s="59">
        <f t="shared" si="374"/>
        <v>0</v>
      </c>
      <c r="BE337" s="59">
        <f t="shared" si="375"/>
        <v>150000</v>
      </c>
      <c r="BF337" s="59">
        <f t="shared" si="376"/>
        <v>150000</v>
      </c>
      <c r="BG337" s="59">
        <f t="shared" si="377"/>
        <v>150000</v>
      </c>
      <c r="BH337" s="59">
        <f t="shared" si="378"/>
        <v>150000</v>
      </c>
      <c r="BI337" s="59">
        <f t="shared" si="379"/>
        <v>150000</v>
      </c>
      <c r="BJ337" s="59">
        <f t="shared" si="380"/>
        <v>150000</v>
      </c>
      <c r="BK337" s="59">
        <f t="shared" si="381"/>
        <v>150000</v>
      </c>
      <c r="BL337" s="59">
        <f t="shared" si="382"/>
        <v>150000</v>
      </c>
      <c r="BM337" s="59">
        <f t="shared" si="383"/>
        <v>150000</v>
      </c>
      <c r="BN337" s="59">
        <f t="shared" si="384"/>
        <v>150000</v>
      </c>
      <c r="BO337" s="59">
        <f t="shared" si="385"/>
        <v>300000</v>
      </c>
      <c r="BP337" s="64"/>
      <c r="BQ337" s="59">
        <f t="shared" si="386"/>
        <v>300000</v>
      </c>
      <c r="BR337" s="59">
        <f t="shared" si="387"/>
        <v>450000</v>
      </c>
      <c r="BS337" s="59">
        <f t="shared" si="388"/>
        <v>450000</v>
      </c>
      <c r="BT337" s="59">
        <f t="shared" si="389"/>
        <v>600000</v>
      </c>
    </row>
    <row r="338">
      <c r="A338" s="49"/>
      <c r="B338" s="52" t="s">
        <v>38</v>
      </c>
      <c r="C338" s="52" t="s">
        <v>279</v>
      </c>
      <c r="D338" s="53">
        <v>3600000.0</v>
      </c>
      <c r="E338" s="62"/>
      <c r="F338" s="62"/>
      <c r="G338" s="62"/>
      <c r="H338" s="62"/>
      <c r="I338" s="62"/>
      <c r="J338" s="62"/>
      <c r="K338" s="62"/>
      <c r="L338" s="53">
        <v>300000.0</v>
      </c>
      <c r="M338" s="62"/>
      <c r="N338" s="53">
        <v>300000.0</v>
      </c>
      <c r="O338" s="62"/>
      <c r="P338" s="62"/>
      <c r="Q338" s="62"/>
      <c r="R338" s="62"/>
      <c r="S338" s="62"/>
      <c r="T338" s="62">
        <v>300000.0</v>
      </c>
      <c r="U338" s="62"/>
      <c r="V338" s="62"/>
      <c r="W338" s="62"/>
      <c r="X338" s="62">
        <v>300000.0</v>
      </c>
      <c r="Y338" s="62"/>
      <c r="Z338" s="62"/>
      <c r="AA338" s="62"/>
      <c r="AB338" s="62">
        <v>300000.0</v>
      </c>
      <c r="AC338" s="62"/>
      <c r="AD338" s="62"/>
      <c r="AE338" s="62"/>
      <c r="AF338" s="62">
        <v>300000.0</v>
      </c>
      <c r="AG338" s="62"/>
      <c r="AH338" s="62"/>
      <c r="AI338" s="62"/>
      <c r="AJ338" s="62">
        <v>300000.0</v>
      </c>
      <c r="AK338" s="62"/>
      <c r="AL338" s="62"/>
      <c r="AM338" s="62"/>
      <c r="AN338" s="62">
        <v>300000.0</v>
      </c>
      <c r="AO338" s="62"/>
      <c r="AP338" s="62"/>
      <c r="AQ338" s="62"/>
      <c r="AR338" s="62">
        <v>300000.0</v>
      </c>
      <c r="AS338" s="62"/>
      <c r="AT338" s="62"/>
      <c r="AU338" s="62"/>
      <c r="AV338" s="62">
        <v>300000.0</v>
      </c>
      <c r="AW338" s="62"/>
      <c r="AX338" s="62">
        <v>300000.0</v>
      </c>
      <c r="AY338" s="62">
        <v>300000.0</v>
      </c>
      <c r="AZ338" s="63"/>
      <c r="BA338" s="59">
        <f t="shared" si="333"/>
        <v>3600000</v>
      </c>
      <c r="BB338" s="28">
        <f t="shared" si="277"/>
        <v>0</v>
      </c>
      <c r="BC338" s="64"/>
      <c r="BD338" s="59">
        <f t="shared" si="374"/>
        <v>0</v>
      </c>
      <c r="BE338" s="59">
        <f t="shared" si="375"/>
        <v>300000</v>
      </c>
      <c r="BF338" s="59">
        <f t="shared" si="376"/>
        <v>300000</v>
      </c>
      <c r="BG338" s="59">
        <f t="shared" si="377"/>
        <v>300000</v>
      </c>
      <c r="BH338" s="59">
        <f t="shared" si="378"/>
        <v>300000</v>
      </c>
      <c r="BI338" s="59">
        <f t="shared" si="379"/>
        <v>300000</v>
      </c>
      <c r="BJ338" s="59">
        <f t="shared" si="380"/>
        <v>300000</v>
      </c>
      <c r="BK338" s="59">
        <f t="shared" si="381"/>
        <v>300000</v>
      </c>
      <c r="BL338" s="59">
        <f t="shared" si="382"/>
        <v>300000</v>
      </c>
      <c r="BM338" s="59">
        <f t="shared" si="383"/>
        <v>300000</v>
      </c>
      <c r="BN338" s="59">
        <f t="shared" si="384"/>
        <v>300000</v>
      </c>
      <c r="BO338" s="59">
        <f t="shared" si="385"/>
        <v>600000</v>
      </c>
      <c r="BP338" s="64"/>
      <c r="BQ338" s="59">
        <f t="shared" si="386"/>
        <v>600000</v>
      </c>
      <c r="BR338" s="59">
        <f t="shared" si="387"/>
        <v>900000</v>
      </c>
      <c r="BS338" s="59">
        <f t="shared" si="388"/>
        <v>900000</v>
      </c>
      <c r="BT338" s="59">
        <f t="shared" si="389"/>
        <v>1200000</v>
      </c>
    </row>
    <row r="339">
      <c r="A339" s="41" t="s">
        <v>280</v>
      </c>
      <c r="B339" s="42" t="s">
        <v>281</v>
      </c>
      <c r="C339" s="6"/>
      <c r="D339" s="58">
        <f t="shared" ref="D339:AZ339" si="412">sum(D340)</f>
        <v>139800000</v>
      </c>
      <c r="E339" s="58">
        <f t="shared" si="412"/>
        <v>0</v>
      </c>
      <c r="F339" s="58">
        <f t="shared" si="412"/>
        <v>0</v>
      </c>
      <c r="G339" s="58">
        <f t="shared" si="412"/>
        <v>0</v>
      </c>
      <c r="H339" s="58">
        <f t="shared" si="412"/>
        <v>0</v>
      </c>
      <c r="I339" s="58">
        <f t="shared" si="412"/>
        <v>0</v>
      </c>
      <c r="J339" s="58">
        <f t="shared" si="412"/>
        <v>0</v>
      </c>
      <c r="K339" s="58">
        <f t="shared" si="412"/>
        <v>16131000</v>
      </c>
      <c r="L339" s="58">
        <f t="shared" si="412"/>
        <v>0</v>
      </c>
      <c r="M339" s="58">
        <f t="shared" si="412"/>
        <v>0</v>
      </c>
      <c r="N339" s="58">
        <f t="shared" si="412"/>
        <v>8997000</v>
      </c>
      <c r="O339" s="58">
        <f t="shared" si="412"/>
        <v>0</v>
      </c>
      <c r="P339" s="58">
        <f t="shared" si="412"/>
        <v>0</v>
      </c>
      <c r="Q339" s="58">
        <f t="shared" si="412"/>
        <v>0</v>
      </c>
      <c r="R339" s="58">
        <f t="shared" si="412"/>
        <v>0</v>
      </c>
      <c r="S339" s="58">
        <f t="shared" si="412"/>
        <v>0</v>
      </c>
      <c r="T339" s="58">
        <f t="shared" si="412"/>
        <v>0</v>
      </c>
      <c r="U339" s="58">
        <f t="shared" si="412"/>
        <v>0</v>
      </c>
      <c r="V339" s="58">
        <f t="shared" si="412"/>
        <v>0</v>
      </c>
      <c r="W339" s="58">
        <f t="shared" si="412"/>
        <v>0</v>
      </c>
      <c r="X339" s="58">
        <f t="shared" si="412"/>
        <v>0</v>
      </c>
      <c r="Y339" s="58">
        <f t="shared" si="412"/>
        <v>0</v>
      </c>
      <c r="Z339" s="58">
        <f t="shared" si="412"/>
        <v>21549000</v>
      </c>
      <c r="AA339" s="58">
        <f t="shared" si="412"/>
        <v>0</v>
      </c>
      <c r="AB339" s="58">
        <f t="shared" si="412"/>
        <v>0</v>
      </c>
      <c r="AC339" s="58">
        <f t="shared" si="412"/>
        <v>0</v>
      </c>
      <c r="AD339" s="58">
        <f t="shared" si="412"/>
        <v>0</v>
      </c>
      <c r="AE339" s="58">
        <f t="shared" si="412"/>
        <v>0</v>
      </c>
      <c r="AF339" s="58">
        <f t="shared" si="412"/>
        <v>0</v>
      </c>
      <c r="AG339" s="58">
        <f t="shared" si="412"/>
        <v>0</v>
      </c>
      <c r="AH339" s="58">
        <f t="shared" si="412"/>
        <v>0</v>
      </c>
      <c r="AI339" s="58">
        <f t="shared" si="412"/>
        <v>0</v>
      </c>
      <c r="AJ339" s="58">
        <f t="shared" si="412"/>
        <v>0</v>
      </c>
      <c r="AK339" s="58">
        <f t="shared" si="412"/>
        <v>0</v>
      </c>
      <c r="AL339" s="58">
        <f t="shared" si="412"/>
        <v>18750000</v>
      </c>
      <c r="AM339" s="58">
        <f t="shared" si="412"/>
        <v>0</v>
      </c>
      <c r="AN339" s="58">
        <f t="shared" si="412"/>
        <v>0</v>
      </c>
      <c r="AO339" s="58">
        <f t="shared" si="412"/>
        <v>0</v>
      </c>
      <c r="AP339" s="58">
        <f t="shared" si="412"/>
        <v>0</v>
      </c>
      <c r="AQ339" s="58">
        <f t="shared" si="412"/>
        <v>0</v>
      </c>
      <c r="AR339" s="58">
        <f t="shared" si="412"/>
        <v>16800000</v>
      </c>
      <c r="AS339" s="58">
        <f t="shared" si="412"/>
        <v>0</v>
      </c>
      <c r="AT339" s="58">
        <f t="shared" si="412"/>
        <v>18750000</v>
      </c>
      <c r="AU339" s="58">
        <f t="shared" si="412"/>
        <v>22600000</v>
      </c>
      <c r="AV339" s="58">
        <f t="shared" si="412"/>
        <v>0</v>
      </c>
      <c r="AW339" s="58">
        <f t="shared" si="412"/>
        <v>0</v>
      </c>
      <c r="AX339" s="58">
        <f t="shared" si="412"/>
        <v>16223000</v>
      </c>
      <c r="AY339" s="58">
        <f t="shared" si="412"/>
        <v>0</v>
      </c>
      <c r="AZ339" s="58">
        <f t="shared" si="412"/>
        <v>0</v>
      </c>
      <c r="BA339" s="59">
        <f t="shared" si="333"/>
        <v>139800000</v>
      </c>
      <c r="BB339" s="28">
        <f t="shared" si="277"/>
        <v>0</v>
      </c>
      <c r="BC339" s="29"/>
      <c r="BD339" s="59">
        <f t="shared" si="374"/>
        <v>0</v>
      </c>
      <c r="BE339" s="59">
        <f t="shared" si="375"/>
        <v>16131000</v>
      </c>
      <c r="BF339" s="59">
        <f t="shared" si="376"/>
        <v>8997000</v>
      </c>
      <c r="BG339" s="59">
        <f t="shared" si="377"/>
        <v>0</v>
      </c>
      <c r="BH339" s="59">
        <f t="shared" si="378"/>
        <v>0</v>
      </c>
      <c r="BI339" s="59">
        <f t="shared" si="379"/>
        <v>21549000</v>
      </c>
      <c r="BJ339" s="59">
        <f t="shared" si="380"/>
        <v>0</v>
      </c>
      <c r="BK339" s="59">
        <f t="shared" si="381"/>
        <v>0</v>
      </c>
      <c r="BL339" s="59">
        <f t="shared" si="382"/>
        <v>18750000</v>
      </c>
      <c r="BM339" s="59">
        <f t="shared" si="383"/>
        <v>16800000</v>
      </c>
      <c r="BN339" s="59">
        <f t="shared" si="384"/>
        <v>41350000</v>
      </c>
      <c r="BO339" s="59">
        <f t="shared" si="385"/>
        <v>16223000</v>
      </c>
      <c r="BP339" s="29"/>
      <c r="BQ339" s="59">
        <f t="shared" si="386"/>
        <v>25128000</v>
      </c>
      <c r="BR339" s="59">
        <f t="shared" si="387"/>
        <v>21549000</v>
      </c>
      <c r="BS339" s="59">
        <f t="shared" si="388"/>
        <v>18750000</v>
      </c>
      <c r="BT339" s="59">
        <f t="shared" si="389"/>
        <v>74373000</v>
      </c>
    </row>
    <row r="340">
      <c r="A340" s="45">
        <v>523121.0</v>
      </c>
      <c r="B340" s="46" t="s">
        <v>88</v>
      </c>
      <c r="C340" s="6"/>
      <c r="D340" s="47">
        <f t="shared" ref="D340:AZ340" si="413">sum(D342:D346)</f>
        <v>139800000</v>
      </c>
      <c r="E340" s="60">
        <f t="shared" si="413"/>
        <v>0</v>
      </c>
      <c r="F340" s="60">
        <f t="shared" si="413"/>
        <v>0</v>
      </c>
      <c r="G340" s="60">
        <f t="shared" si="413"/>
        <v>0</v>
      </c>
      <c r="H340" s="60">
        <f t="shared" si="413"/>
        <v>0</v>
      </c>
      <c r="I340" s="60">
        <f t="shared" si="413"/>
        <v>0</v>
      </c>
      <c r="J340" s="60">
        <f t="shared" si="413"/>
        <v>0</v>
      </c>
      <c r="K340" s="60">
        <f t="shared" si="413"/>
        <v>16131000</v>
      </c>
      <c r="L340" s="60">
        <f t="shared" si="413"/>
        <v>0</v>
      </c>
      <c r="M340" s="60">
        <f t="shared" si="413"/>
        <v>0</v>
      </c>
      <c r="N340" s="60">
        <f t="shared" si="413"/>
        <v>8997000</v>
      </c>
      <c r="O340" s="60">
        <f t="shared" si="413"/>
        <v>0</v>
      </c>
      <c r="P340" s="60">
        <f t="shared" si="413"/>
        <v>0</v>
      </c>
      <c r="Q340" s="60">
        <f t="shared" si="413"/>
        <v>0</v>
      </c>
      <c r="R340" s="60">
        <f t="shared" si="413"/>
        <v>0</v>
      </c>
      <c r="S340" s="60">
        <f t="shared" si="413"/>
        <v>0</v>
      </c>
      <c r="T340" s="60">
        <f t="shared" si="413"/>
        <v>0</v>
      </c>
      <c r="U340" s="60">
        <f t="shared" si="413"/>
        <v>0</v>
      </c>
      <c r="V340" s="60">
        <f t="shared" si="413"/>
        <v>0</v>
      </c>
      <c r="W340" s="60">
        <f t="shared" si="413"/>
        <v>0</v>
      </c>
      <c r="X340" s="60">
        <f t="shared" si="413"/>
        <v>0</v>
      </c>
      <c r="Y340" s="60">
        <f t="shared" si="413"/>
        <v>0</v>
      </c>
      <c r="Z340" s="60">
        <f t="shared" si="413"/>
        <v>21549000</v>
      </c>
      <c r="AA340" s="60">
        <f t="shared" si="413"/>
        <v>0</v>
      </c>
      <c r="AB340" s="60">
        <f t="shared" si="413"/>
        <v>0</v>
      </c>
      <c r="AC340" s="60">
        <f t="shared" si="413"/>
        <v>0</v>
      </c>
      <c r="AD340" s="60">
        <f t="shared" si="413"/>
        <v>0</v>
      </c>
      <c r="AE340" s="60">
        <f t="shared" si="413"/>
        <v>0</v>
      </c>
      <c r="AF340" s="60">
        <f t="shared" si="413"/>
        <v>0</v>
      </c>
      <c r="AG340" s="60">
        <f t="shared" si="413"/>
        <v>0</v>
      </c>
      <c r="AH340" s="60">
        <f t="shared" si="413"/>
        <v>0</v>
      </c>
      <c r="AI340" s="60">
        <f t="shared" si="413"/>
        <v>0</v>
      </c>
      <c r="AJ340" s="60">
        <f t="shared" si="413"/>
        <v>0</v>
      </c>
      <c r="AK340" s="60">
        <f t="shared" si="413"/>
        <v>0</v>
      </c>
      <c r="AL340" s="60">
        <f t="shared" si="413"/>
        <v>18750000</v>
      </c>
      <c r="AM340" s="60">
        <f t="shared" si="413"/>
        <v>0</v>
      </c>
      <c r="AN340" s="60">
        <f t="shared" si="413"/>
        <v>0</v>
      </c>
      <c r="AO340" s="60">
        <f t="shared" si="413"/>
        <v>0</v>
      </c>
      <c r="AP340" s="60">
        <f t="shared" si="413"/>
        <v>0</v>
      </c>
      <c r="AQ340" s="60">
        <f t="shared" si="413"/>
        <v>0</v>
      </c>
      <c r="AR340" s="60">
        <f t="shared" si="413"/>
        <v>16800000</v>
      </c>
      <c r="AS340" s="60">
        <f t="shared" si="413"/>
        <v>0</v>
      </c>
      <c r="AT340" s="60">
        <f t="shared" si="413"/>
        <v>18750000</v>
      </c>
      <c r="AU340" s="60">
        <f t="shared" si="413"/>
        <v>22600000</v>
      </c>
      <c r="AV340" s="60">
        <f t="shared" si="413"/>
        <v>0</v>
      </c>
      <c r="AW340" s="60">
        <f t="shared" si="413"/>
        <v>0</v>
      </c>
      <c r="AX340" s="60">
        <f t="shared" si="413"/>
        <v>16223000</v>
      </c>
      <c r="AY340" s="60">
        <f t="shared" si="413"/>
        <v>0</v>
      </c>
      <c r="AZ340" s="60">
        <f t="shared" si="413"/>
        <v>0</v>
      </c>
      <c r="BA340" s="59">
        <f t="shared" si="333"/>
        <v>139800000</v>
      </c>
      <c r="BB340" s="28">
        <f t="shared" si="277"/>
        <v>0</v>
      </c>
      <c r="BC340" s="61"/>
      <c r="BD340" s="59">
        <f t="shared" si="374"/>
        <v>0</v>
      </c>
      <c r="BE340" s="59">
        <f t="shared" si="375"/>
        <v>16131000</v>
      </c>
      <c r="BF340" s="59">
        <f t="shared" si="376"/>
        <v>8997000</v>
      </c>
      <c r="BG340" s="59">
        <f t="shared" si="377"/>
        <v>0</v>
      </c>
      <c r="BH340" s="59">
        <f t="shared" si="378"/>
        <v>0</v>
      </c>
      <c r="BI340" s="59">
        <f t="shared" si="379"/>
        <v>21549000</v>
      </c>
      <c r="BJ340" s="59">
        <f t="shared" si="380"/>
        <v>0</v>
      </c>
      <c r="BK340" s="59">
        <f t="shared" si="381"/>
        <v>0</v>
      </c>
      <c r="BL340" s="59">
        <f t="shared" si="382"/>
        <v>18750000</v>
      </c>
      <c r="BM340" s="59">
        <f t="shared" si="383"/>
        <v>16800000</v>
      </c>
      <c r="BN340" s="59">
        <f t="shared" si="384"/>
        <v>41350000</v>
      </c>
      <c r="BO340" s="59">
        <f t="shared" si="385"/>
        <v>16223000</v>
      </c>
      <c r="BP340" s="61"/>
      <c r="BQ340" s="59">
        <f t="shared" si="386"/>
        <v>25128000</v>
      </c>
      <c r="BR340" s="59">
        <f t="shared" si="387"/>
        <v>21549000</v>
      </c>
      <c r="BS340" s="59">
        <f t="shared" si="388"/>
        <v>18750000</v>
      </c>
      <c r="BT340" s="59">
        <f t="shared" si="389"/>
        <v>74373000</v>
      </c>
    </row>
    <row r="341">
      <c r="A341" s="49"/>
      <c r="B341" s="50" t="s">
        <v>37</v>
      </c>
      <c r="C341" s="6"/>
      <c r="D341" s="51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  <c r="AT341" s="62"/>
      <c r="AU341" s="62"/>
      <c r="AV341" s="62"/>
      <c r="AW341" s="62"/>
      <c r="AX341" s="62"/>
      <c r="AY341" s="62"/>
      <c r="AZ341" s="63"/>
      <c r="BA341" s="59">
        <f t="shared" si="333"/>
        <v>0</v>
      </c>
      <c r="BB341" s="28">
        <f t="shared" si="277"/>
        <v>0</v>
      </c>
      <c r="BC341" s="64"/>
      <c r="BD341" s="59">
        <f t="shared" si="374"/>
        <v>0</v>
      </c>
      <c r="BE341" s="59">
        <f t="shared" si="375"/>
        <v>0</v>
      </c>
      <c r="BF341" s="59">
        <f t="shared" si="376"/>
        <v>0</v>
      </c>
      <c r="BG341" s="59">
        <f t="shared" si="377"/>
        <v>0</v>
      </c>
      <c r="BH341" s="59">
        <f t="shared" si="378"/>
        <v>0</v>
      </c>
      <c r="BI341" s="59">
        <f t="shared" si="379"/>
        <v>0</v>
      </c>
      <c r="BJ341" s="59">
        <f t="shared" si="380"/>
        <v>0</v>
      </c>
      <c r="BK341" s="59">
        <f t="shared" si="381"/>
        <v>0</v>
      </c>
      <c r="BL341" s="59">
        <f t="shared" si="382"/>
        <v>0</v>
      </c>
      <c r="BM341" s="59">
        <f t="shared" si="383"/>
        <v>0</v>
      </c>
      <c r="BN341" s="59">
        <f t="shared" si="384"/>
        <v>0</v>
      </c>
      <c r="BO341" s="59">
        <f t="shared" si="385"/>
        <v>0</v>
      </c>
      <c r="BP341" s="64"/>
      <c r="BQ341" s="59">
        <f t="shared" si="386"/>
        <v>0</v>
      </c>
      <c r="BR341" s="59">
        <f t="shared" si="387"/>
        <v>0</v>
      </c>
      <c r="BS341" s="59">
        <f t="shared" si="388"/>
        <v>0</v>
      </c>
      <c r="BT341" s="59">
        <f t="shared" si="389"/>
        <v>0</v>
      </c>
    </row>
    <row r="342">
      <c r="A342" s="49"/>
      <c r="B342" s="52" t="s">
        <v>38</v>
      </c>
      <c r="C342" s="52" t="s">
        <v>282</v>
      </c>
      <c r="D342" s="53">
        <v>5000000.0</v>
      </c>
      <c r="E342" s="62"/>
      <c r="F342" s="62"/>
      <c r="G342" s="62"/>
      <c r="H342" s="62"/>
      <c r="I342" s="62"/>
      <c r="J342" s="53"/>
      <c r="K342" s="53">
        <v>856000.0</v>
      </c>
      <c r="L342" s="53"/>
      <c r="M342" s="53"/>
      <c r="N342" s="53">
        <v>478000.0</v>
      </c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53">
        <v>1144000.0</v>
      </c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53">
        <v>677000.0</v>
      </c>
      <c r="AM342" s="62"/>
      <c r="AN342" s="62"/>
      <c r="AO342" s="62"/>
      <c r="AP342" s="62"/>
      <c r="AQ342" s="62"/>
      <c r="AR342" s="53">
        <v>467000.0</v>
      </c>
      <c r="AS342" s="62"/>
      <c r="AT342" s="53">
        <v>677000.0</v>
      </c>
      <c r="AU342" s="62"/>
      <c r="AV342" s="62"/>
      <c r="AW342" s="62"/>
      <c r="AX342" s="53">
        <v>701000.0</v>
      </c>
      <c r="AY342" s="62"/>
      <c r="AZ342" s="63"/>
      <c r="BA342" s="59">
        <f t="shared" si="333"/>
        <v>5000000</v>
      </c>
      <c r="BB342" s="28">
        <f t="shared" si="277"/>
        <v>0</v>
      </c>
      <c r="BC342" s="64"/>
      <c r="BD342" s="59">
        <f t="shared" si="374"/>
        <v>0</v>
      </c>
      <c r="BE342" s="59">
        <f t="shared" si="375"/>
        <v>856000</v>
      </c>
      <c r="BF342" s="59">
        <f t="shared" si="376"/>
        <v>478000</v>
      </c>
      <c r="BG342" s="59">
        <f t="shared" si="377"/>
        <v>0</v>
      </c>
      <c r="BH342" s="59">
        <f t="shared" si="378"/>
        <v>0</v>
      </c>
      <c r="BI342" s="59">
        <f t="shared" si="379"/>
        <v>1144000</v>
      </c>
      <c r="BJ342" s="59">
        <f t="shared" si="380"/>
        <v>0</v>
      </c>
      <c r="BK342" s="59">
        <f t="shared" si="381"/>
        <v>0</v>
      </c>
      <c r="BL342" s="59">
        <f t="shared" si="382"/>
        <v>677000</v>
      </c>
      <c r="BM342" s="59">
        <f t="shared" si="383"/>
        <v>467000</v>
      </c>
      <c r="BN342" s="59">
        <f t="shared" si="384"/>
        <v>677000</v>
      </c>
      <c r="BO342" s="59">
        <f t="shared" si="385"/>
        <v>701000</v>
      </c>
      <c r="BP342" s="64"/>
      <c r="BQ342" s="59">
        <f t="shared" si="386"/>
        <v>1334000</v>
      </c>
      <c r="BR342" s="59">
        <f t="shared" si="387"/>
        <v>1144000</v>
      </c>
      <c r="BS342" s="59">
        <f t="shared" si="388"/>
        <v>677000</v>
      </c>
      <c r="BT342" s="59">
        <f t="shared" si="389"/>
        <v>1845000</v>
      </c>
    </row>
    <row r="343">
      <c r="A343" s="49"/>
      <c r="B343" s="52" t="s">
        <v>38</v>
      </c>
      <c r="C343" s="52" t="s">
        <v>283</v>
      </c>
      <c r="D343" s="53">
        <v>4000000.0</v>
      </c>
      <c r="E343" s="62"/>
      <c r="F343" s="62"/>
      <c r="G343" s="62"/>
      <c r="H343" s="62"/>
      <c r="I343" s="62"/>
      <c r="J343" s="53"/>
      <c r="K343" s="53">
        <v>685000.0</v>
      </c>
      <c r="L343" s="53"/>
      <c r="M343" s="53"/>
      <c r="N343" s="53">
        <v>382000.0</v>
      </c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53">
        <v>915000.0</v>
      </c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53">
        <v>541000.0</v>
      </c>
      <c r="AM343" s="62"/>
      <c r="AN343" s="62"/>
      <c r="AO343" s="62"/>
      <c r="AP343" s="62"/>
      <c r="AQ343" s="62"/>
      <c r="AR343" s="53">
        <v>374000.0</v>
      </c>
      <c r="AS343" s="62"/>
      <c r="AT343" s="53">
        <v>541000.0</v>
      </c>
      <c r="AU343" s="62"/>
      <c r="AV343" s="62"/>
      <c r="AW343" s="62"/>
      <c r="AX343" s="53">
        <v>562000.0</v>
      </c>
      <c r="AY343" s="62"/>
      <c r="AZ343" s="63"/>
      <c r="BA343" s="59">
        <f t="shared" si="333"/>
        <v>4000000</v>
      </c>
      <c r="BB343" s="28">
        <f t="shared" si="277"/>
        <v>0</v>
      </c>
      <c r="BC343" s="64"/>
      <c r="BD343" s="59">
        <f t="shared" si="374"/>
        <v>0</v>
      </c>
      <c r="BE343" s="59">
        <f t="shared" si="375"/>
        <v>685000</v>
      </c>
      <c r="BF343" s="59">
        <f t="shared" si="376"/>
        <v>382000</v>
      </c>
      <c r="BG343" s="59">
        <f t="shared" si="377"/>
        <v>0</v>
      </c>
      <c r="BH343" s="59">
        <f t="shared" si="378"/>
        <v>0</v>
      </c>
      <c r="BI343" s="59">
        <f t="shared" si="379"/>
        <v>915000</v>
      </c>
      <c r="BJ343" s="59">
        <f t="shared" si="380"/>
        <v>0</v>
      </c>
      <c r="BK343" s="59">
        <f t="shared" si="381"/>
        <v>0</v>
      </c>
      <c r="BL343" s="59">
        <f t="shared" si="382"/>
        <v>541000</v>
      </c>
      <c r="BM343" s="59">
        <f t="shared" si="383"/>
        <v>374000</v>
      </c>
      <c r="BN343" s="59">
        <f t="shared" si="384"/>
        <v>541000</v>
      </c>
      <c r="BO343" s="59">
        <f t="shared" si="385"/>
        <v>562000</v>
      </c>
      <c r="BP343" s="64"/>
      <c r="BQ343" s="59">
        <f t="shared" si="386"/>
        <v>1067000</v>
      </c>
      <c r="BR343" s="59">
        <f t="shared" si="387"/>
        <v>915000</v>
      </c>
      <c r="BS343" s="59">
        <f t="shared" si="388"/>
        <v>541000</v>
      </c>
      <c r="BT343" s="59">
        <f t="shared" si="389"/>
        <v>1477000</v>
      </c>
    </row>
    <row r="344">
      <c r="A344" s="49"/>
      <c r="B344" s="52" t="s">
        <v>38</v>
      </c>
      <c r="C344" s="52" t="s">
        <v>284</v>
      </c>
      <c r="D344" s="53">
        <v>2.64E7</v>
      </c>
      <c r="E344" s="62"/>
      <c r="F344" s="62"/>
      <c r="G344" s="62"/>
      <c r="H344" s="62"/>
      <c r="I344" s="62"/>
      <c r="J344" s="62"/>
      <c r="K344" s="53">
        <v>4521000.0</v>
      </c>
      <c r="L344" s="53"/>
      <c r="M344" s="62"/>
      <c r="N344" s="53">
        <v>2521000.0</v>
      </c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53">
        <v>6039000.0</v>
      </c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53">
        <v>3573000.0</v>
      </c>
      <c r="AM344" s="62"/>
      <c r="AN344" s="62"/>
      <c r="AO344" s="62"/>
      <c r="AP344" s="62"/>
      <c r="AQ344" s="62"/>
      <c r="AR344" s="53">
        <v>2466000.0</v>
      </c>
      <c r="AS344" s="62"/>
      <c r="AT344" s="53">
        <v>3573000.0</v>
      </c>
      <c r="AU344" s="62"/>
      <c r="AV344" s="62"/>
      <c r="AW344" s="62"/>
      <c r="AX344" s="53">
        <v>3707000.0</v>
      </c>
      <c r="AY344" s="62"/>
      <c r="AZ344" s="63"/>
      <c r="BA344" s="59">
        <f t="shared" si="333"/>
        <v>26400000</v>
      </c>
      <c r="BB344" s="28">
        <f t="shared" si="277"/>
        <v>0</v>
      </c>
      <c r="BC344" s="64"/>
      <c r="BD344" s="59">
        <f t="shared" si="374"/>
        <v>0</v>
      </c>
      <c r="BE344" s="59">
        <f t="shared" si="375"/>
        <v>4521000</v>
      </c>
      <c r="BF344" s="59">
        <f t="shared" si="376"/>
        <v>2521000</v>
      </c>
      <c r="BG344" s="59">
        <f t="shared" si="377"/>
        <v>0</v>
      </c>
      <c r="BH344" s="59">
        <f t="shared" si="378"/>
        <v>0</v>
      </c>
      <c r="BI344" s="59">
        <f t="shared" si="379"/>
        <v>6039000</v>
      </c>
      <c r="BJ344" s="59">
        <f t="shared" si="380"/>
        <v>0</v>
      </c>
      <c r="BK344" s="59">
        <f t="shared" si="381"/>
        <v>0</v>
      </c>
      <c r="BL344" s="59">
        <f t="shared" si="382"/>
        <v>3573000</v>
      </c>
      <c r="BM344" s="59">
        <f t="shared" si="383"/>
        <v>2466000</v>
      </c>
      <c r="BN344" s="59">
        <f t="shared" si="384"/>
        <v>3573000</v>
      </c>
      <c r="BO344" s="59">
        <f t="shared" si="385"/>
        <v>3707000</v>
      </c>
      <c r="BP344" s="64"/>
      <c r="BQ344" s="59">
        <f t="shared" si="386"/>
        <v>7042000</v>
      </c>
      <c r="BR344" s="59">
        <f t="shared" si="387"/>
        <v>6039000</v>
      </c>
      <c r="BS344" s="59">
        <f t="shared" si="388"/>
        <v>3573000</v>
      </c>
      <c r="BT344" s="59">
        <f t="shared" si="389"/>
        <v>9746000</v>
      </c>
    </row>
    <row r="345">
      <c r="A345" s="49"/>
      <c r="B345" s="52" t="s">
        <v>38</v>
      </c>
      <c r="C345" s="52" t="s">
        <v>285</v>
      </c>
      <c r="D345" s="47">
        <v>9.66E7</v>
      </c>
      <c r="E345" s="62"/>
      <c r="F345" s="62"/>
      <c r="G345" s="62"/>
      <c r="H345" s="62"/>
      <c r="I345" s="62"/>
      <c r="J345" s="62"/>
      <c r="K345" s="53">
        <v>8733000.0</v>
      </c>
      <c r="L345" s="53"/>
      <c r="M345" s="62"/>
      <c r="N345" s="53">
        <v>4871000.0</v>
      </c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53">
        <v>1.1667E7</v>
      </c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53">
        <v>1.2903E7</v>
      </c>
      <c r="AM345" s="62"/>
      <c r="AN345" s="62"/>
      <c r="AO345" s="62"/>
      <c r="AP345" s="62"/>
      <c r="AQ345" s="62"/>
      <c r="AR345" s="53">
        <v>1.2764E7</v>
      </c>
      <c r="AS345" s="62"/>
      <c r="AT345" s="53">
        <v>1.2903E7</v>
      </c>
      <c r="AU345" s="53">
        <v>2.26E7</v>
      </c>
      <c r="AV345" s="62"/>
      <c r="AW345" s="62"/>
      <c r="AX345" s="53">
        <v>1.0159E7</v>
      </c>
      <c r="AY345" s="62"/>
      <c r="AZ345" s="63"/>
      <c r="BA345" s="59">
        <f t="shared" si="333"/>
        <v>96600000</v>
      </c>
      <c r="BB345" s="28">
        <f t="shared" si="277"/>
        <v>0</v>
      </c>
      <c r="BC345" s="64"/>
      <c r="BD345" s="59">
        <f t="shared" si="374"/>
        <v>0</v>
      </c>
      <c r="BE345" s="59">
        <f t="shared" si="375"/>
        <v>8733000</v>
      </c>
      <c r="BF345" s="59">
        <f t="shared" si="376"/>
        <v>4871000</v>
      </c>
      <c r="BG345" s="59">
        <f t="shared" si="377"/>
        <v>0</v>
      </c>
      <c r="BH345" s="59">
        <f t="shared" si="378"/>
        <v>0</v>
      </c>
      <c r="BI345" s="59">
        <f t="shared" si="379"/>
        <v>11667000</v>
      </c>
      <c r="BJ345" s="59">
        <f t="shared" si="380"/>
        <v>0</v>
      </c>
      <c r="BK345" s="59">
        <f t="shared" si="381"/>
        <v>0</v>
      </c>
      <c r="BL345" s="59">
        <f t="shared" si="382"/>
        <v>12903000</v>
      </c>
      <c r="BM345" s="59">
        <f t="shared" si="383"/>
        <v>12764000</v>
      </c>
      <c r="BN345" s="59">
        <f t="shared" si="384"/>
        <v>35503000</v>
      </c>
      <c r="BO345" s="59">
        <f t="shared" si="385"/>
        <v>10159000</v>
      </c>
      <c r="BP345" s="64"/>
      <c r="BQ345" s="59">
        <f t="shared" si="386"/>
        <v>13604000</v>
      </c>
      <c r="BR345" s="59">
        <f t="shared" si="387"/>
        <v>11667000</v>
      </c>
      <c r="BS345" s="59">
        <f t="shared" si="388"/>
        <v>12903000</v>
      </c>
      <c r="BT345" s="59">
        <f t="shared" si="389"/>
        <v>58426000</v>
      </c>
    </row>
    <row r="346">
      <c r="A346" s="49"/>
      <c r="B346" s="52" t="s">
        <v>38</v>
      </c>
      <c r="C346" s="52" t="s">
        <v>286</v>
      </c>
      <c r="D346" s="53">
        <v>7800000.0</v>
      </c>
      <c r="E346" s="62"/>
      <c r="F346" s="62"/>
      <c r="G346" s="62"/>
      <c r="H346" s="62"/>
      <c r="I346" s="62"/>
      <c r="J346" s="62"/>
      <c r="K346" s="53">
        <v>1336000.0</v>
      </c>
      <c r="L346" s="53"/>
      <c r="M346" s="62"/>
      <c r="N346" s="53">
        <v>745000.0</v>
      </c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53">
        <v>1784000.0</v>
      </c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  <c r="AK346" s="62"/>
      <c r="AL346" s="53">
        <v>1056000.0</v>
      </c>
      <c r="AM346" s="62"/>
      <c r="AN346" s="62"/>
      <c r="AO346" s="62"/>
      <c r="AP346" s="62"/>
      <c r="AQ346" s="62"/>
      <c r="AR346" s="53">
        <v>729000.0</v>
      </c>
      <c r="AS346" s="62"/>
      <c r="AT346" s="53">
        <v>1056000.0</v>
      </c>
      <c r="AU346" s="62"/>
      <c r="AV346" s="62"/>
      <c r="AW346" s="62"/>
      <c r="AX346" s="53">
        <v>1094000.0</v>
      </c>
      <c r="AY346" s="62"/>
      <c r="AZ346" s="63"/>
      <c r="BA346" s="59">
        <f t="shared" si="333"/>
        <v>7800000</v>
      </c>
      <c r="BB346" s="28">
        <f t="shared" si="277"/>
        <v>0</v>
      </c>
      <c r="BC346" s="64"/>
      <c r="BD346" s="59">
        <f t="shared" si="374"/>
        <v>0</v>
      </c>
      <c r="BE346" s="59">
        <f t="shared" si="375"/>
        <v>1336000</v>
      </c>
      <c r="BF346" s="59">
        <f t="shared" si="376"/>
        <v>745000</v>
      </c>
      <c r="BG346" s="59">
        <f t="shared" si="377"/>
        <v>0</v>
      </c>
      <c r="BH346" s="59">
        <f t="shared" si="378"/>
        <v>0</v>
      </c>
      <c r="BI346" s="59">
        <f t="shared" si="379"/>
        <v>1784000</v>
      </c>
      <c r="BJ346" s="59">
        <f t="shared" si="380"/>
        <v>0</v>
      </c>
      <c r="BK346" s="59">
        <f t="shared" si="381"/>
        <v>0</v>
      </c>
      <c r="BL346" s="59">
        <f t="shared" si="382"/>
        <v>1056000</v>
      </c>
      <c r="BM346" s="59">
        <f t="shared" si="383"/>
        <v>729000</v>
      </c>
      <c r="BN346" s="59">
        <f t="shared" si="384"/>
        <v>1056000</v>
      </c>
      <c r="BO346" s="59">
        <f t="shared" si="385"/>
        <v>1094000</v>
      </c>
      <c r="BP346" s="64"/>
      <c r="BQ346" s="59">
        <f t="shared" si="386"/>
        <v>2081000</v>
      </c>
      <c r="BR346" s="59">
        <f t="shared" si="387"/>
        <v>1784000</v>
      </c>
      <c r="BS346" s="59">
        <f t="shared" si="388"/>
        <v>1056000</v>
      </c>
      <c r="BT346" s="59">
        <f t="shared" si="389"/>
        <v>2879000</v>
      </c>
    </row>
    <row r="347">
      <c r="A347" s="41" t="s">
        <v>287</v>
      </c>
      <c r="B347" s="42" t="s">
        <v>288</v>
      </c>
      <c r="C347" s="6"/>
      <c r="D347" s="43">
        <v>2.5308E7</v>
      </c>
      <c r="E347" s="43">
        <v>0.0</v>
      </c>
      <c r="F347" s="43">
        <v>0.0</v>
      </c>
      <c r="G347" s="43">
        <v>0.0</v>
      </c>
      <c r="H347" s="43">
        <v>0.0</v>
      </c>
      <c r="I347" s="43">
        <v>0.0</v>
      </c>
      <c r="J347" s="43">
        <v>0.0</v>
      </c>
      <c r="K347" s="43">
        <v>0.0</v>
      </c>
      <c r="L347" s="43">
        <v>0.0</v>
      </c>
      <c r="M347" s="43">
        <v>0.0</v>
      </c>
      <c r="N347" s="43">
        <v>4218000.0</v>
      </c>
      <c r="O347" s="43">
        <v>0.0</v>
      </c>
      <c r="P347" s="43">
        <v>0.0</v>
      </c>
      <c r="Q347" s="43">
        <v>0.0</v>
      </c>
      <c r="R347" s="43">
        <f t="shared" ref="R347:AZ347" si="414">sum(R348)</f>
        <v>2109000</v>
      </c>
      <c r="S347" s="43">
        <f t="shared" si="414"/>
        <v>0</v>
      </c>
      <c r="T347" s="43">
        <f t="shared" si="414"/>
        <v>0</v>
      </c>
      <c r="U347" s="43">
        <f t="shared" si="414"/>
        <v>0</v>
      </c>
      <c r="V347" s="43">
        <f t="shared" si="414"/>
        <v>2109000</v>
      </c>
      <c r="W347" s="43">
        <f t="shared" si="414"/>
        <v>0</v>
      </c>
      <c r="X347" s="43">
        <f t="shared" si="414"/>
        <v>0</v>
      </c>
      <c r="Y347" s="43">
        <f t="shared" si="414"/>
        <v>0</v>
      </c>
      <c r="Z347" s="43">
        <f t="shared" si="414"/>
        <v>2109000</v>
      </c>
      <c r="AA347" s="43">
        <f t="shared" si="414"/>
        <v>0</v>
      </c>
      <c r="AB347" s="43">
        <f t="shared" si="414"/>
        <v>0</v>
      </c>
      <c r="AC347" s="43">
        <f t="shared" si="414"/>
        <v>0</v>
      </c>
      <c r="AD347" s="43">
        <f t="shared" si="414"/>
        <v>2109000</v>
      </c>
      <c r="AE347" s="43">
        <f t="shared" si="414"/>
        <v>0</v>
      </c>
      <c r="AF347" s="43">
        <f t="shared" si="414"/>
        <v>0</v>
      </c>
      <c r="AG347" s="43">
        <f t="shared" si="414"/>
        <v>0</v>
      </c>
      <c r="AH347" s="43">
        <f t="shared" si="414"/>
        <v>2109000</v>
      </c>
      <c r="AI347" s="43">
        <f t="shared" si="414"/>
        <v>0</v>
      </c>
      <c r="AJ347" s="43">
        <f t="shared" si="414"/>
        <v>0</v>
      </c>
      <c r="AK347" s="43">
        <f t="shared" si="414"/>
        <v>0</v>
      </c>
      <c r="AL347" s="43">
        <f t="shared" si="414"/>
        <v>2109000</v>
      </c>
      <c r="AM347" s="43">
        <f t="shared" si="414"/>
        <v>0</v>
      </c>
      <c r="AN347" s="43">
        <f t="shared" si="414"/>
        <v>0</v>
      </c>
      <c r="AO347" s="43">
        <f t="shared" si="414"/>
        <v>0</v>
      </c>
      <c r="AP347" s="43">
        <f t="shared" si="414"/>
        <v>2109000</v>
      </c>
      <c r="AQ347" s="43">
        <f t="shared" si="414"/>
        <v>0</v>
      </c>
      <c r="AR347" s="43">
        <f t="shared" si="414"/>
        <v>0</v>
      </c>
      <c r="AS347" s="43">
        <f t="shared" si="414"/>
        <v>0</v>
      </c>
      <c r="AT347" s="43">
        <f t="shared" si="414"/>
        <v>2109000</v>
      </c>
      <c r="AU347" s="43">
        <f t="shared" si="414"/>
        <v>0</v>
      </c>
      <c r="AV347" s="43">
        <f t="shared" si="414"/>
        <v>0</v>
      </c>
      <c r="AW347" s="43">
        <f t="shared" si="414"/>
        <v>0</v>
      </c>
      <c r="AX347" s="43">
        <f t="shared" si="414"/>
        <v>2109000</v>
      </c>
      <c r="AY347" s="43">
        <f t="shared" si="414"/>
        <v>2109000</v>
      </c>
      <c r="AZ347" s="58">
        <f t="shared" si="414"/>
        <v>0</v>
      </c>
      <c r="BA347" s="59">
        <f t="shared" si="333"/>
        <v>25308000</v>
      </c>
      <c r="BB347" s="28">
        <f t="shared" si="277"/>
        <v>0</v>
      </c>
      <c r="BC347" s="29"/>
      <c r="BD347" s="59">
        <f t="shared" si="374"/>
        <v>0</v>
      </c>
      <c r="BE347" s="59">
        <f t="shared" si="375"/>
        <v>0</v>
      </c>
      <c r="BF347" s="59">
        <f t="shared" si="376"/>
        <v>4218000</v>
      </c>
      <c r="BG347" s="59">
        <f t="shared" si="377"/>
        <v>2109000</v>
      </c>
      <c r="BH347" s="59">
        <f t="shared" si="378"/>
        <v>2109000</v>
      </c>
      <c r="BI347" s="59">
        <f t="shared" si="379"/>
        <v>2109000</v>
      </c>
      <c r="BJ347" s="59">
        <f t="shared" si="380"/>
        <v>2109000</v>
      </c>
      <c r="BK347" s="59">
        <f t="shared" si="381"/>
        <v>2109000</v>
      </c>
      <c r="BL347" s="59">
        <f t="shared" si="382"/>
        <v>2109000</v>
      </c>
      <c r="BM347" s="59">
        <f t="shared" si="383"/>
        <v>2109000</v>
      </c>
      <c r="BN347" s="59">
        <f t="shared" si="384"/>
        <v>2109000</v>
      </c>
      <c r="BO347" s="59">
        <f t="shared" si="385"/>
        <v>4218000</v>
      </c>
      <c r="BP347" s="29"/>
      <c r="BQ347" s="59">
        <f t="shared" si="386"/>
        <v>4218000</v>
      </c>
      <c r="BR347" s="59">
        <f t="shared" si="387"/>
        <v>6327000</v>
      </c>
      <c r="BS347" s="59">
        <f t="shared" si="388"/>
        <v>6327000</v>
      </c>
      <c r="BT347" s="59">
        <f t="shared" si="389"/>
        <v>8436000</v>
      </c>
    </row>
    <row r="348">
      <c r="A348" s="45">
        <v>523121.0</v>
      </c>
      <c r="B348" s="46" t="s">
        <v>88</v>
      </c>
      <c r="C348" s="6"/>
      <c r="D348" s="47">
        <v>2.5308E7</v>
      </c>
      <c r="E348" s="47">
        <v>0.0</v>
      </c>
      <c r="F348" s="47">
        <v>0.0</v>
      </c>
      <c r="G348" s="47">
        <v>0.0</v>
      </c>
      <c r="H348" s="47">
        <v>0.0</v>
      </c>
      <c r="I348" s="47">
        <v>0.0</v>
      </c>
      <c r="J348" s="47">
        <v>0.0</v>
      </c>
      <c r="K348" s="47">
        <v>0.0</v>
      </c>
      <c r="L348" s="47">
        <v>0.0</v>
      </c>
      <c r="M348" s="47">
        <v>0.0</v>
      </c>
      <c r="N348" s="47">
        <v>4218000.0</v>
      </c>
      <c r="O348" s="47">
        <v>0.0</v>
      </c>
      <c r="P348" s="47">
        <v>0.0</v>
      </c>
      <c r="Q348" s="47">
        <v>0.0</v>
      </c>
      <c r="R348" s="47">
        <f t="shared" ref="R348:AZ348" si="415">sum(R350)</f>
        <v>2109000</v>
      </c>
      <c r="S348" s="47">
        <f t="shared" si="415"/>
        <v>0</v>
      </c>
      <c r="T348" s="47">
        <f t="shared" si="415"/>
        <v>0</v>
      </c>
      <c r="U348" s="47">
        <f t="shared" si="415"/>
        <v>0</v>
      </c>
      <c r="V348" s="47">
        <f t="shared" si="415"/>
        <v>2109000</v>
      </c>
      <c r="W348" s="47">
        <f t="shared" si="415"/>
        <v>0</v>
      </c>
      <c r="X348" s="47">
        <f t="shared" si="415"/>
        <v>0</v>
      </c>
      <c r="Y348" s="47">
        <f t="shared" si="415"/>
        <v>0</v>
      </c>
      <c r="Z348" s="47">
        <f t="shared" si="415"/>
        <v>2109000</v>
      </c>
      <c r="AA348" s="47">
        <f t="shared" si="415"/>
        <v>0</v>
      </c>
      <c r="AB348" s="47">
        <f t="shared" si="415"/>
        <v>0</v>
      </c>
      <c r="AC348" s="47">
        <f t="shared" si="415"/>
        <v>0</v>
      </c>
      <c r="AD348" s="47">
        <f t="shared" si="415"/>
        <v>2109000</v>
      </c>
      <c r="AE348" s="47">
        <f t="shared" si="415"/>
        <v>0</v>
      </c>
      <c r="AF348" s="47">
        <f t="shared" si="415"/>
        <v>0</v>
      </c>
      <c r="AG348" s="47">
        <f t="shared" si="415"/>
        <v>0</v>
      </c>
      <c r="AH348" s="47">
        <f t="shared" si="415"/>
        <v>2109000</v>
      </c>
      <c r="AI348" s="47">
        <f t="shared" si="415"/>
        <v>0</v>
      </c>
      <c r="AJ348" s="47">
        <f t="shared" si="415"/>
        <v>0</v>
      </c>
      <c r="AK348" s="47">
        <f t="shared" si="415"/>
        <v>0</v>
      </c>
      <c r="AL348" s="47">
        <f t="shared" si="415"/>
        <v>2109000</v>
      </c>
      <c r="AM348" s="47">
        <f t="shared" si="415"/>
        <v>0</v>
      </c>
      <c r="AN348" s="47">
        <f t="shared" si="415"/>
        <v>0</v>
      </c>
      <c r="AO348" s="47">
        <f t="shared" si="415"/>
        <v>0</v>
      </c>
      <c r="AP348" s="47">
        <f t="shared" si="415"/>
        <v>2109000</v>
      </c>
      <c r="AQ348" s="47">
        <f t="shared" si="415"/>
        <v>0</v>
      </c>
      <c r="AR348" s="47">
        <f t="shared" si="415"/>
        <v>0</v>
      </c>
      <c r="AS348" s="47">
        <f t="shared" si="415"/>
        <v>0</v>
      </c>
      <c r="AT348" s="47">
        <f t="shared" si="415"/>
        <v>2109000</v>
      </c>
      <c r="AU348" s="47">
        <f t="shared" si="415"/>
        <v>0</v>
      </c>
      <c r="AV348" s="47">
        <f t="shared" si="415"/>
        <v>0</v>
      </c>
      <c r="AW348" s="47">
        <f t="shared" si="415"/>
        <v>0</v>
      </c>
      <c r="AX348" s="47">
        <f t="shared" si="415"/>
        <v>2109000</v>
      </c>
      <c r="AY348" s="47">
        <f t="shared" si="415"/>
        <v>2109000</v>
      </c>
      <c r="AZ348" s="60">
        <f t="shared" si="415"/>
        <v>0</v>
      </c>
      <c r="BA348" s="59">
        <f t="shared" si="333"/>
        <v>25308000</v>
      </c>
      <c r="BB348" s="28">
        <f t="shared" si="277"/>
        <v>0</v>
      </c>
      <c r="BC348" s="61"/>
      <c r="BD348" s="59">
        <f t="shared" si="374"/>
        <v>0</v>
      </c>
      <c r="BE348" s="59">
        <f t="shared" si="375"/>
        <v>0</v>
      </c>
      <c r="BF348" s="59">
        <f t="shared" si="376"/>
        <v>4218000</v>
      </c>
      <c r="BG348" s="59">
        <f t="shared" si="377"/>
        <v>2109000</v>
      </c>
      <c r="BH348" s="59">
        <f t="shared" si="378"/>
        <v>2109000</v>
      </c>
      <c r="BI348" s="59">
        <f t="shared" si="379"/>
        <v>2109000</v>
      </c>
      <c r="BJ348" s="59">
        <f t="shared" si="380"/>
        <v>2109000</v>
      </c>
      <c r="BK348" s="59">
        <f t="shared" si="381"/>
        <v>2109000</v>
      </c>
      <c r="BL348" s="59">
        <f t="shared" si="382"/>
        <v>2109000</v>
      </c>
      <c r="BM348" s="59">
        <f t="shared" si="383"/>
        <v>2109000</v>
      </c>
      <c r="BN348" s="59">
        <f t="shared" si="384"/>
        <v>2109000</v>
      </c>
      <c r="BO348" s="59">
        <f t="shared" si="385"/>
        <v>4218000</v>
      </c>
      <c r="BP348" s="61"/>
      <c r="BQ348" s="59">
        <f t="shared" si="386"/>
        <v>4218000</v>
      </c>
      <c r="BR348" s="59">
        <f t="shared" si="387"/>
        <v>6327000</v>
      </c>
      <c r="BS348" s="59">
        <f t="shared" si="388"/>
        <v>6327000</v>
      </c>
      <c r="BT348" s="59">
        <f t="shared" si="389"/>
        <v>8436000</v>
      </c>
    </row>
    <row r="349">
      <c r="A349" s="49"/>
      <c r="B349" s="50" t="s">
        <v>37</v>
      </c>
      <c r="C349" s="6"/>
      <c r="D349" s="51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2"/>
      <c r="AH349" s="62"/>
      <c r="AI349" s="62"/>
      <c r="AJ349" s="62"/>
      <c r="AK349" s="62"/>
      <c r="AL349" s="62"/>
      <c r="AM349" s="62"/>
      <c r="AN349" s="62"/>
      <c r="AO349" s="62"/>
      <c r="AP349" s="62"/>
      <c r="AQ349" s="62"/>
      <c r="AR349" s="62"/>
      <c r="AS349" s="62"/>
      <c r="AT349" s="62"/>
      <c r="AU349" s="62"/>
      <c r="AV349" s="62"/>
      <c r="AW349" s="62"/>
      <c r="AX349" s="62"/>
      <c r="AY349" s="62"/>
      <c r="AZ349" s="63"/>
      <c r="BA349" s="59">
        <f t="shared" si="333"/>
        <v>0</v>
      </c>
      <c r="BB349" s="28">
        <f t="shared" si="277"/>
        <v>0</v>
      </c>
      <c r="BC349" s="64"/>
      <c r="BD349" s="59">
        <f t="shared" si="374"/>
        <v>0</v>
      </c>
      <c r="BE349" s="59">
        <f t="shared" si="375"/>
        <v>0</v>
      </c>
      <c r="BF349" s="59">
        <f t="shared" si="376"/>
        <v>0</v>
      </c>
      <c r="BG349" s="59">
        <f t="shared" si="377"/>
        <v>0</v>
      </c>
      <c r="BH349" s="59">
        <f t="shared" si="378"/>
        <v>0</v>
      </c>
      <c r="BI349" s="59">
        <f t="shared" si="379"/>
        <v>0</v>
      </c>
      <c r="BJ349" s="59">
        <f t="shared" si="380"/>
        <v>0</v>
      </c>
      <c r="BK349" s="59">
        <f t="shared" si="381"/>
        <v>0</v>
      </c>
      <c r="BL349" s="59">
        <f t="shared" si="382"/>
        <v>0</v>
      </c>
      <c r="BM349" s="59">
        <f t="shared" si="383"/>
        <v>0</v>
      </c>
      <c r="BN349" s="59">
        <f t="shared" si="384"/>
        <v>0</v>
      </c>
      <c r="BO349" s="59">
        <f t="shared" si="385"/>
        <v>0</v>
      </c>
      <c r="BP349" s="64"/>
      <c r="BQ349" s="59">
        <f t="shared" si="386"/>
        <v>0</v>
      </c>
      <c r="BR349" s="59">
        <f t="shared" si="387"/>
        <v>0</v>
      </c>
      <c r="BS349" s="59">
        <f t="shared" si="388"/>
        <v>0</v>
      </c>
      <c r="BT349" s="59">
        <f t="shared" si="389"/>
        <v>0</v>
      </c>
    </row>
    <row r="350">
      <c r="A350" s="49"/>
      <c r="B350" s="52" t="s">
        <v>38</v>
      </c>
      <c r="C350" s="52" t="s">
        <v>289</v>
      </c>
      <c r="D350" s="53">
        <v>2.5308E7</v>
      </c>
      <c r="E350" s="62"/>
      <c r="F350" s="62"/>
      <c r="G350" s="62"/>
      <c r="H350" s="62"/>
      <c r="I350" s="62"/>
      <c r="J350" s="62"/>
      <c r="K350" s="62"/>
      <c r="L350" s="62"/>
      <c r="M350" s="62"/>
      <c r="N350" s="53">
        <v>4218000.0</v>
      </c>
      <c r="O350" s="62"/>
      <c r="P350" s="62"/>
      <c r="Q350" s="62"/>
      <c r="R350" s="62">
        <v>2109000.0</v>
      </c>
      <c r="S350" s="62"/>
      <c r="T350" s="62"/>
      <c r="U350" s="62"/>
      <c r="V350" s="62">
        <v>2109000.0</v>
      </c>
      <c r="W350" s="62"/>
      <c r="X350" s="62"/>
      <c r="Y350" s="62"/>
      <c r="Z350" s="62">
        <v>2109000.0</v>
      </c>
      <c r="AA350" s="62"/>
      <c r="AB350" s="62"/>
      <c r="AC350" s="62"/>
      <c r="AD350" s="62">
        <v>2109000.0</v>
      </c>
      <c r="AE350" s="62"/>
      <c r="AF350" s="62"/>
      <c r="AG350" s="62"/>
      <c r="AH350" s="62">
        <v>2109000.0</v>
      </c>
      <c r="AI350" s="62"/>
      <c r="AJ350" s="62"/>
      <c r="AK350" s="62"/>
      <c r="AL350" s="62">
        <v>2109000.0</v>
      </c>
      <c r="AM350" s="62"/>
      <c r="AN350" s="62"/>
      <c r="AO350" s="62"/>
      <c r="AP350" s="62">
        <v>2109000.0</v>
      </c>
      <c r="AQ350" s="62"/>
      <c r="AR350" s="62"/>
      <c r="AS350" s="62"/>
      <c r="AT350" s="62">
        <v>2109000.0</v>
      </c>
      <c r="AU350" s="62"/>
      <c r="AV350" s="62"/>
      <c r="AW350" s="62"/>
      <c r="AX350" s="62">
        <v>2109000.0</v>
      </c>
      <c r="AY350" s="62">
        <v>2109000.0</v>
      </c>
      <c r="AZ350" s="63"/>
      <c r="BA350" s="59">
        <f t="shared" si="333"/>
        <v>25308000</v>
      </c>
      <c r="BB350" s="28">
        <f t="shared" si="277"/>
        <v>0</v>
      </c>
      <c r="BC350" s="64"/>
      <c r="BD350" s="59">
        <f t="shared" si="374"/>
        <v>0</v>
      </c>
      <c r="BE350" s="59">
        <f t="shared" si="375"/>
        <v>0</v>
      </c>
      <c r="BF350" s="59">
        <f t="shared" si="376"/>
        <v>4218000</v>
      </c>
      <c r="BG350" s="59">
        <f t="shared" si="377"/>
        <v>2109000</v>
      </c>
      <c r="BH350" s="59">
        <f t="shared" si="378"/>
        <v>2109000</v>
      </c>
      <c r="BI350" s="59">
        <f t="shared" si="379"/>
        <v>2109000</v>
      </c>
      <c r="BJ350" s="59">
        <f t="shared" si="380"/>
        <v>2109000</v>
      </c>
      <c r="BK350" s="59">
        <f t="shared" si="381"/>
        <v>2109000</v>
      </c>
      <c r="BL350" s="59">
        <f t="shared" si="382"/>
        <v>2109000</v>
      </c>
      <c r="BM350" s="59">
        <f t="shared" si="383"/>
        <v>2109000</v>
      </c>
      <c r="BN350" s="59">
        <f t="shared" si="384"/>
        <v>2109000</v>
      </c>
      <c r="BO350" s="59">
        <f t="shared" si="385"/>
        <v>4218000</v>
      </c>
      <c r="BP350" s="64"/>
      <c r="BQ350" s="59">
        <f t="shared" si="386"/>
        <v>4218000</v>
      </c>
      <c r="BR350" s="59">
        <f t="shared" si="387"/>
        <v>6327000</v>
      </c>
      <c r="BS350" s="59">
        <f t="shared" si="388"/>
        <v>6327000</v>
      </c>
      <c r="BT350" s="59">
        <f t="shared" si="389"/>
        <v>8436000</v>
      </c>
    </row>
    <row r="351">
      <c r="A351" s="41" t="s">
        <v>290</v>
      </c>
      <c r="B351" s="42" t="s">
        <v>291</v>
      </c>
      <c r="C351" s="6"/>
      <c r="D351" s="43">
        <v>4320000.0</v>
      </c>
      <c r="E351" s="43">
        <v>0.0</v>
      </c>
      <c r="F351" s="43">
        <v>0.0</v>
      </c>
      <c r="G351" s="43">
        <v>0.0</v>
      </c>
      <c r="H351" s="43">
        <v>0.0</v>
      </c>
      <c r="I351" s="43">
        <v>0.0</v>
      </c>
      <c r="J351" s="43">
        <v>0.0</v>
      </c>
      <c r="K351" s="43">
        <v>0.0</v>
      </c>
      <c r="L351" s="43">
        <v>360000.0</v>
      </c>
      <c r="M351" s="43">
        <v>0.0</v>
      </c>
      <c r="N351" s="43">
        <v>360000.0</v>
      </c>
      <c r="O351" s="43">
        <v>0.0</v>
      </c>
      <c r="P351" s="43">
        <v>0.0</v>
      </c>
      <c r="Q351" s="43">
        <v>0.0</v>
      </c>
      <c r="R351" s="43">
        <f t="shared" ref="R351:AZ351" si="416">sum(R352)</f>
        <v>0</v>
      </c>
      <c r="S351" s="43">
        <f t="shared" si="416"/>
        <v>0</v>
      </c>
      <c r="T351" s="43">
        <f t="shared" si="416"/>
        <v>360000</v>
      </c>
      <c r="U351" s="43">
        <f t="shared" si="416"/>
        <v>0</v>
      </c>
      <c r="V351" s="43">
        <f t="shared" si="416"/>
        <v>0</v>
      </c>
      <c r="W351" s="43">
        <f t="shared" si="416"/>
        <v>0</v>
      </c>
      <c r="X351" s="43">
        <f t="shared" si="416"/>
        <v>360000</v>
      </c>
      <c r="Y351" s="43">
        <f t="shared" si="416"/>
        <v>0</v>
      </c>
      <c r="Z351" s="43">
        <f t="shared" si="416"/>
        <v>0</v>
      </c>
      <c r="AA351" s="43">
        <f t="shared" si="416"/>
        <v>0</v>
      </c>
      <c r="AB351" s="43">
        <f t="shared" si="416"/>
        <v>360000</v>
      </c>
      <c r="AC351" s="43">
        <f t="shared" si="416"/>
        <v>0</v>
      </c>
      <c r="AD351" s="43">
        <f t="shared" si="416"/>
        <v>0</v>
      </c>
      <c r="AE351" s="43">
        <f t="shared" si="416"/>
        <v>0</v>
      </c>
      <c r="AF351" s="43">
        <f t="shared" si="416"/>
        <v>360000</v>
      </c>
      <c r="AG351" s="43">
        <f t="shared" si="416"/>
        <v>0</v>
      </c>
      <c r="AH351" s="43">
        <f t="shared" si="416"/>
        <v>0</v>
      </c>
      <c r="AI351" s="43">
        <f t="shared" si="416"/>
        <v>0</v>
      </c>
      <c r="AJ351" s="43">
        <f t="shared" si="416"/>
        <v>360000</v>
      </c>
      <c r="AK351" s="43">
        <f t="shared" si="416"/>
        <v>0</v>
      </c>
      <c r="AL351" s="43">
        <f t="shared" si="416"/>
        <v>0</v>
      </c>
      <c r="AM351" s="43">
        <f t="shared" si="416"/>
        <v>0</v>
      </c>
      <c r="AN351" s="43">
        <f t="shared" si="416"/>
        <v>360000</v>
      </c>
      <c r="AO351" s="43">
        <f t="shared" si="416"/>
        <v>0</v>
      </c>
      <c r="AP351" s="43">
        <f t="shared" si="416"/>
        <v>0</v>
      </c>
      <c r="AQ351" s="43">
        <f t="shared" si="416"/>
        <v>0</v>
      </c>
      <c r="AR351" s="43">
        <f t="shared" si="416"/>
        <v>360000</v>
      </c>
      <c r="AS351" s="43">
        <f t="shared" si="416"/>
        <v>0</v>
      </c>
      <c r="AT351" s="43">
        <f t="shared" si="416"/>
        <v>0</v>
      </c>
      <c r="AU351" s="43">
        <f t="shared" si="416"/>
        <v>0</v>
      </c>
      <c r="AV351" s="43">
        <f t="shared" si="416"/>
        <v>360000</v>
      </c>
      <c r="AW351" s="43">
        <f t="shared" si="416"/>
        <v>0</v>
      </c>
      <c r="AX351" s="43">
        <f t="shared" si="416"/>
        <v>360000</v>
      </c>
      <c r="AY351" s="43">
        <f t="shared" si="416"/>
        <v>360000</v>
      </c>
      <c r="AZ351" s="58">
        <f t="shared" si="416"/>
        <v>0</v>
      </c>
      <c r="BA351" s="59">
        <f t="shared" si="333"/>
        <v>4320000</v>
      </c>
      <c r="BB351" s="28">
        <f t="shared" si="277"/>
        <v>0</v>
      </c>
      <c r="BC351" s="29"/>
      <c r="BD351" s="59">
        <f t="shared" si="374"/>
        <v>0</v>
      </c>
      <c r="BE351" s="59">
        <f t="shared" si="375"/>
        <v>360000</v>
      </c>
      <c r="BF351" s="59">
        <f t="shared" si="376"/>
        <v>360000</v>
      </c>
      <c r="BG351" s="59">
        <f t="shared" si="377"/>
        <v>360000</v>
      </c>
      <c r="BH351" s="59">
        <f t="shared" si="378"/>
        <v>360000</v>
      </c>
      <c r="BI351" s="59">
        <f t="shared" si="379"/>
        <v>360000</v>
      </c>
      <c r="BJ351" s="59">
        <f t="shared" si="380"/>
        <v>360000</v>
      </c>
      <c r="BK351" s="59">
        <f t="shared" si="381"/>
        <v>360000</v>
      </c>
      <c r="BL351" s="59">
        <f t="shared" si="382"/>
        <v>360000</v>
      </c>
      <c r="BM351" s="59">
        <f t="shared" si="383"/>
        <v>360000</v>
      </c>
      <c r="BN351" s="59">
        <f t="shared" si="384"/>
        <v>360000</v>
      </c>
      <c r="BO351" s="59">
        <f t="shared" si="385"/>
        <v>720000</v>
      </c>
      <c r="BP351" s="29"/>
      <c r="BQ351" s="59">
        <f t="shared" si="386"/>
        <v>720000</v>
      </c>
      <c r="BR351" s="59">
        <f t="shared" si="387"/>
        <v>1080000</v>
      </c>
      <c r="BS351" s="59">
        <f t="shared" si="388"/>
        <v>1080000</v>
      </c>
      <c r="BT351" s="59">
        <f t="shared" si="389"/>
        <v>1440000</v>
      </c>
    </row>
    <row r="352">
      <c r="A352" s="45">
        <v>521115.0</v>
      </c>
      <c r="B352" s="46" t="s">
        <v>262</v>
      </c>
      <c r="C352" s="6"/>
      <c r="D352" s="47">
        <v>4320000.0</v>
      </c>
      <c r="E352" s="47">
        <v>0.0</v>
      </c>
      <c r="F352" s="47">
        <v>0.0</v>
      </c>
      <c r="G352" s="47">
        <v>0.0</v>
      </c>
      <c r="H352" s="47">
        <v>0.0</v>
      </c>
      <c r="I352" s="47">
        <v>0.0</v>
      </c>
      <c r="J352" s="47">
        <v>0.0</v>
      </c>
      <c r="K352" s="47">
        <v>0.0</v>
      </c>
      <c r="L352" s="47">
        <v>360000.0</v>
      </c>
      <c r="M352" s="47">
        <v>0.0</v>
      </c>
      <c r="N352" s="47">
        <v>360000.0</v>
      </c>
      <c r="O352" s="47">
        <v>0.0</v>
      </c>
      <c r="P352" s="47">
        <v>0.0</v>
      </c>
      <c r="Q352" s="47">
        <v>0.0</v>
      </c>
      <c r="R352" s="47">
        <f t="shared" ref="R352:AZ352" si="417">sum(R354)</f>
        <v>0</v>
      </c>
      <c r="S352" s="47">
        <f t="shared" si="417"/>
        <v>0</v>
      </c>
      <c r="T352" s="47">
        <f t="shared" si="417"/>
        <v>360000</v>
      </c>
      <c r="U352" s="47">
        <f t="shared" si="417"/>
        <v>0</v>
      </c>
      <c r="V352" s="47">
        <f t="shared" si="417"/>
        <v>0</v>
      </c>
      <c r="W352" s="47">
        <f t="shared" si="417"/>
        <v>0</v>
      </c>
      <c r="X352" s="47">
        <f t="shared" si="417"/>
        <v>360000</v>
      </c>
      <c r="Y352" s="47">
        <f t="shared" si="417"/>
        <v>0</v>
      </c>
      <c r="Z352" s="47">
        <f t="shared" si="417"/>
        <v>0</v>
      </c>
      <c r="AA352" s="47">
        <f t="shared" si="417"/>
        <v>0</v>
      </c>
      <c r="AB352" s="47">
        <f t="shared" si="417"/>
        <v>360000</v>
      </c>
      <c r="AC352" s="47">
        <f t="shared" si="417"/>
        <v>0</v>
      </c>
      <c r="AD352" s="47">
        <f t="shared" si="417"/>
        <v>0</v>
      </c>
      <c r="AE352" s="47">
        <f t="shared" si="417"/>
        <v>0</v>
      </c>
      <c r="AF352" s="47">
        <f t="shared" si="417"/>
        <v>360000</v>
      </c>
      <c r="AG352" s="47">
        <f t="shared" si="417"/>
        <v>0</v>
      </c>
      <c r="AH352" s="47">
        <f t="shared" si="417"/>
        <v>0</v>
      </c>
      <c r="AI352" s="47">
        <f t="shared" si="417"/>
        <v>0</v>
      </c>
      <c r="AJ352" s="47">
        <f t="shared" si="417"/>
        <v>360000</v>
      </c>
      <c r="AK352" s="47">
        <f t="shared" si="417"/>
        <v>0</v>
      </c>
      <c r="AL352" s="47">
        <f t="shared" si="417"/>
        <v>0</v>
      </c>
      <c r="AM352" s="47">
        <f t="shared" si="417"/>
        <v>0</v>
      </c>
      <c r="AN352" s="47">
        <f t="shared" si="417"/>
        <v>360000</v>
      </c>
      <c r="AO352" s="47">
        <f t="shared" si="417"/>
        <v>0</v>
      </c>
      <c r="AP352" s="47">
        <f t="shared" si="417"/>
        <v>0</v>
      </c>
      <c r="AQ352" s="47">
        <f t="shared" si="417"/>
        <v>0</v>
      </c>
      <c r="AR352" s="47">
        <f t="shared" si="417"/>
        <v>360000</v>
      </c>
      <c r="AS352" s="47">
        <f t="shared" si="417"/>
        <v>0</v>
      </c>
      <c r="AT352" s="47">
        <f t="shared" si="417"/>
        <v>0</v>
      </c>
      <c r="AU352" s="47">
        <f t="shared" si="417"/>
        <v>0</v>
      </c>
      <c r="AV352" s="47">
        <f t="shared" si="417"/>
        <v>360000</v>
      </c>
      <c r="AW352" s="47">
        <f t="shared" si="417"/>
        <v>0</v>
      </c>
      <c r="AX352" s="47">
        <f t="shared" si="417"/>
        <v>360000</v>
      </c>
      <c r="AY352" s="47">
        <f t="shared" si="417"/>
        <v>360000</v>
      </c>
      <c r="AZ352" s="60">
        <f t="shared" si="417"/>
        <v>0</v>
      </c>
      <c r="BA352" s="59">
        <f t="shared" si="333"/>
        <v>4320000</v>
      </c>
      <c r="BB352" s="28">
        <f t="shared" si="277"/>
        <v>0</v>
      </c>
      <c r="BC352" s="61"/>
      <c r="BD352" s="59">
        <f t="shared" si="374"/>
        <v>0</v>
      </c>
      <c r="BE352" s="59">
        <f t="shared" si="375"/>
        <v>360000</v>
      </c>
      <c r="BF352" s="59">
        <f t="shared" si="376"/>
        <v>360000</v>
      </c>
      <c r="BG352" s="59">
        <f t="shared" si="377"/>
        <v>360000</v>
      </c>
      <c r="BH352" s="59">
        <f t="shared" si="378"/>
        <v>360000</v>
      </c>
      <c r="BI352" s="59">
        <f t="shared" si="379"/>
        <v>360000</v>
      </c>
      <c r="BJ352" s="59">
        <f t="shared" si="380"/>
        <v>360000</v>
      </c>
      <c r="BK352" s="59">
        <f t="shared" si="381"/>
        <v>360000</v>
      </c>
      <c r="BL352" s="59">
        <f t="shared" si="382"/>
        <v>360000</v>
      </c>
      <c r="BM352" s="59">
        <f t="shared" si="383"/>
        <v>360000</v>
      </c>
      <c r="BN352" s="59">
        <f t="shared" si="384"/>
        <v>360000</v>
      </c>
      <c r="BO352" s="59">
        <f t="shared" si="385"/>
        <v>720000</v>
      </c>
      <c r="BP352" s="61"/>
      <c r="BQ352" s="59">
        <f t="shared" si="386"/>
        <v>720000</v>
      </c>
      <c r="BR352" s="59">
        <f t="shared" si="387"/>
        <v>1080000</v>
      </c>
      <c r="BS352" s="59">
        <f t="shared" si="388"/>
        <v>1080000</v>
      </c>
      <c r="BT352" s="59">
        <f t="shared" si="389"/>
        <v>1440000</v>
      </c>
    </row>
    <row r="353">
      <c r="A353" s="49"/>
      <c r="B353" s="50" t="s">
        <v>37</v>
      </c>
      <c r="C353" s="6"/>
      <c r="D353" s="51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  <c r="AE353" s="62"/>
      <c r="AF353" s="62"/>
      <c r="AG353" s="62"/>
      <c r="AH353" s="62"/>
      <c r="AI353" s="62"/>
      <c r="AJ353" s="62"/>
      <c r="AK353" s="62"/>
      <c r="AL353" s="62"/>
      <c r="AM353" s="62"/>
      <c r="AN353" s="62"/>
      <c r="AO353" s="62"/>
      <c r="AP353" s="62"/>
      <c r="AQ353" s="62"/>
      <c r="AR353" s="62"/>
      <c r="AS353" s="62"/>
      <c r="AT353" s="62"/>
      <c r="AU353" s="62"/>
      <c r="AV353" s="62"/>
      <c r="AW353" s="62"/>
      <c r="AX353" s="62"/>
      <c r="AY353" s="62"/>
      <c r="AZ353" s="63"/>
      <c r="BA353" s="59">
        <f t="shared" si="333"/>
        <v>0</v>
      </c>
      <c r="BB353" s="28">
        <f t="shared" si="277"/>
        <v>0</v>
      </c>
      <c r="BC353" s="64"/>
      <c r="BD353" s="59">
        <f t="shared" si="374"/>
        <v>0</v>
      </c>
      <c r="BE353" s="59">
        <f t="shared" si="375"/>
        <v>0</v>
      </c>
      <c r="BF353" s="59">
        <f t="shared" si="376"/>
        <v>0</v>
      </c>
      <c r="BG353" s="59">
        <f t="shared" si="377"/>
        <v>0</v>
      </c>
      <c r="BH353" s="59">
        <f t="shared" si="378"/>
        <v>0</v>
      </c>
      <c r="BI353" s="59">
        <f t="shared" si="379"/>
        <v>0</v>
      </c>
      <c r="BJ353" s="59">
        <f t="shared" si="380"/>
        <v>0</v>
      </c>
      <c r="BK353" s="59">
        <f t="shared" si="381"/>
        <v>0</v>
      </c>
      <c r="BL353" s="59">
        <f t="shared" si="382"/>
        <v>0</v>
      </c>
      <c r="BM353" s="59">
        <f t="shared" si="383"/>
        <v>0</v>
      </c>
      <c r="BN353" s="59">
        <f t="shared" si="384"/>
        <v>0</v>
      </c>
      <c r="BO353" s="59">
        <f t="shared" si="385"/>
        <v>0</v>
      </c>
      <c r="BP353" s="64"/>
      <c r="BQ353" s="59">
        <f t="shared" si="386"/>
        <v>0</v>
      </c>
      <c r="BR353" s="59">
        <f t="shared" si="387"/>
        <v>0</v>
      </c>
      <c r="BS353" s="59">
        <f t="shared" si="388"/>
        <v>0</v>
      </c>
      <c r="BT353" s="59">
        <f t="shared" si="389"/>
        <v>0</v>
      </c>
    </row>
    <row r="354">
      <c r="A354" s="49"/>
      <c r="B354" s="52" t="s">
        <v>38</v>
      </c>
      <c r="C354" s="52" t="s">
        <v>292</v>
      </c>
      <c r="D354" s="53">
        <v>4320000.0</v>
      </c>
      <c r="E354" s="62"/>
      <c r="F354" s="62"/>
      <c r="G354" s="62"/>
      <c r="H354" s="62"/>
      <c r="I354" s="62"/>
      <c r="J354" s="62"/>
      <c r="K354" s="62"/>
      <c r="L354" s="53">
        <v>360000.0</v>
      </c>
      <c r="M354" s="62"/>
      <c r="N354" s="53">
        <v>360000.0</v>
      </c>
      <c r="O354" s="62"/>
      <c r="P354" s="62"/>
      <c r="Q354" s="62"/>
      <c r="R354" s="62"/>
      <c r="S354" s="62"/>
      <c r="T354" s="62">
        <v>360000.0</v>
      </c>
      <c r="U354" s="62"/>
      <c r="V354" s="62"/>
      <c r="W354" s="62"/>
      <c r="X354" s="62">
        <v>360000.0</v>
      </c>
      <c r="Y354" s="62"/>
      <c r="Z354" s="62"/>
      <c r="AA354" s="62"/>
      <c r="AB354" s="62">
        <v>360000.0</v>
      </c>
      <c r="AC354" s="62"/>
      <c r="AD354" s="62"/>
      <c r="AE354" s="62"/>
      <c r="AF354" s="62">
        <v>360000.0</v>
      </c>
      <c r="AG354" s="62"/>
      <c r="AH354" s="62"/>
      <c r="AI354" s="62"/>
      <c r="AJ354" s="62">
        <v>360000.0</v>
      </c>
      <c r="AK354" s="62"/>
      <c r="AL354" s="62"/>
      <c r="AM354" s="62"/>
      <c r="AN354" s="62">
        <v>360000.0</v>
      </c>
      <c r="AO354" s="62"/>
      <c r="AP354" s="62"/>
      <c r="AQ354" s="62"/>
      <c r="AR354" s="62">
        <v>360000.0</v>
      </c>
      <c r="AS354" s="62"/>
      <c r="AT354" s="62"/>
      <c r="AU354" s="62"/>
      <c r="AV354" s="62">
        <v>360000.0</v>
      </c>
      <c r="AW354" s="62"/>
      <c r="AX354" s="62">
        <v>360000.0</v>
      </c>
      <c r="AY354" s="62">
        <v>360000.0</v>
      </c>
      <c r="AZ354" s="63"/>
      <c r="BA354" s="59">
        <f t="shared" si="333"/>
        <v>4320000</v>
      </c>
      <c r="BB354" s="28">
        <f t="shared" si="277"/>
        <v>0</v>
      </c>
      <c r="BC354" s="64"/>
      <c r="BD354" s="59">
        <f t="shared" si="374"/>
        <v>0</v>
      </c>
      <c r="BE354" s="59">
        <f t="shared" si="375"/>
        <v>360000</v>
      </c>
      <c r="BF354" s="59">
        <f t="shared" si="376"/>
        <v>360000</v>
      </c>
      <c r="BG354" s="59">
        <f t="shared" si="377"/>
        <v>360000</v>
      </c>
      <c r="BH354" s="59">
        <f t="shared" si="378"/>
        <v>360000</v>
      </c>
      <c r="BI354" s="59">
        <f t="shared" si="379"/>
        <v>360000</v>
      </c>
      <c r="BJ354" s="59">
        <f t="shared" si="380"/>
        <v>360000</v>
      </c>
      <c r="BK354" s="59">
        <f t="shared" si="381"/>
        <v>360000</v>
      </c>
      <c r="BL354" s="59">
        <f t="shared" si="382"/>
        <v>360000</v>
      </c>
      <c r="BM354" s="59">
        <f t="shared" si="383"/>
        <v>360000</v>
      </c>
      <c r="BN354" s="59">
        <f t="shared" si="384"/>
        <v>360000</v>
      </c>
      <c r="BO354" s="59">
        <f t="shared" si="385"/>
        <v>720000</v>
      </c>
      <c r="BP354" s="64"/>
      <c r="BQ354" s="59">
        <f t="shared" si="386"/>
        <v>720000</v>
      </c>
      <c r="BR354" s="59">
        <f t="shared" si="387"/>
        <v>1080000</v>
      </c>
      <c r="BS354" s="59">
        <f t="shared" si="388"/>
        <v>1080000</v>
      </c>
      <c r="BT354" s="59">
        <f t="shared" si="389"/>
        <v>1440000</v>
      </c>
    </row>
    <row r="355">
      <c r="A355" s="41" t="s">
        <v>294</v>
      </c>
      <c r="B355" s="42" t="s">
        <v>295</v>
      </c>
      <c r="C355" s="6"/>
      <c r="D355" s="43">
        <v>4.465E7</v>
      </c>
      <c r="E355" s="43">
        <v>0.0</v>
      </c>
      <c r="F355" s="43">
        <v>0.0</v>
      </c>
      <c r="G355" s="43">
        <v>0.0</v>
      </c>
      <c r="H355" s="43">
        <v>0.0</v>
      </c>
      <c r="I355" s="43">
        <v>0.0</v>
      </c>
      <c r="J355" s="43">
        <v>0.0</v>
      </c>
      <c r="K355" s="43">
        <v>0.0</v>
      </c>
      <c r="L355" s="43">
        <v>0.0</v>
      </c>
      <c r="M355" s="43">
        <v>0.0</v>
      </c>
      <c r="N355" s="43">
        <v>0.0</v>
      </c>
      <c r="O355" s="43">
        <v>0.0</v>
      </c>
      <c r="P355" s="43">
        <v>0.0</v>
      </c>
      <c r="Q355" s="43">
        <v>0.0</v>
      </c>
      <c r="R355" s="43">
        <f t="shared" ref="R355:AZ355" si="418">sum(R356)</f>
        <v>0</v>
      </c>
      <c r="S355" s="43">
        <f t="shared" si="418"/>
        <v>0</v>
      </c>
      <c r="T355" s="43">
        <f t="shared" si="418"/>
        <v>0</v>
      </c>
      <c r="U355" s="43">
        <f t="shared" si="418"/>
        <v>0</v>
      </c>
      <c r="V355" s="43">
        <f t="shared" si="418"/>
        <v>0</v>
      </c>
      <c r="W355" s="43">
        <f t="shared" si="418"/>
        <v>0</v>
      </c>
      <c r="X355" s="43">
        <f t="shared" si="418"/>
        <v>10029139</v>
      </c>
      <c r="Y355" s="43">
        <f t="shared" si="418"/>
        <v>0</v>
      </c>
      <c r="Z355" s="43">
        <f t="shared" si="418"/>
        <v>0</v>
      </c>
      <c r="AA355" s="43">
        <f t="shared" si="418"/>
        <v>0</v>
      </c>
      <c r="AB355" s="43">
        <f t="shared" si="418"/>
        <v>0</v>
      </c>
      <c r="AC355" s="43">
        <f t="shared" si="418"/>
        <v>0</v>
      </c>
      <c r="AD355" s="43">
        <f t="shared" si="418"/>
        <v>0</v>
      </c>
      <c r="AE355" s="43">
        <f t="shared" si="418"/>
        <v>0</v>
      </c>
      <c r="AF355" s="43">
        <f t="shared" si="418"/>
        <v>0</v>
      </c>
      <c r="AG355" s="43">
        <f t="shared" si="418"/>
        <v>0</v>
      </c>
      <c r="AH355" s="43">
        <f t="shared" si="418"/>
        <v>0</v>
      </c>
      <c r="AI355" s="43">
        <f t="shared" si="418"/>
        <v>0</v>
      </c>
      <c r="AJ355" s="43">
        <f t="shared" si="418"/>
        <v>14029139</v>
      </c>
      <c r="AK355" s="43">
        <f t="shared" si="418"/>
        <v>0</v>
      </c>
      <c r="AL355" s="43">
        <f t="shared" si="418"/>
        <v>0</v>
      </c>
      <c r="AM355" s="43">
        <f t="shared" si="418"/>
        <v>0</v>
      </c>
      <c r="AN355" s="43">
        <f t="shared" si="418"/>
        <v>0</v>
      </c>
      <c r="AO355" s="43">
        <f t="shared" si="418"/>
        <v>0</v>
      </c>
      <c r="AP355" s="43">
        <f t="shared" si="418"/>
        <v>0</v>
      </c>
      <c r="AQ355" s="43">
        <f t="shared" si="418"/>
        <v>0</v>
      </c>
      <c r="AR355" s="43">
        <f t="shared" si="418"/>
        <v>0</v>
      </c>
      <c r="AS355" s="43">
        <f t="shared" si="418"/>
        <v>0</v>
      </c>
      <c r="AT355" s="43">
        <f t="shared" si="418"/>
        <v>0</v>
      </c>
      <c r="AU355" s="43">
        <f t="shared" si="418"/>
        <v>0</v>
      </c>
      <c r="AV355" s="43">
        <f t="shared" si="418"/>
        <v>20591722</v>
      </c>
      <c r="AW355" s="43">
        <f t="shared" si="418"/>
        <v>0</v>
      </c>
      <c r="AX355" s="43">
        <f t="shared" si="418"/>
        <v>0</v>
      </c>
      <c r="AY355" s="43">
        <f t="shared" si="418"/>
        <v>0</v>
      </c>
      <c r="AZ355" s="58">
        <f t="shared" si="418"/>
        <v>0</v>
      </c>
      <c r="BA355" s="59">
        <f t="shared" si="333"/>
        <v>44650000</v>
      </c>
      <c r="BB355" s="28">
        <f t="shared" si="277"/>
        <v>0</v>
      </c>
      <c r="BC355" s="29"/>
      <c r="BD355" s="59">
        <f t="shared" si="374"/>
        <v>0</v>
      </c>
      <c r="BE355" s="59">
        <f t="shared" si="375"/>
        <v>0</v>
      </c>
      <c r="BF355" s="59">
        <f t="shared" si="376"/>
        <v>0</v>
      </c>
      <c r="BG355" s="59">
        <f t="shared" si="377"/>
        <v>0</v>
      </c>
      <c r="BH355" s="59">
        <f t="shared" si="378"/>
        <v>10029139</v>
      </c>
      <c r="BI355" s="59">
        <f t="shared" si="379"/>
        <v>0</v>
      </c>
      <c r="BJ355" s="59">
        <f t="shared" si="380"/>
        <v>0</v>
      </c>
      <c r="BK355" s="59">
        <f t="shared" si="381"/>
        <v>14029139</v>
      </c>
      <c r="BL355" s="59">
        <f t="shared" si="382"/>
        <v>0</v>
      </c>
      <c r="BM355" s="59">
        <f t="shared" si="383"/>
        <v>0</v>
      </c>
      <c r="BN355" s="59">
        <f t="shared" si="384"/>
        <v>20591722</v>
      </c>
      <c r="BO355" s="59">
        <f t="shared" si="385"/>
        <v>0</v>
      </c>
      <c r="BP355" s="29"/>
      <c r="BQ355" s="59">
        <f t="shared" si="386"/>
        <v>0</v>
      </c>
      <c r="BR355" s="59">
        <f t="shared" si="387"/>
        <v>10029139</v>
      </c>
      <c r="BS355" s="59">
        <f t="shared" si="388"/>
        <v>14029139</v>
      </c>
      <c r="BT355" s="59">
        <f t="shared" si="389"/>
        <v>20591722</v>
      </c>
    </row>
    <row r="356">
      <c r="A356" s="45">
        <v>522191.0</v>
      </c>
      <c r="B356" s="46" t="s">
        <v>36</v>
      </c>
      <c r="C356" s="6"/>
      <c r="D356" s="47">
        <v>4.465E7</v>
      </c>
      <c r="E356" s="47">
        <v>0.0</v>
      </c>
      <c r="F356" s="47">
        <v>0.0</v>
      </c>
      <c r="G356" s="47">
        <v>0.0</v>
      </c>
      <c r="H356" s="47">
        <v>0.0</v>
      </c>
      <c r="I356" s="47">
        <v>0.0</v>
      </c>
      <c r="J356" s="47">
        <v>0.0</v>
      </c>
      <c r="K356" s="47">
        <v>0.0</v>
      </c>
      <c r="L356" s="47">
        <v>0.0</v>
      </c>
      <c r="M356" s="47">
        <v>0.0</v>
      </c>
      <c r="N356" s="47">
        <v>0.0</v>
      </c>
      <c r="O356" s="47">
        <v>0.0</v>
      </c>
      <c r="P356" s="47">
        <v>0.0</v>
      </c>
      <c r="Q356" s="47">
        <v>0.0</v>
      </c>
      <c r="R356" s="47">
        <f t="shared" ref="R356:AZ356" si="419">sum(R358)</f>
        <v>0</v>
      </c>
      <c r="S356" s="47">
        <f t="shared" si="419"/>
        <v>0</v>
      </c>
      <c r="T356" s="47">
        <f t="shared" si="419"/>
        <v>0</v>
      </c>
      <c r="U356" s="47">
        <f t="shared" si="419"/>
        <v>0</v>
      </c>
      <c r="V356" s="47">
        <f t="shared" si="419"/>
        <v>0</v>
      </c>
      <c r="W356" s="47">
        <f t="shared" si="419"/>
        <v>0</v>
      </c>
      <c r="X356" s="47">
        <f t="shared" si="419"/>
        <v>10029139</v>
      </c>
      <c r="Y356" s="47">
        <f t="shared" si="419"/>
        <v>0</v>
      </c>
      <c r="Z356" s="47">
        <f t="shared" si="419"/>
        <v>0</v>
      </c>
      <c r="AA356" s="47">
        <f t="shared" si="419"/>
        <v>0</v>
      </c>
      <c r="AB356" s="47">
        <f t="shared" si="419"/>
        <v>0</v>
      </c>
      <c r="AC356" s="47">
        <f t="shared" si="419"/>
        <v>0</v>
      </c>
      <c r="AD356" s="47">
        <f t="shared" si="419"/>
        <v>0</v>
      </c>
      <c r="AE356" s="47">
        <f t="shared" si="419"/>
        <v>0</v>
      </c>
      <c r="AF356" s="47">
        <f t="shared" si="419"/>
        <v>0</v>
      </c>
      <c r="AG356" s="47">
        <f t="shared" si="419"/>
        <v>0</v>
      </c>
      <c r="AH356" s="47">
        <f t="shared" si="419"/>
        <v>0</v>
      </c>
      <c r="AI356" s="47">
        <f t="shared" si="419"/>
        <v>0</v>
      </c>
      <c r="AJ356" s="47">
        <f t="shared" si="419"/>
        <v>14029139</v>
      </c>
      <c r="AK356" s="47">
        <f t="shared" si="419"/>
        <v>0</v>
      </c>
      <c r="AL356" s="47">
        <f t="shared" si="419"/>
        <v>0</v>
      </c>
      <c r="AM356" s="47">
        <f t="shared" si="419"/>
        <v>0</v>
      </c>
      <c r="AN356" s="47">
        <f t="shared" si="419"/>
        <v>0</v>
      </c>
      <c r="AO356" s="47">
        <f t="shared" si="419"/>
        <v>0</v>
      </c>
      <c r="AP356" s="47">
        <f t="shared" si="419"/>
        <v>0</v>
      </c>
      <c r="AQ356" s="47">
        <f t="shared" si="419"/>
        <v>0</v>
      </c>
      <c r="AR356" s="47">
        <f t="shared" si="419"/>
        <v>0</v>
      </c>
      <c r="AS356" s="47">
        <f t="shared" si="419"/>
        <v>0</v>
      </c>
      <c r="AT356" s="47">
        <f t="shared" si="419"/>
        <v>0</v>
      </c>
      <c r="AU356" s="47">
        <f t="shared" si="419"/>
        <v>0</v>
      </c>
      <c r="AV356" s="47">
        <f t="shared" si="419"/>
        <v>20591722</v>
      </c>
      <c r="AW356" s="47">
        <f t="shared" si="419"/>
        <v>0</v>
      </c>
      <c r="AX356" s="47">
        <f t="shared" si="419"/>
        <v>0</v>
      </c>
      <c r="AY356" s="47">
        <f t="shared" si="419"/>
        <v>0</v>
      </c>
      <c r="AZ356" s="60">
        <f t="shared" si="419"/>
        <v>0</v>
      </c>
      <c r="BA356" s="59">
        <f t="shared" si="333"/>
        <v>44650000</v>
      </c>
      <c r="BB356" s="28">
        <f t="shared" si="277"/>
        <v>0</v>
      </c>
      <c r="BC356" s="61"/>
      <c r="BD356" s="59">
        <f t="shared" si="374"/>
        <v>0</v>
      </c>
      <c r="BE356" s="59">
        <f t="shared" si="375"/>
        <v>0</v>
      </c>
      <c r="BF356" s="59">
        <f t="shared" si="376"/>
        <v>0</v>
      </c>
      <c r="BG356" s="59">
        <f t="shared" si="377"/>
        <v>0</v>
      </c>
      <c r="BH356" s="59">
        <f t="shared" si="378"/>
        <v>10029139</v>
      </c>
      <c r="BI356" s="59">
        <f t="shared" si="379"/>
        <v>0</v>
      </c>
      <c r="BJ356" s="59">
        <f t="shared" si="380"/>
        <v>0</v>
      </c>
      <c r="BK356" s="59">
        <f t="shared" si="381"/>
        <v>14029139</v>
      </c>
      <c r="BL356" s="59">
        <f t="shared" si="382"/>
        <v>0</v>
      </c>
      <c r="BM356" s="59">
        <f t="shared" si="383"/>
        <v>0</v>
      </c>
      <c r="BN356" s="59">
        <f t="shared" si="384"/>
        <v>20591722</v>
      </c>
      <c r="BO356" s="59">
        <f t="shared" si="385"/>
        <v>0</v>
      </c>
      <c r="BP356" s="61"/>
      <c r="BQ356" s="59">
        <f t="shared" si="386"/>
        <v>0</v>
      </c>
      <c r="BR356" s="59">
        <f t="shared" si="387"/>
        <v>10029139</v>
      </c>
      <c r="BS356" s="59">
        <f t="shared" si="388"/>
        <v>14029139</v>
      </c>
      <c r="BT356" s="59">
        <f t="shared" si="389"/>
        <v>20591722</v>
      </c>
    </row>
    <row r="357">
      <c r="A357" s="49"/>
      <c r="B357" s="50" t="s">
        <v>37</v>
      </c>
      <c r="C357" s="6"/>
      <c r="D357" s="51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  <c r="AB357" s="62"/>
      <c r="AC357" s="62"/>
      <c r="AD357" s="62"/>
      <c r="AE357" s="62"/>
      <c r="AF357" s="62"/>
      <c r="AG357" s="62"/>
      <c r="AH357" s="62"/>
      <c r="AI357" s="62"/>
      <c r="AJ357" s="62"/>
      <c r="AK357" s="62"/>
      <c r="AL357" s="62"/>
      <c r="AM357" s="62"/>
      <c r="AN357" s="62"/>
      <c r="AO357" s="62"/>
      <c r="AP357" s="62"/>
      <c r="AQ357" s="62"/>
      <c r="AR357" s="62"/>
      <c r="AS357" s="62"/>
      <c r="AT357" s="62"/>
      <c r="AU357" s="62"/>
      <c r="AV357" s="62"/>
      <c r="AW357" s="62"/>
      <c r="AX357" s="62"/>
      <c r="AY357" s="62"/>
      <c r="AZ357" s="63"/>
      <c r="BA357" s="59">
        <f t="shared" si="333"/>
        <v>0</v>
      </c>
      <c r="BB357" s="28">
        <f t="shared" si="277"/>
        <v>0</v>
      </c>
      <c r="BC357" s="64"/>
      <c r="BD357" s="59">
        <f t="shared" si="374"/>
        <v>0</v>
      </c>
      <c r="BE357" s="59">
        <f t="shared" si="375"/>
        <v>0</v>
      </c>
      <c r="BF357" s="59">
        <f t="shared" si="376"/>
        <v>0</v>
      </c>
      <c r="BG357" s="59">
        <f t="shared" si="377"/>
        <v>0</v>
      </c>
      <c r="BH357" s="59">
        <f t="shared" si="378"/>
        <v>0</v>
      </c>
      <c r="BI357" s="59">
        <f t="shared" si="379"/>
        <v>0</v>
      </c>
      <c r="BJ357" s="59">
        <f t="shared" si="380"/>
        <v>0</v>
      </c>
      <c r="BK357" s="59">
        <f t="shared" si="381"/>
        <v>0</v>
      </c>
      <c r="BL357" s="59">
        <f t="shared" si="382"/>
        <v>0</v>
      </c>
      <c r="BM357" s="59">
        <f t="shared" si="383"/>
        <v>0</v>
      </c>
      <c r="BN357" s="59">
        <f t="shared" si="384"/>
        <v>0</v>
      </c>
      <c r="BO357" s="59">
        <f t="shared" si="385"/>
        <v>0</v>
      </c>
      <c r="BP357" s="64"/>
      <c r="BQ357" s="59">
        <f t="shared" si="386"/>
        <v>0</v>
      </c>
      <c r="BR357" s="59">
        <f t="shared" si="387"/>
        <v>0</v>
      </c>
      <c r="BS357" s="59">
        <f t="shared" si="388"/>
        <v>0</v>
      </c>
      <c r="BT357" s="59">
        <f t="shared" si="389"/>
        <v>0</v>
      </c>
    </row>
    <row r="358">
      <c r="A358" s="49"/>
      <c r="B358" s="52" t="s">
        <v>38</v>
      </c>
      <c r="C358" s="52" t="s">
        <v>296</v>
      </c>
      <c r="D358" s="106">
        <v>4.465E7</v>
      </c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6">
        <v>1.0029139E7</v>
      </c>
      <c r="Y358" s="102"/>
      <c r="Z358" s="102"/>
      <c r="AA358" s="102"/>
      <c r="AB358" s="102"/>
      <c r="AC358" s="102"/>
      <c r="AD358" s="102"/>
      <c r="AE358" s="102"/>
      <c r="AF358" s="102"/>
      <c r="AG358" s="102"/>
      <c r="AH358" s="102"/>
      <c r="AI358" s="102"/>
      <c r="AJ358" s="145">
        <v>1.4029139E7</v>
      </c>
      <c r="AK358" s="102"/>
      <c r="AL358" s="102"/>
      <c r="AM358" s="102"/>
      <c r="AN358" s="102"/>
      <c r="AO358" s="102"/>
      <c r="AP358" s="102"/>
      <c r="AQ358" s="102"/>
      <c r="AR358" s="102"/>
      <c r="AS358" s="102"/>
      <c r="AT358" s="102"/>
      <c r="AU358" s="102"/>
      <c r="AV358" s="106">
        <v>2.0591722E7</v>
      </c>
      <c r="AW358" s="102"/>
      <c r="AX358" s="102"/>
      <c r="AY358" s="102"/>
      <c r="AZ358" s="103"/>
      <c r="BA358" s="59">
        <f t="shared" si="333"/>
        <v>44650000</v>
      </c>
      <c r="BB358" s="28">
        <f t="shared" si="277"/>
        <v>0</v>
      </c>
      <c r="BC358" s="64"/>
      <c r="BD358" s="59">
        <f t="shared" si="374"/>
        <v>0</v>
      </c>
      <c r="BE358" s="59">
        <f t="shared" si="375"/>
        <v>0</v>
      </c>
      <c r="BF358" s="59">
        <f t="shared" si="376"/>
        <v>0</v>
      </c>
      <c r="BG358" s="59">
        <f t="shared" si="377"/>
        <v>0</v>
      </c>
      <c r="BH358" s="59">
        <f t="shared" si="378"/>
        <v>10029139</v>
      </c>
      <c r="BI358" s="59">
        <f t="shared" si="379"/>
        <v>0</v>
      </c>
      <c r="BJ358" s="59">
        <f t="shared" si="380"/>
        <v>0</v>
      </c>
      <c r="BK358" s="59">
        <f t="shared" si="381"/>
        <v>14029139</v>
      </c>
      <c r="BL358" s="59">
        <f t="shared" si="382"/>
        <v>0</v>
      </c>
      <c r="BM358" s="59">
        <f t="shared" si="383"/>
        <v>0</v>
      </c>
      <c r="BN358" s="59">
        <f t="shared" si="384"/>
        <v>20591722</v>
      </c>
      <c r="BO358" s="59">
        <f t="shared" si="385"/>
        <v>0</v>
      </c>
      <c r="BP358" s="64"/>
      <c r="BQ358" s="59">
        <f t="shared" si="386"/>
        <v>0</v>
      </c>
      <c r="BR358" s="59">
        <f t="shared" si="387"/>
        <v>10029139</v>
      </c>
      <c r="BS358" s="59">
        <f t="shared" si="388"/>
        <v>14029139</v>
      </c>
      <c r="BT358" s="59">
        <f t="shared" si="389"/>
        <v>20591722</v>
      </c>
    </row>
    <row r="359">
      <c r="A359" s="41" t="s">
        <v>297</v>
      </c>
      <c r="B359" s="42" t="s">
        <v>298</v>
      </c>
      <c r="C359" s="6"/>
      <c r="D359" s="43">
        <v>2.268E7</v>
      </c>
      <c r="E359" s="43">
        <v>0.0</v>
      </c>
      <c r="F359" s="43">
        <v>0.0</v>
      </c>
      <c r="G359" s="43">
        <v>0.0</v>
      </c>
      <c r="H359" s="43">
        <v>0.0</v>
      </c>
      <c r="I359" s="43">
        <v>0.0</v>
      </c>
      <c r="J359" s="43">
        <v>0.0</v>
      </c>
      <c r="K359" s="43">
        <v>0.0</v>
      </c>
      <c r="L359" s="43">
        <v>3288000.0</v>
      </c>
      <c r="M359" s="43">
        <v>0.0</v>
      </c>
      <c r="N359" s="43">
        <v>0.0</v>
      </c>
      <c r="O359" s="43">
        <v>0.0</v>
      </c>
      <c r="P359" s="43">
        <v>0.0</v>
      </c>
      <c r="Q359" s="43">
        <v>0.0</v>
      </c>
      <c r="R359" s="43">
        <f t="shared" ref="R359:AZ359" si="420">sum(R360)</f>
        <v>0</v>
      </c>
      <c r="S359" s="43">
        <f t="shared" si="420"/>
        <v>0</v>
      </c>
      <c r="T359" s="43">
        <f t="shared" si="420"/>
        <v>3699000</v>
      </c>
      <c r="U359" s="43">
        <f t="shared" si="420"/>
        <v>0</v>
      </c>
      <c r="V359" s="43">
        <f t="shared" si="420"/>
        <v>0</v>
      </c>
      <c r="W359" s="43">
        <f t="shared" si="420"/>
        <v>0</v>
      </c>
      <c r="X359" s="43">
        <f t="shared" si="420"/>
        <v>0</v>
      </c>
      <c r="Y359" s="43">
        <f t="shared" si="420"/>
        <v>0</v>
      </c>
      <c r="Z359" s="43">
        <f t="shared" si="420"/>
        <v>0</v>
      </c>
      <c r="AA359" s="43">
        <f t="shared" si="420"/>
        <v>0</v>
      </c>
      <c r="AB359" s="43">
        <f t="shared" si="420"/>
        <v>0</v>
      </c>
      <c r="AC359" s="43">
        <f t="shared" si="420"/>
        <v>0</v>
      </c>
      <c r="AD359" s="43">
        <f t="shared" si="420"/>
        <v>0</v>
      </c>
      <c r="AE359" s="43">
        <f t="shared" si="420"/>
        <v>0</v>
      </c>
      <c r="AF359" s="43">
        <f t="shared" si="420"/>
        <v>0</v>
      </c>
      <c r="AG359" s="43">
        <f t="shared" si="420"/>
        <v>3500000</v>
      </c>
      <c r="AH359" s="43">
        <f t="shared" si="420"/>
        <v>0</v>
      </c>
      <c r="AI359" s="43">
        <f t="shared" si="420"/>
        <v>0</v>
      </c>
      <c r="AJ359" s="43">
        <f t="shared" si="420"/>
        <v>0</v>
      </c>
      <c r="AK359" s="43">
        <f t="shared" si="420"/>
        <v>0</v>
      </c>
      <c r="AL359" s="43">
        <f t="shared" si="420"/>
        <v>0</v>
      </c>
      <c r="AM359" s="43">
        <f t="shared" si="420"/>
        <v>0</v>
      </c>
      <c r="AN359" s="43">
        <f t="shared" si="420"/>
        <v>0</v>
      </c>
      <c r="AO359" s="43">
        <f t="shared" si="420"/>
        <v>3500000</v>
      </c>
      <c r="AP359" s="43">
        <f t="shared" si="420"/>
        <v>0</v>
      </c>
      <c r="AQ359" s="43">
        <f t="shared" si="420"/>
        <v>0</v>
      </c>
      <c r="AR359" s="43">
        <f t="shared" si="420"/>
        <v>0</v>
      </c>
      <c r="AS359" s="43">
        <f t="shared" si="420"/>
        <v>0</v>
      </c>
      <c r="AT359" s="43">
        <f t="shared" si="420"/>
        <v>3500000</v>
      </c>
      <c r="AU359" s="43">
        <f t="shared" si="420"/>
        <v>0</v>
      </c>
      <c r="AV359" s="43">
        <f t="shared" si="420"/>
        <v>5193000</v>
      </c>
      <c r="AW359" s="43">
        <f t="shared" si="420"/>
        <v>0</v>
      </c>
      <c r="AX359" s="43">
        <f t="shared" si="420"/>
        <v>0</v>
      </c>
      <c r="AY359" s="43">
        <f t="shared" si="420"/>
        <v>0</v>
      </c>
      <c r="AZ359" s="58">
        <f t="shared" si="420"/>
        <v>0</v>
      </c>
      <c r="BA359" s="59">
        <f t="shared" si="333"/>
        <v>22680000</v>
      </c>
      <c r="BB359" s="28">
        <f t="shared" si="277"/>
        <v>0</v>
      </c>
      <c r="BC359" s="29"/>
      <c r="BD359" s="59">
        <f t="shared" si="374"/>
        <v>0</v>
      </c>
      <c r="BE359" s="59">
        <f t="shared" si="375"/>
        <v>3288000</v>
      </c>
      <c r="BF359" s="59">
        <f t="shared" si="376"/>
        <v>0</v>
      </c>
      <c r="BG359" s="59">
        <f t="shared" si="377"/>
        <v>3699000</v>
      </c>
      <c r="BH359" s="59">
        <f t="shared" si="378"/>
        <v>0</v>
      </c>
      <c r="BI359" s="59">
        <f t="shared" si="379"/>
        <v>0</v>
      </c>
      <c r="BJ359" s="59">
        <f t="shared" si="380"/>
        <v>0</v>
      </c>
      <c r="BK359" s="59">
        <f t="shared" si="381"/>
        <v>3500000</v>
      </c>
      <c r="BL359" s="59">
        <f t="shared" si="382"/>
        <v>0</v>
      </c>
      <c r="BM359" s="59">
        <f t="shared" si="383"/>
        <v>3500000</v>
      </c>
      <c r="BN359" s="59">
        <f t="shared" si="384"/>
        <v>8693000</v>
      </c>
      <c r="BO359" s="59">
        <f t="shared" si="385"/>
        <v>0</v>
      </c>
      <c r="BP359" s="29"/>
      <c r="BQ359" s="59">
        <f t="shared" si="386"/>
        <v>3288000</v>
      </c>
      <c r="BR359" s="59">
        <f t="shared" si="387"/>
        <v>3699000</v>
      </c>
      <c r="BS359" s="59">
        <f t="shared" si="388"/>
        <v>3500000</v>
      </c>
      <c r="BT359" s="59">
        <f t="shared" si="389"/>
        <v>12193000</v>
      </c>
    </row>
    <row r="360">
      <c r="A360" s="45">
        <v>521211.0</v>
      </c>
      <c r="B360" s="46" t="s">
        <v>48</v>
      </c>
      <c r="C360" s="6"/>
      <c r="D360" s="47">
        <v>2.268E7</v>
      </c>
      <c r="E360" s="47">
        <v>0.0</v>
      </c>
      <c r="F360" s="47">
        <v>0.0</v>
      </c>
      <c r="G360" s="47">
        <v>0.0</v>
      </c>
      <c r="H360" s="47">
        <v>0.0</v>
      </c>
      <c r="I360" s="47">
        <v>0.0</v>
      </c>
      <c r="J360" s="47">
        <v>0.0</v>
      </c>
      <c r="K360" s="47">
        <v>0.0</v>
      </c>
      <c r="L360" s="47">
        <v>3288000.0</v>
      </c>
      <c r="M360" s="47">
        <v>0.0</v>
      </c>
      <c r="N360" s="47">
        <v>0.0</v>
      </c>
      <c r="O360" s="47">
        <v>0.0</v>
      </c>
      <c r="P360" s="47">
        <v>0.0</v>
      </c>
      <c r="Q360" s="47">
        <v>0.0</v>
      </c>
      <c r="R360" s="47">
        <f t="shared" ref="R360:AZ360" si="421">sum(R362)</f>
        <v>0</v>
      </c>
      <c r="S360" s="47">
        <f t="shared" si="421"/>
        <v>0</v>
      </c>
      <c r="T360" s="47">
        <f t="shared" si="421"/>
        <v>3699000</v>
      </c>
      <c r="U360" s="47">
        <f t="shared" si="421"/>
        <v>0</v>
      </c>
      <c r="V360" s="47">
        <f t="shared" si="421"/>
        <v>0</v>
      </c>
      <c r="W360" s="47">
        <f t="shared" si="421"/>
        <v>0</v>
      </c>
      <c r="X360" s="47">
        <f t="shared" si="421"/>
        <v>0</v>
      </c>
      <c r="Y360" s="47">
        <f t="shared" si="421"/>
        <v>0</v>
      </c>
      <c r="Z360" s="47">
        <f t="shared" si="421"/>
        <v>0</v>
      </c>
      <c r="AA360" s="47">
        <f t="shared" si="421"/>
        <v>0</v>
      </c>
      <c r="AB360" s="47">
        <f t="shared" si="421"/>
        <v>0</v>
      </c>
      <c r="AC360" s="47">
        <f t="shared" si="421"/>
        <v>0</v>
      </c>
      <c r="AD360" s="47">
        <f t="shared" si="421"/>
        <v>0</v>
      </c>
      <c r="AE360" s="47">
        <f t="shared" si="421"/>
        <v>0</v>
      </c>
      <c r="AF360" s="47">
        <f t="shared" si="421"/>
        <v>0</v>
      </c>
      <c r="AG360" s="47">
        <f t="shared" si="421"/>
        <v>3500000</v>
      </c>
      <c r="AH360" s="47">
        <f t="shared" si="421"/>
        <v>0</v>
      </c>
      <c r="AI360" s="47">
        <f t="shared" si="421"/>
        <v>0</v>
      </c>
      <c r="AJ360" s="47">
        <f t="shared" si="421"/>
        <v>0</v>
      </c>
      <c r="AK360" s="47">
        <f t="shared" si="421"/>
        <v>0</v>
      </c>
      <c r="AL360" s="47">
        <f t="shared" si="421"/>
        <v>0</v>
      </c>
      <c r="AM360" s="47">
        <f t="shared" si="421"/>
        <v>0</v>
      </c>
      <c r="AN360" s="47">
        <f t="shared" si="421"/>
        <v>0</v>
      </c>
      <c r="AO360" s="47">
        <f t="shared" si="421"/>
        <v>3500000</v>
      </c>
      <c r="AP360" s="47">
        <f t="shared" si="421"/>
        <v>0</v>
      </c>
      <c r="AQ360" s="47">
        <f t="shared" si="421"/>
        <v>0</v>
      </c>
      <c r="AR360" s="47">
        <f t="shared" si="421"/>
        <v>0</v>
      </c>
      <c r="AS360" s="47">
        <f t="shared" si="421"/>
        <v>0</v>
      </c>
      <c r="AT360" s="47">
        <f t="shared" si="421"/>
        <v>3500000</v>
      </c>
      <c r="AU360" s="47">
        <f t="shared" si="421"/>
        <v>0</v>
      </c>
      <c r="AV360" s="47">
        <f t="shared" si="421"/>
        <v>5193000</v>
      </c>
      <c r="AW360" s="47">
        <f t="shared" si="421"/>
        <v>0</v>
      </c>
      <c r="AX360" s="47">
        <f t="shared" si="421"/>
        <v>0</v>
      </c>
      <c r="AY360" s="47">
        <f t="shared" si="421"/>
        <v>0</v>
      </c>
      <c r="AZ360" s="60">
        <f t="shared" si="421"/>
        <v>0</v>
      </c>
      <c r="BA360" s="59">
        <f t="shared" si="333"/>
        <v>22680000</v>
      </c>
      <c r="BB360" s="28">
        <f t="shared" si="277"/>
        <v>0</v>
      </c>
      <c r="BC360" s="61"/>
      <c r="BD360" s="59">
        <f t="shared" si="374"/>
        <v>0</v>
      </c>
      <c r="BE360" s="59">
        <f t="shared" si="375"/>
        <v>3288000</v>
      </c>
      <c r="BF360" s="59">
        <f t="shared" si="376"/>
        <v>0</v>
      </c>
      <c r="BG360" s="59">
        <f t="shared" si="377"/>
        <v>3699000</v>
      </c>
      <c r="BH360" s="59">
        <f t="shared" si="378"/>
        <v>0</v>
      </c>
      <c r="BI360" s="59">
        <f t="shared" si="379"/>
        <v>0</v>
      </c>
      <c r="BJ360" s="59">
        <f t="shared" si="380"/>
        <v>0</v>
      </c>
      <c r="BK360" s="59">
        <f t="shared" si="381"/>
        <v>3500000</v>
      </c>
      <c r="BL360" s="59">
        <f t="shared" si="382"/>
        <v>0</v>
      </c>
      <c r="BM360" s="59">
        <f t="shared" si="383"/>
        <v>3500000</v>
      </c>
      <c r="BN360" s="59">
        <f t="shared" si="384"/>
        <v>8693000</v>
      </c>
      <c r="BO360" s="59">
        <f t="shared" si="385"/>
        <v>0</v>
      </c>
      <c r="BP360" s="61"/>
      <c r="BQ360" s="59">
        <f t="shared" si="386"/>
        <v>3288000</v>
      </c>
      <c r="BR360" s="59">
        <f t="shared" si="387"/>
        <v>3699000</v>
      </c>
      <c r="BS360" s="59">
        <f t="shared" si="388"/>
        <v>3500000</v>
      </c>
      <c r="BT360" s="59">
        <f t="shared" si="389"/>
        <v>12193000</v>
      </c>
    </row>
    <row r="361">
      <c r="A361" s="49"/>
      <c r="B361" s="50" t="s">
        <v>37</v>
      </c>
      <c r="C361" s="6"/>
      <c r="D361" s="51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  <c r="AB361" s="62"/>
      <c r="AC361" s="62"/>
      <c r="AD361" s="62"/>
      <c r="AE361" s="62"/>
      <c r="AF361" s="62"/>
      <c r="AG361" s="62"/>
      <c r="AH361" s="62"/>
      <c r="AI361" s="62"/>
      <c r="AJ361" s="62"/>
      <c r="AK361" s="62"/>
      <c r="AL361" s="62"/>
      <c r="AM361" s="62"/>
      <c r="AN361" s="62"/>
      <c r="AO361" s="62"/>
      <c r="AP361" s="62"/>
      <c r="AQ361" s="62"/>
      <c r="AR361" s="62"/>
      <c r="AS361" s="62"/>
      <c r="AT361" s="62"/>
      <c r="AU361" s="62"/>
      <c r="AV361" s="62"/>
      <c r="AW361" s="62"/>
      <c r="AX361" s="62"/>
      <c r="AY361" s="62"/>
      <c r="AZ361" s="63"/>
      <c r="BA361" s="59">
        <f t="shared" si="333"/>
        <v>0</v>
      </c>
      <c r="BB361" s="28">
        <f t="shared" si="277"/>
        <v>0</v>
      </c>
      <c r="BC361" s="64"/>
      <c r="BD361" s="59">
        <f t="shared" si="374"/>
        <v>0</v>
      </c>
      <c r="BE361" s="59">
        <f t="shared" si="375"/>
        <v>0</v>
      </c>
      <c r="BF361" s="59">
        <f t="shared" si="376"/>
        <v>0</v>
      </c>
      <c r="BG361" s="59">
        <f t="shared" si="377"/>
        <v>0</v>
      </c>
      <c r="BH361" s="59">
        <f t="shared" si="378"/>
        <v>0</v>
      </c>
      <c r="BI361" s="59">
        <f t="shared" si="379"/>
        <v>0</v>
      </c>
      <c r="BJ361" s="59">
        <f t="shared" si="380"/>
        <v>0</v>
      </c>
      <c r="BK361" s="59">
        <f t="shared" si="381"/>
        <v>0</v>
      </c>
      <c r="BL361" s="59">
        <f t="shared" si="382"/>
        <v>0</v>
      </c>
      <c r="BM361" s="59">
        <f t="shared" si="383"/>
        <v>0</v>
      </c>
      <c r="BN361" s="59">
        <f t="shared" si="384"/>
        <v>0</v>
      </c>
      <c r="BO361" s="59">
        <f t="shared" si="385"/>
        <v>0</v>
      </c>
      <c r="BP361" s="64"/>
      <c r="BQ361" s="59">
        <f t="shared" si="386"/>
        <v>0</v>
      </c>
      <c r="BR361" s="59">
        <f t="shared" si="387"/>
        <v>0</v>
      </c>
      <c r="BS361" s="59">
        <f t="shared" si="388"/>
        <v>0</v>
      </c>
      <c r="BT361" s="59">
        <f t="shared" si="389"/>
        <v>0</v>
      </c>
    </row>
    <row r="362">
      <c r="A362" s="49"/>
      <c r="B362" s="52" t="s">
        <v>38</v>
      </c>
      <c r="C362" s="52" t="s">
        <v>299</v>
      </c>
      <c r="D362" s="106">
        <v>2.268E7</v>
      </c>
      <c r="E362" s="102"/>
      <c r="F362" s="102"/>
      <c r="G362" s="102"/>
      <c r="H362" s="102"/>
      <c r="I362" s="102"/>
      <c r="J362" s="102"/>
      <c r="K362" s="102"/>
      <c r="L362" s="106">
        <v>3288000.0</v>
      </c>
      <c r="M362" s="102"/>
      <c r="N362" s="102"/>
      <c r="O362" s="102"/>
      <c r="P362" s="102"/>
      <c r="Q362" s="102"/>
      <c r="R362" s="102"/>
      <c r="S362" s="102"/>
      <c r="T362" s="106">
        <f>360000+1392000+1947000</f>
        <v>3699000</v>
      </c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44">
        <v>3500000.0</v>
      </c>
      <c r="AH362" s="102"/>
      <c r="AI362" s="102"/>
      <c r="AJ362" s="102"/>
      <c r="AK362" s="102"/>
      <c r="AL362" s="102"/>
      <c r="AM362" s="102"/>
      <c r="AN362" s="102"/>
      <c r="AO362" s="144">
        <v>3500000.0</v>
      </c>
      <c r="AP362" s="102"/>
      <c r="AQ362" s="102"/>
      <c r="AR362" s="102"/>
      <c r="AS362" s="102"/>
      <c r="AT362" s="144">
        <v>3500000.0</v>
      </c>
      <c r="AU362" s="102"/>
      <c r="AV362" s="144">
        <v>5193000.0</v>
      </c>
      <c r="AW362" s="102"/>
      <c r="AX362" s="102"/>
      <c r="AY362" s="102"/>
      <c r="AZ362" s="103"/>
      <c r="BA362" s="59">
        <f t="shared" si="333"/>
        <v>22680000</v>
      </c>
      <c r="BB362" s="28">
        <f t="shared" si="277"/>
        <v>0</v>
      </c>
      <c r="BC362" s="64"/>
      <c r="BD362" s="59">
        <f t="shared" si="374"/>
        <v>0</v>
      </c>
      <c r="BE362" s="59">
        <f t="shared" si="375"/>
        <v>3288000</v>
      </c>
      <c r="BF362" s="59">
        <f t="shared" si="376"/>
        <v>0</v>
      </c>
      <c r="BG362" s="59">
        <f t="shared" si="377"/>
        <v>3699000</v>
      </c>
      <c r="BH362" s="59">
        <f t="shared" si="378"/>
        <v>0</v>
      </c>
      <c r="BI362" s="59">
        <f t="shared" si="379"/>
        <v>0</v>
      </c>
      <c r="BJ362" s="59">
        <f t="shared" si="380"/>
        <v>0</v>
      </c>
      <c r="BK362" s="59">
        <f t="shared" si="381"/>
        <v>3500000</v>
      </c>
      <c r="BL362" s="59">
        <f t="shared" si="382"/>
        <v>0</v>
      </c>
      <c r="BM362" s="59">
        <f t="shared" si="383"/>
        <v>3500000</v>
      </c>
      <c r="BN362" s="59">
        <f t="shared" si="384"/>
        <v>8693000</v>
      </c>
      <c r="BO362" s="59">
        <f t="shared" si="385"/>
        <v>0</v>
      </c>
      <c r="BP362" s="64"/>
      <c r="BQ362" s="59">
        <f t="shared" si="386"/>
        <v>3288000</v>
      </c>
      <c r="BR362" s="59">
        <f t="shared" si="387"/>
        <v>3699000</v>
      </c>
      <c r="BS362" s="59">
        <f t="shared" si="388"/>
        <v>3500000</v>
      </c>
      <c r="BT362" s="59">
        <f t="shared" si="389"/>
        <v>12193000</v>
      </c>
    </row>
    <row r="363">
      <c r="A363" s="74" t="s">
        <v>412</v>
      </c>
      <c r="B363" s="158" t="s">
        <v>352</v>
      </c>
      <c r="C363" s="6"/>
      <c r="D363" s="148">
        <f t="shared" ref="D363:AZ363" si="422">sum(D364)</f>
        <v>17865000</v>
      </c>
      <c r="E363" s="148">
        <f t="shared" si="422"/>
        <v>0</v>
      </c>
      <c r="F363" s="148">
        <f t="shared" si="422"/>
        <v>0</v>
      </c>
      <c r="G363" s="148">
        <f t="shared" si="422"/>
        <v>0</v>
      </c>
      <c r="H363" s="148">
        <f t="shared" si="422"/>
        <v>0</v>
      </c>
      <c r="I363" s="148">
        <f t="shared" si="422"/>
        <v>0</v>
      </c>
      <c r="J363" s="148">
        <f t="shared" si="422"/>
        <v>0</v>
      </c>
      <c r="K363" s="148">
        <f t="shared" si="422"/>
        <v>0</v>
      </c>
      <c r="L363" s="148">
        <f t="shared" si="422"/>
        <v>0</v>
      </c>
      <c r="M363" s="148">
        <f t="shared" si="422"/>
        <v>0</v>
      </c>
      <c r="N363" s="148">
        <f t="shared" si="422"/>
        <v>0</v>
      </c>
      <c r="O363" s="148">
        <f t="shared" si="422"/>
        <v>0</v>
      </c>
      <c r="P363" s="148">
        <f t="shared" si="422"/>
        <v>0</v>
      </c>
      <c r="Q363" s="148">
        <f t="shared" si="422"/>
        <v>0</v>
      </c>
      <c r="R363" s="148">
        <f t="shared" si="422"/>
        <v>0</v>
      </c>
      <c r="S363" s="148">
        <f t="shared" si="422"/>
        <v>0</v>
      </c>
      <c r="T363" s="148">
        <f t="shared" si="422"/>
        <v>0</v>
      </c>
      <c r="U363" s="148">
        <f t="shared" si="422"/>
        <v>0</v>
      </c>
      <c r="V363" s="148">
        <f t="shared" si="422"/>
        <v>0</v>
      </c>
      <c r="W363" s="148">
        <f t="shared" si="422"/>
        <v>0</v>
      </c>
      <c r="X363" s="148">
        <f t="shared" si="422"/>
        <v>0</v>
      </c>
      <c r="Y363" s="148">
        <f t="shared" si="422"/>
        <v>0</v>
      </c>
      <c r="Z363" s="148">
        <f t="shared" si="422"/>
        <v>0</v>
      </c>
      <c r="AA363" s="148">
        <f t="shared" si="422"/>
        <v>0</v>
      </c>
      <c r="AB363" s="148">
        <f t="shared" si="422"/>
        <v>0</v>
      </c>
      <c r="AC363" s="148">
        <f t="shared" si="422"/>
        <v>0</v>
      </c>
      <c r="AD363" s="148">
        <f t="shared" si="422"/>
        <v>0</v>
      </c>
      <c r="AE363" s="148">
        <f t="shared" si="422"/>
        <v>0</v>
      </c>
      <c r="AF363" s="148">
        <f t="shared" si="422"/>
        <v>0</v>
      </c>
      <c r="AG363" s="148">
        <f t="shared" si="422"/>
        <v>0</v>
      </c>
      <c r="AH363" s="148">
        <f t="shared" si="422"/>
        <v>0</v>
      </c>
      <c r="AI363" s="148">
        <f t="shared" si="422"/>
        <v>0</v>
      </c>
      <c r="AJ363" s="148">
        <f t="shared" si="422"/>
        <v>0</v>
      </c>
      <c r="AK363" s="148">
        <f t="shared" si="422"/>
        <v>0</v>
      </c>
      <c r="AL363" s="148">
        <f t="shared" si="422"/>
        <v>0</v>
      </c>
      <c r="AM363" s="148">
        <f t="shared" si="422"/>
        <v>0</v>
      </c>
      <c r="AN363" s="148">
        <f t="shared" si="422"/>
        <v>0</v>
      </c>
      <c r="AO363" s="148">
        <f t="shared" si="422"/>
        <v>0</v>
      </c>
      <c r="AP363" s="148">
        <f t="shared" si="422"/>
        <v>0</v>
      </c>
      <c r="AQ363" s="148">
        <f t="shared" si="422"/>
        <v>0</v>
      </c>
      <c r="AR363" s="148">
        <f t="shared" si="422"/>
        <v>0</v>
      </c>
      <c r="AS363" s="148">
        <f t="shared" si="422"/>
        <v>0</v>
      </c>
      <c r="AT363" s="148">
        <f t="shared" si="422"/>
        <v>0</v>
      </c>
      <c r="AU363" s="148">
        <f t="shared" si="422"/>
        <v>0</v>
      </c>
      <c r="AV363" s="148">
        <f t="shared" si="422"/>
        <v>17865000</v>
      </c>
      <c r="AW363" s="148">
        <f t="shared" si="422"/>
        <v>0</v>
      </c>
      <c r="AX363" s="148">
        <f t="shared" si="422"/>
        <v>0</v>
      </c>
      <c r="AY363" s="148">
        <f t="shared" si="422"/>
        <v>0</v>
      </c>
      <c r="AZ363" s="148">
        <f t="shared" si="422"/>
        <v>0</v>
      </c>
      <c r="BA363" s="148">
        <f t="shared" si="333"/>
        <v>17865000</v>
      </c>
      <c r="BB363" s="149">
        <f t="shared" si="277"/>
        <v>0</v>
      </c>
      <c r="BC363" s="150"/>
      <c r="BD363" s="148">
        <f t="shared" si="374"/>
        <v>0</v>
      </c>
      <c r="BE363" s="148">
        <f t="shared" si="375"/>
        <v>0</v>
      </c>
      <c r="BF363" s="148">
        <f t="shared" si="376"/>
        <v>0</v>
      </c>
      <c r="BG363" s="148">
        <f t="shared" si="377"/>
        <v>0</v>
      </c>
      <c r="BH363" s="148">
        <f t="shared" si="378"/>
        <v>0</v>
      </c>
      <c r="BI363" s="148">
        <f t="shared" si="379"/>
        <v>0</v>
      </c>
      <c r="BJ363" s="148">
        <f t="shared" si="380"/>
        <v>0</v>
      </c>
      <c r="BK363" s="148">
        <f t="shared" si="381"/>
        <v>0</v>
      </c>
      <c r="BL363" s="148">
        <f t="shared" si="382"/>
        <v>0</v>
      </c>
      <c r="BM363" s="148">
        <f t="shared" si="383"/>
        <v>0</v>
      </c>
      <c r="BN363" s="148">
        <f t="shared" si="384"/>
        <v>17865000</v>
      </c>
      <c r="BO363" s="148">
        <f t="shared" si="385"/>
        <v>0</v>
      </c>
      <c r="BP363" s="150"/>
      <c r="BQ363" s="148">
        <f t="shared" si="386"/>
        <v>0</v>
      </c>
      <c r="BR363" s="148">
        <f t="shared" si="387"/>
        <v>0</v>
      </c>
      <c r="BS363" s="148">
        <f t="shared" si="388"/>
        <v>0</v>
      </c>
      <c r="BT363" s="148">
        <f t="shared" si="389"/>
        <v>17865000</v>
      </c>
    </row>
    <row r="364">
      <c r="A364" s="159">
        <v>522191.0</v>
      </c>
      <c r="B364" s="160" t="s">
        <v>36</v>
      </c>
      <c r="C364" s="6"/>
      <c r="D364" s="143">
        <f t="shared" ref="D364:AZ364" si="423">D366+D367</f>
        <v>17865000</v>
      </c>
      <c r="E364" s="143">
        <f t="shared" si="423"/>
        <v>0</v>
      </c>
      <c r="F364" s="143">
        <f t="shared" si="423"/>
        <v>0</v>
      </c>
      <c r="G364" s="143">
        <f t="shared" si="423"/>
        <v>0</v>
      </c>
      <c r="H364" s="143">
        <f t="shared" si="423"/>
        <v>0</v>
      </c>
      <c r="I364" s="143">
        <f t="shared" si="423"/>
        <v>0</v>
      </c>
      <c r="J364" s="143">
        <f t="shared" si="423"/>
        <v>0</v>
      </c>
      <c r="K364" s="143">
        <f t="shared" si="423"/>
        <v>0</v>
      </c>
      <c r="L364" s="143">
        <f t="shared" si="423"/>
        <v>0</v>
      </c>
      <c r="M364" s="143">
        <f t="shared" si="423"/>
        <v>0</v>
      </c>
      <c r="N364" s="143">
        <f t="shared" si="423"/>
        <v>0</v>
      </c>
      <c r="O364" s="143">
        <f t="shared" si="423"/>
        <v>0</v>
      </c>
      <c r="P364" s="143">
        <f t="shared" si="423"/>
        <v>0</v>
      </c>
      <c r="Q364" s="143">
        <f t="shared" si="423"/>
        <v>0</v>
      </c>
      <c r="R364" s="143">
        <f t="shared" si="423"/>
        <v>0</v>
      </c>
      <c r="S364" s="143">
        <f t="shared" si="423"/>
        <v>0</v>
      </c>
      <c r="T364" s="143">
        <f t="shared" si="423"/>
        <v>0</v>
      </c>
      <c r="U364" s="143">
        <f t="shared" si="423"/>
        <v>0</v>
      </c>
      <c r="V364" s="143">
        <f t="shared" si="423"/>
        <v>0</v>
      </c>
      <c r="W364" s="143">
        <f t="shared" si="423"/>
        <v>0</v>
      </c>
      <c r="X364" s="143">
        <f t="shared" si="423"/>
        <v>0</v>
      </c>
      <c r="Y364" s="143">
        <f t="shared" si="423"/>
        <v>0</v>
      </c>
      <c r="Z364" s="143">
        <f t="shared" si="423"/>
        <v>0</v>
      </c>
      <c r="AA364" s="143">
        <f t="shared" si="423"/>
        <v>0</v>
      </c>
      <c r="AB364" s="143">
        <f t="shared" si="423"/>
        <v>0</v>
      </c>
      <c r="AC364" s="143">
        <f t="shared" si="423"/>
        <v>0</v>
      </c>
      <c r="AD364" s="143">
        <f t="shared" si="423"/>
        <v>0</v>
      </c>
      <c r="AE364" s="143">
        <f t="shared" si="423"/>
        <v>0</v>
      </c>
      <c r="AF364" s="143">
        <f t="shared" si="423"/>
        <v>0</v>
      </c>
      <c r="AG364" s="143">
        <f t="shared" si="423"/>
        <v>0</v>
      </c>
      <c r="AH364" s="143">
        <f t="shared" si="423"/>
        <v>0</v>
      </c>
      <c r="AI364" s="143">
        <f t="shared" si="423"/>
        <v>0</v>
      </c>
      <c r="AJ364" s="143">
        <f t="shared" si="423"/>
        <v>0</v>
      </c>
      <c r="AK364" s="143">
        <f t="shared" si="423"/>
        <v>0</v>
      </c>
      <c r="AL364" s="143">
        <f t="shared" si="423"/>
        <v>0</v>
      </c>
      <c r="AM364" s="143">
        <f t="shared" si="423"/>
        <v>0</v>
      </c>
      <c r="AN364" s="143">
        <f t="shared" si="423"/>
        <v>0</v>
      </c>
      <c r="AO364" s="143">
        <f t="shared" si="423"/>
        <v>0</v>
      </c>
      <c r="AP364" s="143">
        <f t="shared" si="423"/>
        <v>0</v>
      </c>
      <c r="AQ364" s="143">
        <f t="shared" si="423"/>
        <v>0</v>
      </c>
      <c r="AR364" s="143">
        <f t="shared" si="423"/>
        <v>0</v>
      </c>
      <c r="AS364" s="143">
        <f t="shared" si="423"/>
        <v>0</v>
      </c>
      <c r="AT364" s="143">
        <f t="shared" si="423"/>
        <v>0</v>
      </c>
      <c r="AU364" s="143">
        <f t="shared" si="423"/>
        <v>0</v>
      </c>
      <c r="AV364" s="143">
        <f t="shared" si="423"/>
        <v>17865000</v>
      </c>
      <c r="AW364" s="143">
        <f t="shared" si="423"/>
        <v>0</v>
      </c>
      <c r="AX364" s="143">
        <f t="shared" si="423"/>
        <v>0</v>
      </c>
      <c r="AY364" s="143">
        <f t="shared" si="423"/>
        <v>0</v>
      </c>
      <c r="AZ364" s="143">
        <f t="shared" si="423"/>
        <v>0</v>
      </c>
      <c r="BA364" s="148">
        <f t="shared" si="333"/>
        <v>17865000</v>
      </c>
      <c r="BB364" s="149">
        <f t="shared" si="277"/>
        <v>0</v>
      </c>
      <c r="BC364" s="150"/>
      <c r="BD364" s="148">
        <f t="shared" si="374"/>
        <v>0</v>
      </c>
      <c r="BE364" s="148">
        <f t="shared" si="375"/>
        <v>0</v>
      </c>
      <c r="BF364" s="148">
        <f t="shared" si="376"/>
        <v>0</v>
      </c>
      <c r="BG364" s="148">
        <f t="shared" si="377"/>
        <v>0</v>
      </c>
      <c r="BH364" s="148">
        <f t="shared" si="378"/>
        <v>0</v>
      </c>
      <c r="BI364" s="148">
        <f t="shared" si="379"/>
        <v>0</v>
      </c>
      <c r="BJ364" s="148">
        <f t="shared" si="380"/>
        <v>0</v>
      </c>
      <c r="BK364" s="148">
        <f t="shared" si="381"/>
        <v>0</v>
      </c>
      <c r="BL364" s="148">
        <f t="shared" si="382"/>
        <v>0</v>
      </c>
      <c r="BM364" s="148">
        <f t="shared" si="383"/>
        <v>0</v>
      </c>
      <c r="BN364" s="148">
        <f t="shared" si="384"/>
        <v>17865000</v>
      </c>
      <c r="BO364" s="148">
        <f t="shared" si="385"/>
        <v>0</v>
      </c>
      <c r="BP364" s="150"/>
      <c r="BQ364" s="148">
        <f t="shared" si="386"/>
        <v>0</v>
      </c>
      <c r="BR364" s="148">
        <f t="shared" si="387"/>
        <v>0</v>
      </c>
      <c r="BS364" s="148">
        <f t="shared" si="388"/>
        <v>0</v>
      </c>
      <c r="BT364" s="148">
        <f t="shared" si="389"/>
        <v>17865000</v>
      </c>
    </row>
    <row r="365">
      <c r="A365" s="70"/>
      <c r="B365" s="161" t="s">
        <v>37</v>
      </c>
      <c r="C365" s="6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2"/>
      <c r="AR365" s="102"/>
      <c r="AS365" s="102"/>
      <c r="AT365" s="102"/>
      <c r="AU365" s="102"/>
      <c r="AV365" s="102"/>
      <c r="AW365" s="102"/>
      <c r="AX365" s="102"/>
      <c r="AY365" s="102"/>
      <c r="AZ365" s="103"/>
      <c r="BA365" s="148">
        <f t="shared" si="333"/>
        <v>0</v>
      </c>
      <c r="BB365" s="149">
        <f t="shared" si="277"/>
        <v>0</v>
      </c>
      <c r="BC365" s="150"/>
      <c r="BD365" s="148">
        <f t="shared" si="374"/>
        <v>0</v>
      </c>
      <c r="BE365" s="148">
        <f t="shared" si="375"/>
        <v>0</v>
      </c>
      <c r="BF365" s="148">
        <f t="shared" si="376"/>
        <v>0</v>
      </c>
      <c r="BG365" s="148">
        <f t="shared" si="377"/>
        <v>0</v>
      </c>
      <c r="BH365" s="148">
        <f t="shared" si="378"/>
        <v>0</v>
      </c>
      <c r="BI365" s="148">
        <f t="shared" si="379"/>
        <v>0</v>
      </c>
      <c r="BJ365" s="148">
        <f t="shared" si="380"/>
        <v>0</v>
      </c>
      <c r="BK365" s="148">
        <f t="shared" si="381"/>
        <v>0</v>
      </c>
      <c r="BL365" s="148">
        <f t="shared" si="382"/>
        <v>0</v>
      </c>
      <c r="BM365" s="148">
        <f t="shared" si="383"/>
        <v>0</v>
      </c>
      <c r="BN365" s="148">
        <f t="shared" si="384"/>
        <v>0</v>
      </c>
      <c r="BO365" s="148">
        <f t="shared" si="385"/>
        <v>0</v>
      </c>
      <c r="BP365" s="150"/>
      <c r="BQ365" s="148">
        <f t="shared" si="386"/>
        <v>0</v>
      </c>
      <c r="BR365" s="148">
        <f t="shared" si="387"/>
        <v>0</v>
      </c>
      <c r="BS365" s="148">
        <f t="shared" si="388"/>
        <v>0</v>
      </c>
      <c r="BT365" s="148">
        <f t="shared" si="389"/>
        <v>0</v>
      </c>
    </row>
    <row r="366">
      <c r="A366" s="70"/>
      <c r="B366" s="71" t="s">
        <v>38</v>
      </c>
      <c r="C366" s="71" t="s">
        <v>413</v>
      </c>
      <c r="D366" s="106">
        <v>1.525E7</v>
      </c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  <c r="AI366" s="102"/>
      <c r="AJ366" s="102"/>
      <c r="AK366" s="102"/>
      <c r="AL366" s="102"/>
      <c r="AM366" s="102"/>
      <c r="AN366" s="102"/>
      <c r="AO366" s="102"/>
      <c r="AP366" s="102"/>
      <c r="AQ366" s="102"/>
      <c r="AR366" s="102"/>
      <c r="AS366" s="102"/>
      <c r="AT366" s="102"/>
      <c r="AU366" s="102"/>
      <c r="AV366" s="144">
        <v>1.525E7</v>
      </c>
      <c r="AW366" s="102"/>
      <c r="AX366" s="102"/>
      <c r="AY366" s="102"/>
      <c r="AZ366" s="103"/>
      <c r="BA366" s="148">
        <f t="shared" si="333"/>
        <v>15250000</v>
      </c>
      <c r="BB366" s="149">
        <f t="shared" si="277"/>
        <v>0</v>
      </c>
      <c r="BC366" s="150"/>
      <c r="BD366" s="148">
        <f t="shared" si="374"/>
        <v>0</v>
      </c>
      <c r="BE366" s="148">
        <f t="shared" si="375"/>
        <v>0</v>
      </c>
      <c r="BF366" s="148">
        <f t="shared" si="376"/>
        <v>0</v>
      </c>
      <c r="BG366" s="148">
        <f t="shared" si="377"/>
        <v>0</v>
      </c>
      <c r="BH366" s="148">
        <f t="shared" si="378"/>
        <v>0</v>
      </c>
      <c r="BI366" s="148">
        <f t="shared" si="379"/>
        <v>0</v>
      </c>
      <c r="BJ366" s="148">
        <f t="shared" si="380"/>
        <v>0</v>
      </c>
      <c r="BK366" s="148">
        <f t="shared" si="381"/>
        <v>0</v>
      </c>
      <c r="BL366" s="148">
        <f t="shared" si="382"/>
        <v>0</v>
      </c>
      <c r="BM366" s="148">
        <f t="shared" si="383"/>
        <v>0</v>
      </c>
      <c r="BN366" s="148">
        <f t="shared" si="384"/>
        <v>15250000</v>
      </c>
      <c r="BO366" s="148">
        <f t="shared" si="385"/>
        <v>0</v>
      </c>
      <c r="BP366" s="150"/>
      <c r="BQ366" s="148">
        <f t="shared" si="386"/>
        <v>0</v>
      </c>
      <c r="BR366" s="148">
        <f t="shared" si="387"/>
        <v>0</v>
      </c>
      <c r="BS366" s="148">
        <f t="shared" si="388"/>
        <v>0</v>
      </c>
      <c r="BT366" s="148">
        <f t="shared" si="389"/>
        <v>15250000</v>
      </c>
    </row>
    <row r="367">
      <c r="A367" s="70"/>
      <c r="B367" s="71" t="s">
        <v>38</v>
      </c>
      <c r="C367" s="71" t="s">
        <v>414</v>
      </c>
      <c r="D367" s="106">
        <v>2615000.0</v>
      </c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  <c r="AB367" s="102"/>
      <c r="AC367" s="102"/>
      <c r="AD367" s="102"/>
      <c r="AE367" s="102"/>
      <c r="AF367" s="102"/>
      <c r="AG367" s="102"/>
      <c r="AH367" s="102"/>
      <c r="AI367" s="102"/>
      <c r="AJ367" s="102"/>
      <c r="AK367" s="102"/>
      <c r="AL367" s="102"/>
      <c r="AM367" s="102"/>
      <c r="AN367" s="102"/>
      <c r="AO367" s="102"/>
      <c r="AP367" s="102"/>
      <c r="AQ367" s="102"/>
      <c r="AR367" s="102"/>
      <c r="AS367" s="102"/>
      <c r="AT367" s="102"/>
      <c r="AU367" s="102"/>
      <c r="AV367" s="144">
        <v>2615000.0</v>
      </c>
      <c r="AW367" s="102"/>
      <c r="AX367" s="102"/>
      <c r="AY367" s="102"/>
      <c r="AZ367" s="103"/>
      <c r="BA367" s="148">
        <f t="shared" si="333"/>
        <v>2615000</v>
      </c>
      <c r="BB367" s="149">
        <f t="shared" si="277"/>
        <v>0</v>
      </c>
      <c r="BC367" s="150"/>
      <c r="BD367" s="148">
        <f t="shared" si="374"/>
        <v>0</v>
      </c>
      <c r="BE367" s="148">
        <f t="shared" si="375"/>
        <v>0</v>
      </c>
      <c r="BF367" s="148">
        <f t="shared" si="376"/>
        <v>0</v>
      </c>
      <c r="BG367" s="148">
        <f t="shared" si="377"/>
        <v>0</v>
      </c>
      <c r="BH367" s="148">
        <f t="shared" si="378"/>
        <v>0</v>
      </c>
      <c r="BI367" s="148">
        <f t="shared" si="379"/>
        <v>0</v>
      </c>
      <c r="BJ367" s="148">
        <f t="shared" si="380"/>
        <v>0</v>
      </c>
      <c r="BK367" s="148">
        <f t="shared" si="381"/>
        <v>0</v>
      </c>
      <c r="BL367" s="148">
        <f t="shared" si="382"/>
        <v>0</v>
      </c>
      <c r="BM367" s="148">
        <f t="shared" si="383"/>
        <v>0</v>
      </c>
      <c r="BN367" s="148">
        <f t="shared" si="384"/>
        <v>2615000</v>
      </c>
      <c r="BO367" s="148">
        <f t="shared" si="385"/>
        <v>0</v>
      </c>
      <c r="BP367" s="150"/>
      <c r="BQ367" s="148">
        <f t="shared" si="386"/>
        <v>0</v>
      </c>
      <c r="BR367" s="148">
        <f t="shared" si="387"/>
        <v>0</v>
      </c>
      <c r="BS367" s="148">
        <f t="shared" si="388"/>
        <v>0</v>
      </c>
      <c r="BT367" s="148">
        <f t="shared" si="389"/>
        <v>2615000</v>
      </c>
    </row>
    <row r="368">
      <c r="A368" s="74" t="s">
        <v>415</v>
      </c>
      <c r="B368" s="158" t="s">
        <v>416</v>
      </c>
      <c r="C368" s="6"/>
      <c r="D368" s="148">
        <f t="shared" ref="D368:AZ368" si="424">sum(D369)</f>
        <v>5000000</v>
      </c>
      <c r="E368" s="148">
        <f t="shared" si="424"/>
        <v>0</v>
      </c>
      <c r="F368" s="148">
        <f t="shared" si="424"/>
        <v>0</v>
      </c>
      <c r="G368" s="148">
        <f t="shared" si="424"/>
        <v>0</v>
      </c>
      <c r="H368" s="148">
        <f t="shared" si="424"/>
        <v>0</v>
      </c>
      <c r="I368" s="148">
        <f t="shared" si="424"/>
        <v>0</v>
      </c>
      <c r="J368" s="148">
        <f t="shared" si="424"/>
        <v>0</v>
      </c>
      <c r="K368" s="148">
        <f t="shared" si="424"/>
        <v>0</v>
      </c>
      <c r="L368" s="148">
        <f t="shared" si="424"/>
        <v>0</v>
      </c>
      <c r="M368" s="148">
        <f t="shared" si="424"/>
        <v>0</v>
      </c>
      <c r="N368" s="148">
        <f t="shared" si="424"/>
        <v>0</v>
      </c>
      <c r="O368" s="148">
        <f t="shared" si="424"/>
        <v>0</v>
      </c>
      <c r="P368" s="148">
        <f t="shared" si="424"/>
        <v>0</v>
      </c>
      <c r="Q368" s="148">
        <f t="shared" si="424"/>
        <v>0</v>
      </c>
      <c r="R368" s="148">
        <f t="shared" si="424"/>
        <v>0</v>
      </c>
      <c r="S368" s="148">
        <f t="shared" si="424"/>
        <v>0</v>
      </c>
      <c r="T368" s="148">
        <f t="shared" si="424"/>
        <v>0</v>
      </c>
      <c r="U368" s="148">
        <f t="shared" si="424"/>
        <v>0</v>
      </c>
      <c r="V368" s="148">
        <f t="shared" si="424"/>
        <v>0</v>
      </c>
      <c r="W368" s="148">
        <f t="shared" si="424"/>
        <v>0</v>
      </c>
      <c r="X368" s="148">
        <f t="shared" si="424"/>
        <v>3000000</v>
      </c>
      <c r="Y368" s="148">
        <f t="shared" si="424"/>
        <v>0</v>
      </c>
      <c r="Z368" s="148">
        <f t="shared" si="424"/>
        <v>0</v>
      </c>
      <c r="AA368" s="148">
        <f t="shared" si="424"/>
        <v>2000000</v>
      </c>
      <c r="AB368" s="148">
        <f t="shared" si="424"/>
        <v>0</v>
      </c>
      <c r="AC368" s="148">
        <f t="shared" si="424"/>
        <v>0</v>
      </c>
      <c r="AD368" s="148">
        <f t="shared" si="424"/>
        <v>0</v>
      </c>
      <c r="AE368" s="148">
        <f t="shared" si="424"/>
        <v>0</v>
      </c>
      <c r="AF368" s="148">
        <f t="shared" si="424"/>
        <v>0</v>
      </c>
      <c r="AG368" s="148">
        <f t="shared" si="424"/>
        <v>0</v>
      </c>
      <c r="AH368" s="148">
        <f t="shared" si="424"/>
        <v>0</v>
      </c>
      <c r="AI368" s="148">
        <f t="shared" si="424"/>
        <v>0</v>
      </c>
      <c r="AJ368" s="148">
        <f t="shared" si="424"/>
        <v>0</v>
      </c>
      <c r="AK368" s="148">
        <f t="shared" si="424"/>
        <v>0</v>
      </c>
      <c r="AL368" s="148">
        <f t="shared" si="424"/>
        <v>0</v>
      </c>
      <c r="AM368" s="148">
        <f t="shared" si="424"/>
        <v>0</v>
      </c>
      <c r="AN368" s="148">
        <f t="shared" si="424"/>
        <v>0</v>
      </c>
      <c r="AO368" s="148">
        <f t="shared" si="424"/>
        <v>0</v>
      </c>
      <c r="AP368" s="148">
        <f t="shared" si="424"/>
        <v>0</v>
      </c>
      <c r="AQ368" s="148">
        <f t="shared" si="424"/>
        <v>0</v>
      </c>
      <c r="AR368" s="148">
        <f t="shared" si="424"/>
        <v>0</v>
      </c>
      <c r="AS368" s="148">
        <f t="shared" si="424"/>
        <v>0</v>
      </c>
      <c r="AT368" s="148">
        <f t="shared" si="424"/>
        <v>0</v>
      </c>
      <c r="AU368" s="148">
        <f t="shared" si="424"/>
        <v>0</v>
      </c>
      <c r="AV368" s="148">
        <f t="shared" si="424"/>
        <v>0</v>
      </c>
      <c r="AW368" s="148">
        <f t="shared" si="424"/>
        <v>0</v>
      </c>
      <c r="AX368" s="148">
        <f t="shared" si="424"/>
        <v>0</v>
      </c>
      <c r="AY368" s="148">
        <f t="shared" si="424"/>
        <v>0</v>
      </c>
      <c r="AZ368" s="148">
        <f t="shared" si="424"/>
        <v>0</v>
      </c>
      <c r="BA368" s="148">
        <f t="shared" si="333"/>
        <v>5000000</v>
      </c>
      <c r="BB368" s="149">
        <f t="shared" si="277"/>
        <v>0</v>
      </c>
      <c r="BC368" s="150"/>
      <c r="BD368" s="148">
        <f t="shared" si="374"/>
        <v>0</v>
      </c>
      <c r="BE368" s="148">
        <f t="shared" si="375"/>
        <v>0</v>
      </c>
      <c r="BF368" s="148">
        <f t="shared" si="376"/>
        <v>0</v>
      </c>
      <c r="BG368" s="148">
        <f t="shared" si="377"/>
        <v>0</v>
      </c>
      <c r="BH368" s="148">
        <f t="shared" si="378"/>
        <v>3000000</v>
      </c>
      <c r="BI368" s="148">
        <f t="shared" si="379"/>
        <v>2000000</v>
      </c>
      <c r="BJ368" s="148">
        <f t="shared" si="380"/>
        <v>0</v>
      </c>
      <c r="BK368" s="148">
        <f t="shared" si="381"/>
        <v>0</v>
      </c>
      <c r="BL368" s="148">
        <f t="shared" si="382"/>
        <v>0</v>
      </c>
      <c r="BM368" s="148">
        <f t="shared" si="383"/>
        <v>0</v>
      </c>
      <c r="BN368" s="148">
        <f t="shared" si="384"/>
        <v>0</v>
      </c>
      <c r="BO368" s="148">
        <f t="shared" si="385"/>
        <v>0</v>
      </c>
      <c r="BP368" s="150"/>
      <c r="BQ368" s="148">
        <f t="shared" si="386"/>
        <v>0</v>
      </c>
      <c r="BR368" s="148">
        <f t="shared" si="387"/>
        <v>5000000</v>
      </c>
      <c r="BS368" s="148">
        <f t="shared" si="388"/>
        <v>0</v>
      </c>
      <c r="BT368" s="148">
        <f t="shared" si="389"/>
        <v>0</v>
      </c>
    </row>
    <row r="369">
      <c r="A369" s="159">
        <v>522191.0</v>
      </c>
      <c r="B369" s="160" t="s">
        <v>36</v>
      </c>
      <c r="C369" s="6"/>
      <c r="D369" s="143">
        <f t="shared" ref="D369:AZ369" si="425">D371</f>
        <v>5000000</v>
      </c>
      <c r="E369" s="102" t="str">
        <f t="shared" si="425"/>
        <v/>
      </c>
      <c r="F369" s="102" t="str">
        <f t="shared" si="425"/>
        <v/>
      </c>
      <c r="G369" s="102" t="str">
        <f t="shared" si="425"/>
        <v/>
      </c>
      <c r="H369" s="102" t="str">
        <f t="shared" si="425"/>
        <v/>
      </c>
      <c r="I369" s="102" t="str">
        <f t="shared" si="425"/>
        <v/>
      </c>
      <c r="J369" s="102" t="str">
        <f t="shared" si="425"/>
        <v/>
      </c>
      <c r="K369" s="102" t="str">
        <f t="shared" si="425"/>
        <v/>
      </c>
      <c r="L369" s="102" t="str">
        <f t="shared" si="425"/>
        <v/>
      </c>
      <c r="M369" s="102" t="str">
        <f t="shared" si="425"/>
        <v/>
      </c>
      <c r="N369" s="102" t="str">
        <f t="shared" si="425"/>
        <v/>
      </c>
      <c r="O369" s="102" t="str">
        <f t="shared" si="425"/>
        <v/>
      </c>
      <c r="P369" s="102" t="str">
        <f t="shared" si="425"/>
        <v/>
      </c>
      <c r="Q369" s="102" t="str">
        <f t="shared" si="425"/>
        <v/>
      </c>
      <c r="R369" s="102" t="str">
        <f t="shared" si="425"/>
        <v/>
      </c>
      <c r="S369" s="102" t="str">
        <f t="shared" si="425"/>
        <v/>
      </c>
      <c r="T369" s="102" t="str">
        <f t="shared" si="425"/>
        <v/>
      </c>
      <c r="U369" s="102" t="str">
        <f t="shared" si="425"/>
        <v/>
      </c>
      <c r="V369" s="102" t="str">
        <f t="shared" si="425"/>
        <v/>
      </c>
      <c r="W369" s="102" t="str">
        <f t="shared" si="425"/>
        <v/>
      </c>
      <c r="X369" s="143">
        <f t="shared" si="425"/>
        <v>3000000</v>
      </c>
      <c r="Y369" s="102" t="str">
        <f t="shared" si="425"/>
        <v/>
      </c>
      <c r="Z369" s="102" t="str">
        <f t="shared" si="425"/>
        <v/>
      </c>
      <c r="AA369" s="143">
        <f t="shared" si="425"/>
        <v>2000000</v>
      </c>
      <c r="AB369" s="102" t="str">
        <f t="shared" si="425"/>
        <v/>
      </c>
      <c r="AC369" s="102" t="str">
        <f t="shared" si="425"/>
        <v/>
      </c>
      <c r="AD369" s="102" t="str">
        <f t="shared" si="425"/>
        <v/>
      </c>
      <c r="AE369" s="102" t="str">
        <f t="shared" si="425"/>
        <v/>
      </c>
      <c r="AF369" s="102" t="str">
        <f t="shared" si="425"/>
        <v/>
      </c>
      <c r="AG369" s="102" t="str">
        <f t="shared" si="425"/>
        <v/>
      </c>
      <c r="AH369" s="102" t="str">
        <f t="shared" si="425"/>
        <v/>
      </c>
      <c r="AI369" s="102" t="str">
        <f t="shared" si="425"/>
        <v/>
      </c>
      <c r="AJ369" s="102" t="str">
        <f t="shared" si="425"/>
        <v/>
      </c>
      <c r="AK369" s="102" t="str">
        <f t="shared" si="425"/>
        <v/>
      </c>
      <c r="AL369" s="102" t="str">
        <f t="shared" si="425"/>
        <v/>
      </c>
      <c r="AM369" s="102" t="str">
        <f t="shared" si="425"/>
        <v/>
      </c>
      <c r="AN369" s="102" t="str">
        <f t="shared" si="425"/>
        <v/>
      </c>
      <c r="AO369" s="102" t="str">
        <f t="shared" si="425"/>
        <v/>
      </c>
      <c r="AP369" s="102" t="str">
        <f t="shared" si="425"/>
        <v/>
      </c>
      <c r="AQ369" s="102" t="str">
        <f t="shared" si="425"/>
        <v/>
      </c>
      <c r="AR369" s="102" t="str">
        <f t="shared" si="425"/>
        <v/>
      </c>
      <c r="AS369" s="102" t="str">
        <f t="shared" si="425"/>
        <v/>
      </c>
      <c r="AT369" s="102" t="str">
        <f t="shared" si="425"/>
        <v/>
      </c>
      <c r="AU369" s="102" t="str">
        <f t="shared" si="425"/>
        <v/>
      </c>
      <c r="AV369" s="102" t="str">
        <f t="shared" si="425"/>
        <v/>
      </c>
      <c r="AW369" s="102" t="str">
        <f t="shared" si="425"/>
        <v/>
      </c>
      <c r="AX369" s="102" t="str">
        <f t="shared" si="425"/>
        <v/>
      </c>
      <c r="AY369" s="102" t="str">
        <f t="shared" si="425"/>
        <v/>
      </c>
      <c r="AZ369" s="102" t="str">
        <f t="shared" si="425"/>
        <v/>
      </c>
      <c r="BA369" s="148">
        <f t="shared" si="333"/>
        <v>5000000</v>
      </c>
      <c r="BB369" s="149">
        <f t="shared" si="277"/>
        <v>0</v>
      </c>
      <c r="BC369" s="150"/>
      <c r="BD369" s="148">
        <f t="shared" si="374"/>
        <v>0</v>
      </c>
      <c r="BE369" s="148">
        <f t="shared" si="375"/>
        <v>0</v>
      </c>
      <c r="BF369" s="148">
        <f t="shared" si="376"/>
        <v>0</v>
      </c>
      <c r="BG369" s="148">
        <f t="shared" si="377"/>
        <v>0</v>
      </c>
      <c r="BH369" s="148">
        <f t="shared" si="378"/>
        <v>3000000</v>
      </c>
      <c r="BI369" s="148">
        <f t="shared" si="379"/>
        <v>2000000</v>
      </c>
      <c r="BJ369" s="148">
        <f t="shared" si="380"/>
        <v>0</v>
      </c>
      <c r="BK369" s="148">
        <f t="shared" si="381"/>
        <v>0</v>
      </c>
      <c r="BL369" s="148">
        <f t="shared" si="382"/>
        <v>0</v>
      </c>
      <c r="BM369" s="148">
        <f t="shared" si="383"/>
        <v>0</v>
      </c>
      <c r="BN369" s="148">
        <f t="shared" si="384"/>
        <v>0</v>
      </c>
      <c r="BO369" s="148">
        <f t="shared" si="385"/>
        <v>0</v>
      </c>
      <c r="BP369" s="150"/>
      <c r="BQ369" s="148">
        <f t="shared" si="386"/>
        <v>0</v>
      </c>
      <c r="BR369" s="148">
        <f t="shared" si="387"/>
        <v>5000000</v>
      </c>
      <c r="BS369" s="148">
        <f t="shared" si="388"/>
        <v>0</v>
      </c>
      <c r="BT369" s="148">
        <f t="shared" si="389"/>
        <v>0</v>
      </c>
    </row>
    <row r="370">
      <c r="A370" s="70"/>
      <c r="B370" s="161" t="s">
        <v>37</v>
      </c>
      <c r="C370" s="6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  <c r="AI370" s="102"/>
      <c r="AJ370" s="102"/>
      <c r="AK370" s="102"/>
      <c r="AL370" s="102"/>
      <c r="AM370" s="102"/>
      <c r="AN370" s="102"/>
      <c r="AO370" s="102"/>
      <c r="AP370" s="102"/>
      <c r="AQ370" s="102"/>
      <c r="AR370" s="102"/>
      <c r="AS370" s="102"/>
      <c r="AT370" s="102"/>
      <c r="AU370" s="102"/>
      <c r="AV370" s="102"/>
      <c r="AW370" s="102"/>
      <c r="AX370" s="102"/>
      <c r="AY370" s="102"/>
      <c r="AZ370" s="103"/>
      <c r="BA370" s="148">
        <f t="shared" si="333"/>
        <v>0</v>
      </c>
      <c r="BB370" s="149">
        <f t="shared" si="277"/>
        <v>0</v>
      </c>
      <c r="BC370" s="150"/>
      <c r="BD370" s="148">
        <f t="shared" si="374"/>
        <v>0</v>
      </c>
      <c r="BE370" s="148">
        <f t="shared" si="375"/>
        <v>0</v>
      </c>
      <c r="BF370" s="148">
        <f t="shared" si="376"/>
        <v>0</v>
      </c>
      <c r="BG370" s="148">
        <f t="shared" si="377"/>
        <v>0</v>
      </c>
      <c r="BH370" s="148">
        <f t="shared" si="378"/>
        <v>0</v>
      </c>
      <c r="BI370" s="148">
        <f t="shared" si="379"/>
        <v>0</v>
      </c>
      <c r="BJ370" s="148">
        <f t="shared" si="380"/>
        <v>0</v>
      </c>
      <c r="BK370" s="148">
        <f t="shared" si="381"/>
        <v>0</v>
      </c>
      <c r="BL370" s="148">
        <f t="shared" si="382"/>
        <v>0</v>
      </c>
      <c r="BM370" s="148">
        <f t="shared" si="383"/>
        <v>0</v>
      </c>
      <c r="BN370" s="148">
        <f t="shared" si="384"/>
        <v>0</v>
      </c>
      <c r="BO370" s="148">
        <f t="shared" si="385"/>
        <v>0</v>
      </c>
      <c r="BP370" s="150"/>
      <c r="BQ370" s="148">
        <f t="shared" si="386"/>
        <v>0</v>
      </c>
      <c r="BR370" s="148">
        <f t="shared" si="387"/>
        <v>0</v>
      </c>
      <c r="BS370" s="148">
        <f t="shared" si="388"/>
        <v>0</v>
      </c>
      <c r="BT370" s="148">
        <f t="shared" si="389"/>
        <v>0</v>
      </c>
    </row>
    <row r="371">
      <c r="A371" s="70"/>
      <c r="B371" s="71" t="s">
        <v>38</v>
      </c>
      <c r="C371" s="71" t="s">
        <v>417</v>
      </c>
      <c r="D371" s="106">
        <v>5000000.0</v>
      </c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6">
        <v>3000000.0</v>
      </c>
      <c r="Y371" s="102"/>
      <c r="Z371" s="102"/>
      <c r="AA371" s="106">
        <v>2000000.0</v>
      </c>
      <c r="AB371" s="102"/>
      <c r="AC371" s="102"/>
      <c r="AD371" s="102"/>
      <c r="AE371" s="102"/>
      <c r="AF371" s="102"/>
      <c r="AG371" s="102"/>
      <c r="AH371" s="102"/>
      <c r="AI371" s="102"/>
      <c r="AJ371" s="102"/>
      <c r="AK371" s="102"/>
      <c r="AL371" s="102"/>
      <c r="AM371" s="102"/>
      <c r="AN371" s="102"/>
      <c r="AO371" s="102"/>
      <c r="AP371" s="102"/>
      <c r="AQ371" s="102"/>
      <c r="AR371" s="102"/>
      <c r="AS371" s="102"/>
      <c r="AT371" s="102"/>
      <c r="AU371" s="102"/>
      <c r="AV371" s="102"/>
      <c r="AW371" s="102"/>
      <c r="AX371" s="102"/>
      <c r="AY371" s="102"/>
      <c r="AZ371" s="103"/>
      <c r="BA371" s="148">
        <f t="shared" si="333"/>
        <v>5000000</v>
      </c>
      <c r="BB371" s="149">
        <f t="shared" si="277"/>
        <v>0</v>
      </c>
      <c r="BC371" s="150"/>
      <c r="BD371" s="148">
        <f t="shared" si="374"/>
        <v>0</v>
      </c>
      <c r="BE371" s="148">
        <f t="shared" si="375"/>
        <v>0</v>
      </c>
      <c r="BF371" s="148">
        <f t="shared" si="376"/>
        <v>0</v>
      </c>
      <c r="BG371" s="148">
        <f t="shared" si="377"/>
        <v>0</v>
      </c>
      <c r="BH371" s="148">
        <f t="shared" si="378"/>
        <v>3000000</v>
      </c>
      <c r="BI371" s="148">
        <f t="shared" si="379"/>
        <v>2000000</v>
      </c>
      <c r="BJ371" s="148">
        <f t="shared" si="380"/>
        <v>0</v>
      </c>
      <c r="BK371" s="148">
        <f t="shared" si="381"/>
        <v>0</v>
      </c>
      <c r="BL371" s="148">
        <f t="shared" si="382"/>
        <v>0</v>
      </c>
      <c r="BM371" s="148">
        <f t="shared" si="383"/>
        <v>0</v>
      </c>
      <c r="BN371" s="148">
        <f t="shared" si="384"/>
        <v>0</v>
      </c>
      <c r="BO371" s="148">
        <f t="shared" si="385"/>
        <v>0</v>
      </c>
      <c r="BP371" s="150"/>
      <c r="BQ371" s="148">
        <f t="shared" si="386"/>
        <v>0</v>
      </c>
      <c r="BR371" s="148">
        <f t="shared" si="387"/>
        <v>5000000</v>
      </c>
      <c r="BS371" s="148">
        <f t="shared" si="388"/>
        <v>0</v>
      </c>
      <c r="BT371" s="148">
        <f t="shared" si="389"/>
        <v>0</v>
      </c>
    </row>
    <row r="372">
      <c r="A372" s="49"/>
      <c r="B372" s="52"/>
      <c r="C372" s="52"/>
      <c r="D372" s="106"/>
      <c r="E372" s="102"/>
      <c r="F372" s="102"/>
      <c r="G372" s="102"/>
      <c r="H372" s="102"/>
      <c r="I372" s="102"/>
      <c r="J372" s="102"/>
      <c r="K372" s="102"/>
      <c r="L372" s="106"/>
      <c r="M372" s="102"/>
      <c r="N372" s="102"/>
      <c r="O372" s="102"/>
      <c r="P372" s="102"/>
      <c r="Q372" s="102"/>
      <c r="R372" s="102"/>
      <c r="S372" s="102"/>
      <c r="T372" s="106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  <c r="AI372" s="102"/>
      <c r="AJ372" s="102"/>
      <c r="AK372" s="102"/>
      <c r="AL372" s="102"/>
      <c r="AM372" s="102"/>
      <c r="AN372" s="102"/>
      <c r="AO372" s="102"/>
      <c r="AP372" s="102"/>
      <c r="AQ372" s="102"/>
      <c r="AR372" s="102"/>
      <c r="AS372" s="102"/>
      <c r="AT372" s="102"/>
      <c r="AU372" s="102"/>
      <c r="AV372" s="102"/>
      <c r="AW372" s="102"/>
      <c r="AX372" s="102"/>
      <c r="AY372" s="102"/>
      <c r="AZ372" s="103"/>
      <c r="BA372" s="44"/>
      <c r="BB372" s="64"/>
      <c r="BC372" s="6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64"/>
      <c r="BQ372" s="44"/>
      <c r="BR372" s="44"/>
      <c r="BS372" s="44"/>
      <c r="BT372" s="44"/>
    </row>
    <row r="373">
      <c r="A373" s="27" t="s">
        <v>300</v>
      </c>
      <c r="B373" s="30" t="s">
        <v>301</v>
      </c>
      <c r="C373" s="6"/>
      <c r="D373" s="31">
        <f t="shared" ref="D373:AZ373" si="426">sum(D374)</f>
        <v>5264000</v>
      </c>
      <c r="E373" s="31">
        <f t="shared" si="426"/>
        <v>0</v>
      </c>
      <c r="F373" s="31">
        <f t="shared" si="426"/>
        <v>0</v>
      </c>
      <c r="G373" s="31">
        <f t="shared" si="426"/>
        <v>0</v>
      </c>
      <c r="H373" s="31">
        <f t="shared" si="426"/>
        <v>0</v>
      </c>
      <c r="I373" s="31">
        <f t="shared" si="426"/>
        <v>0</v>
      </c>
      <c r="J373" s="31">
        <f t="shared" si="426"/>
        <v>0</v>
      </c>
      <c r="K373" s="31">
        <f t="shared" si="426"/>
        <v>0</v>
      </c>
      <c r="L373" s="31">
        <f t="shared" si="426"/>
        <v>0</v>
      </c>
      <c r="M373" s="31">
        <f t="shared" si="426"/>
        <v>0</v>
      </c>
      <c r="N373" s="31">
        <f t="shared" si="426"/>
        <v>0</v>
      </c>
      <c r="O373" s="31">
        <f t="shared" si="426"/>
        <v>0</v>
      </c>
      <c r="P373" s="31">
        <f t="shared" si="426"/>
        <v>0</v>
      </c>
      <c r="Q373" s="31">
        <f t="shared" si="426"/>
        <v>0</v>
      </c>
      <c r="R373" s="31">
        <f t="shared" si="426"/>
        <v>0</v>
      </c>
      <c r="S373" s="31">
        <f t="shared" si="426"/>
        <v>0</v>
      </c>
      <c r="T373" s="31">
        <f t="shared" si="426"/>
        <v>0</v>
      </c>
      <c r="U373" s="31">
        <f t="shared" si="426"/>
        <v>0</v>
      </c>
      <c r="V373" s="31">
        <f t="shared" si="426"/>
        <v>0</v>
      </c>
      <c r="W373" s="31">
        <f t="shared" si="426"/>
        <v>0</v>
      </c>
      <c r="X373" s="31">
        <f t="shared" si="426"/>
        <v>0</v>
      </c>
      <c r="Y373" s="31">
        <f t="shared" si="426"/>
        <v>0</v>
      </c>
      <c r="Z373" s="31">
        <f t="shared" si="426"/>
        <v>0</v>
      </c>
      <c r="AA373" s="31">
        <f t="shared" si="426"/>
        <v>0</v>
      </c>
      <c r="AB373" s="31">
        <f t="shared" si="426"/>
        <v>0</v>
      </c>
      <c r="AC373" s="31">
        <f t="shared" si="426"/>
        <v>0</v>
      </c>
      <c r="AD373" s="31">
        <f t="shared" si="426"/>
        <v>0</v>
      </c>
      <c r="AE373" s="31">
        <f t="shared" si="426"/>
        <v>0</v>
      </c>
      <c r="AF373" s="31">
        <f t="shared" si="426"/>
        <v>2632000</v>
      </c>
      <c r="AG373" s="31">
        <f t="shared" si="426"/>
        <v>0</v>
      </c>
      <c r="AH373" s="31">
        <f t="shared" si="426"/>
        <v>0</v>
      </c>
      <c r="AI373" s="31">
        <f t="shared" si="426"/>
        <v>0</v>
      </c>
      <c r="AJ373" s="31">
        <f t="shared" si="426"/>
        <v>0</v>
      </c>
      <c r="AK373" s="31">
        <f t="shared" si="426"/>
        <v>0</v>
      </c>
      <c r="AL373" s="31">
        <f t="shared" si="426"/>
        <v>0</v>
      </c>
      <c r="AM373" s="31">
        <f t="shared" si="426"/>
        <v>0</v>
      </c>
      <c r="AN373" s="31">
        <f t="shared" si="426"/>
        <v>0</v>
      </c>
      <c r="AO373" s="31">
        <f t="shared" si="426"/>
        <v>0</v>
      </c>
      <c r="AP373" s="31">
        <f t="shared" si="426"/>
        <v>0</v>
      </c>
      <c r="AQ373" s="31">
        <f t="shared" si="426"/>
        <v>0</v>
      </c>
      <c r="AR373" s="31">
        <f t="shared" si="426"/>
        <v>0</v>
      </c>
      <c r="AS373" s="31">
        <f t="shared" si="426"/>
        <v>0</v>
      </c>
      <c r="AT373" s="31">
        <f t="shared" si="426"/>
        <v>0</v>
      </c>
      <c r="AU373" s="31">
        <f t="shared" si="426"/>
        <v>0</v>
      </c>
      <c r="AV373" s="31">
        <f t="shared" si="426"/>
        <v>2632000</v>
      </c>
      <c r="AW373" s="31">
        <f t="shared" si="426"/>
        <v>0</v>
      </c>
      <c r="AX373" s="31">
        <f t="shared" si="426"/>
        <v>0</v>
      </c>
      <c r="AY373" s="31">
        <f t="shared" si="426"/>
        <v>0</v>
      </c>
      <c r="AZ373" s="31">
        <f t="shared" si="426"/>
        <v>0</v>
      </c>
      <c r="BA373" s="55">
        <f t="shared" ref="BA373:BA381" si="428">sum(E373:AZ373)</f>
        <v>5264000</v>
      </c>
      <c r="BB373" s="28">
        <f t="shared" ref="BB373:BB381" si="429">D373-BA373</f>
        <v>0</v>
      </c>
      <c r="BC373" s="29"/>
      <c r="BD373" s="55">
        <f t="shared" ref="BD373:BD381" si="430">sum(E373:H373)</f>
        <v>0</v>
      </c>
      <c r="BE373" s="55">
        <f t="shared" ref="BE373:BE381" si="431">sum(I373:L373)</f>
        <v>0</v>
      </c>
      <c r="BF373" s="55">
        <f t="shared" ref="BF373:BF381" si="432">sum(M373:P373)</f>
        <v>0</v>
      </c>
      <c r="BG373" s="55">
        <f t="shared" ref="BG373:BG381" si="433">sum(Q373:T373)</f>
        <v>0</v>
      </c>
      <c r="BH373" s="55">
        <f t="shared" ref="BH373:BH381" si="434">sum(U373:X373)</f>
        <v>0</v>
      </c>
      <c r="BI373" s="55">
        <f t="shared" ref="BI373:BI381" si="435">sum(Y373:AB373)</f>
        <v>0</v>
      </c>
      <c r="BJ373" s="55">
        <f t="shared" ref="BJ373:BJ381" si="436">sum(AC373:AF373)</f>
        <v>2632000</v>
      </c>
      <c r="BK373" s="55">
        <f t="shared" ref="BK373:BK381" si="437">sum(AG373:AJ373)</f>
        <v>0</v>
      </c>
      <c r="BL373" s="55">
        <f t="shared" ref="BL373:BL381" si="438">sum(AK373:AN373)</f>
        <v>0</v>
      </c>
      <c r="BM373" s="55">
        <f t="shared" ref="BM373:BM381" si="439">sum(AO373:AR373)</f>
        <v>0</v>
      </c>
      <c r="BN373" s="55">
        <f t="shared" ref="BN373:BN381" si="440">sum(AS373:AV373)</f>
        <v>2632000</v>
      </c>
      <c r="BO373" s="55">
        <f t="shared" ref="BO373:BO381" si="441">sum(AW373:AZ373)</f>
        <v>0</v>
      </c>
      <c r="BP373" s="29"/>
      <c r="BQ373" s="55">
        <f t="shared" ref="BQ373:BQ381" si="442">sum(BD373:BF373)</f>
        <v>0</v>
      </c>
      <c r="BR373" s="55">
        <f t="shared" ref="BR373:BR381" si="443">sum(BG373:BI373)</f>
        <v>0</v>
      </c>
      <c r="BS373" s="55">
        <f t="shared" ref="BS373:BS381" si="444">sum(BJ373:BL373)</f>
        <v>2632000</v>
      </c>
      <c r="BT373" s="55">
        <f t="shared" ref="BT373:BT381" si="445">sum(BM373:BO373)</f>
        <v>2632000</v>
      </c>
    </row>
    <row r="374">
      <c r="A374" s="33" t="s">
        <v>302</v>
      </c>
      <c r="B374" s="34" t="s">
        <v>303</v>
      </c>
      <c r="C374" s="6"/>
      <c r="D374" s="35">
        <f t="shared" ref="D374:AZ374" si="427">sum(D375)</f>
        <v>5264000</v>
      </c>
      <c r="E374" s="35">
        <f t="shared" si="427"/>
        <v>0</v>
      </c>
      <c r="F374" s="35">
        <f t="shared" si="427"/>
        <v>0</v>
      </c>
      <c r="G374" s="35">
        <f t="shared" si="427"/>
        <v>0</v>
      </c>
      <c r="H374" s="35">
        <f t="shared" si="427"/>
        <v>0</v>
      </c>
      <c r="I374" s="35">
        <f t="shared" si="427"/>
        <v>0</v>
      </c>
      <c r="J374" s="35">
        <f t="shared" si="427"/>
        <v>0</v>
      </c>
      <c r="K374" s="35">
        <f t="shared" si="427"/>
        <v>0</v>
      </c>
      <c r="L374" s="35">
        <f t="shared" si="427"/>
        <v>0</v>
      </c>
      <c r="M374" s="35">
        <f t="shared" si="427"/>
        <v>0</v>
      </c>
      <c r="N374" s="35">
        <f t="shared" si="427"/>
        <v>0</v>
      </c>
      <c r="O374" s="35">
        <f t="shared" si="427"/>
        <v>0</v>
      </c>
      <c r="P374" s="35">
        <f t="shared" si="427"/>
        <v>0</v>
      </c>
      <c r="Q374" s="35">
        <f t="shared" si="427"/>
        <v>0</v>
      </c>
      <c r="R374" s="35">
        <f t="shared" si="427"/>
        <v>0</v>
      </c>
      <c r="S374" s="35">
        <f t="shared" si="427"/>
        <v>0</v>
      </c>
      <c r="T374" s="35">
        <f t="shared" si="427"/>
        <v>0</v>
      </c>
      <c r="U374" s="35">
        <f t="shared" si="427"/>
        <v>0</v>
      </c>
      <c r="V374" s="35">
        <f t="shared" si="427"/>
        <v>0</v>
      </c>
      <c r="W374" s="35">
        <f t="shared" si="427"/>
        <v>0</v>
      </c>
      <c r="X374" s="35">
        <f t="shared" si="427"/>
        <v>0</v>
      </c>
      <c r="Y374" s="35">
        <f t="shared" si="427"/>
        <v>0</v>
      </c>
      <c r="Z374" s="35">
        <f t="shared" si="427"/>
        <v>0</v>
      </c>
      <c r="AA374" s="35">
        <f t="shared" si="427"/>
        <v>0</v>
      </c>
      <c r="AB374" s="35">
        <f t="shared" si="427"/>
        <v>0</v>
      </c>
      <c r="AC374" s="35">
        <f t="shared" si="427"/>
        <v>0</v>
      </c>
      <c r="AD374" s="35">
        <f t="shared" si="427"/>
        <v>0</v>
      </c>
      <c r="AE374" s="35">
        <f t="shared" si="427"/>
        <v>0</v>
      </c>
      <c r="AF374" s="35">
        <f t="shared" si="427"/>
        <v>2632000</v>
      </c>
      <c r="AG374" s="35">
        <f t="shared" si="427"/>
        <v>0</v>
      </c>
      <c r="AH374" s="35">
        <f t="shared" si="427"/>
        <v>0</v>
      </c>
      <c r="AI374" s="35">
        <f t="shared" si="427"/>
        <v>0</v>
      </c>
      <c r="AJ374" s="35">
        <f t="shared" si="427"/>
        <v>0</v>
      </c>
      <c r="AK374" s="35">
        <f t="shared" si="427"/>
        <v>0</v>
      </c>
      <c r="AL374" s="35">
        <f t="shared" si="427"/>
        <v>0</v>
      </c>
      <c r="AM374" s="35">
        <f t="shared" si="427"/>
        <v>0</v>
      </c>
      <c r="AN374" s="35">
        <f t="shared" si="427"/>
        <v>0</v>
      </c>
      <c r="AO374" s="35">
        <f t="shared" si="427"/>
        <v>0</v>
      </c>
      <c r="AP374" s="35">
        <f t="shared" si="427"/>
        <v>0</v>
      </c>
      <c r="AQ374" s="35">
        <f t="shared" si="427"/>
        <v>0</v>
      </c>
      <c r="AR374" s="35">
        <f t="shared" si="427"/>
        <v>0</v>
      </c>
      <c r="AS374" s="35">
        <f t="shared" si="427"/>
        <v>0</v>
      </c>
      <c r="AT374" s="35">
        <f t="shared" si="427"/>
        <v>0</v>
      </c>
      <c r="AU374" s="35">
        <f t="shared" si="427"/>
        <v>0</v>
      </c>
      <c r="AV374" s="35">
        <f t="shared" si="427"/>
        <v>2632000</v>
      </c>
      <c r="AW374" s="35">
        <f t="shared" si="427"/>
        <v>0</v>
      </c>
      <c r="AX374" s="35">
        <f t="shared" si="427"/>
        <v>0</v>
      </c>
      <c r="AY374" s="35">
        <f t="shared" si="427"/>
        <v>0</v>
      </c>
      <c r="AZ374" s="35">
        <f t="shared" si="427"/>
        <v>0</v>
      </c>
      <c r="BA374" s="56">
        <f t="shared" si="428"/>
        <v>5264000</v>
      </c>
      <c r="BB374" s="28">
        <f t="shared" si="429"/>
        <v>0</v>
      </c>
      <c r="BC374" s="29"/>
      <c r="BD374" s="56">
        <f t="shared" si="430"/>
        <v>0</v>
      </c>
      <c r="BE374" s="56">
        <f t="shared" si="431"/>
        <v>0</v>
      </c>
      <c r="BF374" s="56">
        <f t="shared" si="432"/>
        <v>0</v>
      </c>
      <c r="BG374" s="56">
        <f t="shared" si="433"/>
        <v>0</v>
      </c>
      <c r="BH374" s="56">
        <f t="shared" si="434"/>
        <v>0</v>
      </c>
      <c r="BI374" s="56">
        <f t="shared" si="435"/>
        <v>0</v>
      </c>
      <c r="BJ374" s="56">
        <f t="shared" si="436"/>
        <v>2632000</v>
      </c>
      <c r="BK374" s="56">
        <f t="shared" si="437"/>
        <v>0</v>
      </c>
      <c r="BL374" s="56">
        <f t="shared" si="438"/>
        <v>0</v>
      </c>
      <c r="BM374" s="56">
        <f t="shared" si="439"/>
        <v>0</v>
      </c>
      <c r="BN374" s="56">
        <f t="shared" si="440"/>
        <v>2632000</v>
      </c>
      <c r="BO374" s="56">
        <f t="shared" si="441"/>
        <v>0</v>
      </c>
      <c r="BP374" s="29"/>
      <c r="BQ374" s="56">
        <f t="shared" si="442"/>
        <v>0</v>
      </c>
      <c r="BR374" s="56">
        <f t="shared" si="443"/>
        <v>0</v>
      </c>
      <c r="BS374" s="56">
        <f t="shared" si="444"/>
        <v>2632000</v>
      </c>
      <c r="BT374" s="56">
        <f t="shared" si="445"/>
        <v>2632000</v>
      </c>
    </row>
    <row r="375">
      <c r="A375" s="37" t="s">
        <v>304</v>
      </c>
      <c r="B375" s="38" t="s">
        <v>305</v>
      </c>
      <c r="C375" s="6"/>
      <c r="D375" s="39">
        <f t="shared" ref="D375:AZ375" si="446">sum(D376)</f>
        <v>5264000</v>
      </c>
      <c r="E375" s="39">
        <f t="shared" si="446"/>
        <v>0</v>
      </c>
      <c r="F375" s="39">
        <f t="shared" si="446"/>
        <v>0</v>
      </c>
      <c r="G375" s="39">
        <f t="shared" si="446"/>
        <v>0</v>
      </c>
      <c r="H375" s="39">
        <f t="shared" si="446"/>
        <v>0</v>
      </c>
      <c r="I375" s="39">
        <f t="shared" si="446"/>
        <v>0</v>
      </c>
      <c r="J375" s="39">
        <f t="shared" si="446"/>
        <v>0</v>
      </c>
      <c r="K375" s="39">
        <f t="shared" si="446"/>
        <v>0</v>
      </c>
      <c r="L375" s="39">
        <f t="shared" si="446"/>
        <v>0</v>
      </c>
      <c r="M375" s="39">
        <f t="shared" si="446"/>
        <v>0</v>
      </c>
      <c r="N375" s="39">
        <f t="shared" si="446"/>
        <v>0</v>
      </c>
      <c r="O375" s="39">
        <f t="shared" si="446"/>
        <v>0</v>
      </c>
      <c r="P375" s="39">
        <f t="shared" si="446"/>
        <v>0</v>
      </c>
      <c r="Q375" s="39">
        <f t="shared" si="446"/>
        <v>0</v>
      </c>
      <c r="R375" s="39">
        <f t="shared" si="446"/>
        <v>0</v>
      </c>
      <c r="S375" s="39">
        <f t="shared" si="446"/>
        <v>0</v>
      </c>
      <c r="T375" s="39">
        <f t="shared" si="446"/>
        <v>0</v>
      </c>
      <c r="U375" s="39">
        <f t="shared" si="446"/>
        <v>0</v>
      </c>
      <c r="V375" s="39">
        <f t="shared" si="446"/>
        <v>0</v>
      </c>
      <c r="W375" s="39">
        <f t="shared" si="446"/>
        <v>0</v>
      </c>
      <c r="X375" s="39">
        <f t="shared" si="446"/>
        <v>0</v>
      </c>
      <c r="Y375" s="39">
        <f t="shared" si="446"/>
        <v>0</v>
      </c>
      <c r="Z375" s="39">
        <f t="shared" si="446"/>
        <v>0</v>
      </c>
      <c r="AA375" s="39">
        <f t="shared" si="446"/>
        <v>0</v>
      </c>
      <c r="AB375" s="39">
        <f t="shared" si="446"/>
        <v>0</v>
      </c>
      <c r="AC375" s="39">
        <f t="shared" si="446"/>
        <v>0</v>
      </c>
      <c r="AD375" s="39">
        <f t="shared" si="446"/>
        <v>0</v>
      </c>
      <c r="AE375" s="39">
        <f t="shared" si="446"/>
        <v>0</v>
      </c>
      <c r="AF375" s="39">
        <f t="shared" si="446"/>
        <v>2632000</v>
      </c>
      <c r="AG375" s="39">
        <f t="shared" si="446"/>
        <v>0</v>
      </c>
      <c r="AH375" s="39">
        <f t="shared" si="446"/>
        <v>0</v>
      </c>
      <c r="AI375" s="39">
        <f t="shared" si="446"/>
        <v>0</v>
      </c>
      <c r="AJ375" s="39">
        <f t="shared" si="446"/>
        <v>0</v>
      </c>
      <c r="AK375" s="39">
        <f t="shared" si="446"/>
        <v>0</v>
      </c>
      <c r="AL375" s="39">
        <f t="shared" si="446"/>
        <v>0</v>
      </c>
      <c r="AM375" s="39">
        <f t="shared" si="446"/>
        <v>0</v>
      </c>
      <c r="AN375" s="39">
        <f t="shared" si="446"/>
        <v>0</v>
      </c>
      <c r="AO375" s="39">
        <f t="shared" si="446"/>
        <v>0</v>
      </c>
      <c r="AP375" s="39">
        <f t="shared" si="446"/>
        <v>0</v>
      </c>
      <c r="AQ375" s="39">
        <f t="shared" si="446"/>
        <v>0</v>
      </c>
      <c r="AR375" s="39">
        <f t="shared" si="446"/>
        <v>0</v>
      </c>
      <c r="AS375" s="39">
        <f t="shared" si="446"/>
        <v>0</v>
      </c>
      <c r="AT375" s="39">
        <f t="shared" si="446"/>
        <v>0</v>
      </c>
      <c r="AU375" s="39">
        <f t="shared" si="446"/>
        <v>0</v>
      </c>
      <c r="AV375" s="39">
        <f t="shared" si="446"/>
        <v>2632000</v>
      </c>
      <c r="AW375" s="39">
        <f t="shared" si="446"/>
        <v>0</v>
      </c>
      <c r="AX375" s="39">
        <f t="shared" si="446"/>
        <v>0</v>
      </c>
      <c r="AY375" s="39">
        <f t="shared" si="446"/>
        <v>0</v>
      </c>
      <c r="AZ375" s="39">
        <f t="shared" si="446"/>
        <v>0</v>
      </c>
      <c r="BA375" s="57">
        <f t="shared" si="428"/>
        <v>5264000</v>
      </c>
      <c r="BB375" s="28">
        <f t="shared" si="429"/>
        <v>0</v>
      </c>
      <c r="BC375" s="29"/>
      <c r="BD375" s="57">
        <f t="shared" si="430"/>
        <v>0</v>
      </c>
      <c r="BE375" s="57">
        <f t="shared" si="431"/>
        <v>0</v>
      </c>
      <c r="BF375" s="57">
        <f t="shared" si="432"/>
        <v>0</v>
      </c>
      <c r="BG375" s="57">
        <f t="shared" si="433"/>
        <v>0</v>
      </c>
      <c r="BH375" s="57">
        <f t="shared" si="434"/>
        <v>0</v>
      </c>
      <c r="BI375" s="57">
        <f t="shared" si="435"/>
        <v>0</v>
      </c>
      <c r="BJ375" s="57">
        <f t="shared" si="436"/>
        <v>2632000</v>
      </c>
      <c r="BK375" s="57">
        <f t="shared" si="437"/>
        <v>0</v>
      </c>
      <c r="BL375" s="57">
        <f t="shared" si="438"/>
        <v>0</v>
      </c>
      <c r="BM375" s="57">
        <f t="shared" si="439"/>
        <v>0</v>
      </c>
      <c r="BN375" s="57">
        <f t="shared" si="440"/>
        <v>2632000</v>
      </c>
      <c r="BO375" s="57">
        <f t="shared" si="441"/>
        <v>0</v>
      </c>
      <c r="BP375" s="29"/>
      <c r="BQ375" s="57">
        <f t="shared" si="442"/>
        <v>0</v>
      </c>
      <c r="BR375" s="57">
        <f t="shared" si="443"/>
        <v>0</v>
      </c>
      <c r="BS375" s="57">
        <f t="shared" si="444"/>
        <v>2632000</v>
      </c>
      <c r="BT375" s="57">
        <f t="shared" si="445"/>
        <v>2632000</v>
      </c>
    </row>
    <row r="376">
      <c r="A376" s="41" t="s">
        <v>98</v>
      </c>
      <c r="B376" s="42" t="s">
        <v>306</v>
      </c>
      <c r="C376" s="6"/>
      <c r="D376" s="43">
        <f t="shared" ref="D376:AZ376" si="447">sum(D377)</f>
        <v>5264000</v>
      </c>
      <c r="E376" s="43">
        <f t="shared" si="447"/>
        <v>0</v>
      </c>
      <c r="F376" s="43">
        <f t="shared" si="447"/>
        <v>0</v>
      </c>
      <c r="G376" s="43">
        <f t="shared" si="447"/>
        <v>0</v>
      </c>
      <c r="H376" s="43">
        <f t="shared" si="447"/>
        <v>0</v>
      </c>
      <c r="I376" s="43">
        <f t="shared" si="447"/>
        <v>0</v>
      </c>
      <c r="J376" s="43">
        <f t="shared" si="447"/>
        <v>0</v>
      </c>
      <c r="K376" s="43">
        <f t="shared" si="447"/>
        <v>0</v>
      </c>
      <c r="L376" s="43">
        <f t="shared" si="447"/>
        <v>0</v>
      </c>
      <c r="M376" s="43">
        <f t="shared" si="447"/>
        <v>0</v>
      </c>
      <c r="N376" s="43">
        <f t="shared" si="447"/>
        <v>0</v>
      </c>
      <c r="O376" s="43">
        <f t="shared" si="447"/>
        <v>0</v>
      </c>
      <c r="P376" s="43">
        <f t="shared" si="447"/>
        <v>0</v>
      </c>
      <c r="Q376" s="43">
        <f t="shared" si="447"/>
        <v>0</v>
      </c>
      <c r="R376" s="43">
        <f t="shared" si="447"/>
        <v>0</v>
      </c>
      <c r="S376" s="43">
        <f t="shared" si="447"/>
        <v>0</v>
      </c>
      <c r="T376" s="43">
        <f t="shared" si="447"/>
        <v>0</v>
      </c>
      <c r="U376" s="43">
        <f t="shared" si="447"/>
        <v>0</v>
      </c>
      <c r="V376" s="43">
        <f t="shared" si="447"/>
        <v>0</v>
      </c>
      <c r="W376" s="43">
        <f t="shared" si="447"/>
        <v>0</v>
      </c>
      <c r="X376" s="43">
        <f t="shared" si="447"/>
        <v>0</v>
      </c>
      <c r="Y376" s="43">
        <f t="shared" si="447"/>
        <v>0</v>
      </c>
      <c r="Z376" s="43">
        <f t="shared" si="447"/>
        <v>0</v>
      </c>
      <c r="AA376" s="43">
        <f t="shared" si="447"/>
        <v>0</v>
      </c>
      <c r="AB376" s="43">
        <f t="shared" si="447"/>
        <v>0</v>
      </c>
      <c r="AC376" s="43">
        <f t="shared" si="447"/>
        <v>0</v>
      </c>
      <c r="AD376" s="43">
        <f t="shared" si="447"/>
        <v>0</v>
      </c>
      <c r="AE376" s="43">
        <f t="shared" si="447"/>
        <v>0</v>
      </c>
      <c r="AF376" s="43">
        <f t="shared" si="447"/>
        <v>2632000</v>
      </c>
      <c r="AG376" s="43">
        <f t="shared" si="447"/>
        <v>0</v>
      </c>
      <c r="AH376" s="43">
        <f t="shared" si="447"/>
        <v>0</v>
      </c>
      <c r="AI376" s="43">
        <f t="shared" si="447"/>
        <v>0</v>
      </c>
      <c r="AJ376" s="43">
        <f t="shared" si="447"/>
        <v>0</v>
      </c>
      <c r="AK376" s="43">
        <f t="shared" si="447"/>
        <v>0</v>
      </c>
      <c r="AL376" s="43">
        <f t="shared" si="447"/>
        <v>0</v>
      </c>
      <c r="AM376" s="43">
        <f t="shared" si="447"/>
        <v>0</v>
      </c>
      <c r="AN376" s="43">
        <f t="shared" si="447"/>
        <v>0</v>
      </c>
      <c r="AO376" s="43">
        <f t="shared" si="447"/>
        <v>0</v>
      </c>
      <c r="AP376" s="43">
        <f t="shared" si="447"/>
        <v>0</v>
      </c>
      <c r="AQ376" s="43">
        <f t="shared" si="447"/>
        <v>0</v>
      </c>
      <c r="AR376" s="43">
        <f t="shared" si="447"/>
        <v>0</v>
      </c>
      <c r="AS376" s="43">
        <f t="shared" si="447"/>
        <v>0</v>
      </c>
      <c r="AT376" s="43">
        <f t="shared" si="447"/>
        <v>0</v>
      </c>
      <c r="AU376" s="43">
        <f t="shared" si="447"/>
        <v>0</v>
      </c>
      <c r="AV376" s="43">
        <f t="shared" si="447"/>
        <v>2632000</v>
      </c>
      <c r="AW376" s="43">
        <f t="shared" si="447"/>
        <v>0</v>
      </c>
      <c r="AX376" s="43">
        <f t="shared" si="447"/>
        <v>0</v>
      </c>
      <c r="AY376" s="43">
        <f t="shared" si="447"/>
        <v>0</v>
      </c>
      <c r="AZ376" s="58">
        <f t="shared" si="447"/>
        <v>0</v>
      </c>
      <c r="BA376" s="59">
        <f t="shared" si="428"/>
        <v>5264000</v>
      </c>
      <c r="BB376" s="28">
        <f t="shared" si="429"/>
        <v>0</v>
      </c>
      <c r="BC376" s="29"/>
      <c r="BD376" s="59">
        <f t="shared" si="430"/>
        <v>0</v>
      </c>
      <c r="BE376" s="59">
        <f t="shared" si="431"/>
        <v>0</v>
      </c>
      <c r="BF376" s="59">
        <f t="shared" si="432"/>
        <v>0</v>
      </c>
      <c r="BG376" s="59">
        <f t="shared" si="433"/>
        <v>0</v>
      </c>
      <c r="BH376" s="59">
        <f t="shared" si="434"/>
        <v>0</v>
      </c>
      <c r="BI376" s="59">
        <f t="shared" si="435"/>
        <v>0</v>
      </c>
      <c r="BJ376" s="59">
        <f t="shared" si="436"/>
        <v>2632000</v>
      </c>
      <c r="BK376" s="59">
        <f t="shared" si="437"/>
        <v>0</v>
      </c>
      <c r="BL376" s="59">
        <f t="shared" si="438"/>
        <v>0</v>
      </c>
      <c r="BM376" s="59">
        <f t="shared" si="439"/>
        <v>0</v>
      </c>
      <c r="BN376" s="59">
        <f t="shared" si="440"/>
        <v>2632000</v>
      </c>
      <c r="BO376" s="59">
        <f t="shared" si="441"/>
        <v>0</v>
      </c>
      <c r="BP376" s="29"/>
      <c r="BQ376" s="59">
        <f t="shared" si="442"/>
        <v>0</v>
      </c>
      <c r="BR376" s="59">
        <f t="shared" si="443"/>
        <v>0</v>
      </c>
      <c r="BS376" s="59">
        <f t="shared" si="444"/>
        <v>2632000</v>
      </c>
      <c r="BT376" s="59">
        <f t="shared" si="445"/>
        <v>2632000</v>
      </c>
    </row>
    <row r="377">
      <c r="A377" s="45">
        <v>524111.0</v>
      </c>
      <c r="B377" s="46" t="s">
        <v>41</v>
      </c>
      <c r="C377" s="6"/>
      <c r="D377" s="47">
        <f t="shared" ref="D377:AZ377" si="448">sum(D379:D381)</f>
        <v>5264000</v>
      </c>
      <c r="E377" s="47">
        <f t="shared" si="448"/>
        <v>0</v>
      </c>
      <c r="F377" s="47">
        <f t="shared" si="448"/>
        <v>0</v>
      </c>
      <c r="G377" s="47">
        <f t="shared" si="448"/>
        <v>0</v>
      </c>
      <c r="H377" s="47">
        <f t="shared" si="448"/>
        <v>0</v>
      </c>
      <c r="I377" s="47">
        <f t="shared" si="448"/>
        <v>0</v>
      </c>
      <c r="J377" s="47">
        <f t="shared" si="448"/>
        <v>0</v>
      </c>
      <c r="K377" s="47">
        <f t="shared" si="448"/>
        <v>0</v>
      </c>
      <c r="L377" s="47">
        <f t="shared" si="448"/>
        <v>0</v>
      </c>
      <c r="M377" s="47">
        <f t="shared" si="448"/>
        <v>0</v>
      </c>
      <c r="N377" s="47">
        <f t="shared" si="448"/>
        <v>0</v>
      </c>
      <c r="O377" s="47">
        <f t="shared" si="448"/>
        <v>0</v>
      </c>
      <c r="P377" s="47">
        <f t="shared" si="448"/>
        <v>0</v>
      </c>
      <c r="Q377" s="47">
        <f t="shared" si="448"/>
        <v>0</v>
      </c>
      <c r="R377" s="47">
        <f t="shared" si="448"/>
        <v>0</v>
      </c>
      <c r="S377" s="47">
        <f t="shared" si="448"/>
        <v>0</v>
      </c>
      <c r="T377" s="47">
        <f t="shared" si="448"/>
        <v>0</v>
      </c>
      <c r="U377" s="47">
        <f t="shared" si="448"/>
        <v>0</v>
      </c>
      <c r="V377" s="47">
        <f t="shared" si="448"/>
        <v>0</v>
      </c>
      <c r="W377" s="47">
        <f t="shared" si="448"/>
        <v>0</v>
      </c>
      <c r="X377" s="47">
        <f t="shared" si="448"/>
        <v>0</v>
      </c>
      <c r="Y377" s="47">
        <f t="shared" si="448"/>
        <v>0</v>
      </c>
      <c r="Z377" s="47">
        <f t="shared" si="448"/>
        <v>0</v>
      </c>
      <c r="AA377" s="47">
        <f t="shared" si="448"/>
        <v>0</v>
      </c>
      <c r="AB377" s="47">
        <f t="shared" si="448"/>
        <v>0</v>
      </c>
      <c r="AC377" s="47">
        <f t="shared" si="448"/>
        <v>0</v>
      </c>
      <c r="AD377" s="47">
        <f t="shared" si="448"/>
        <v>0</v>
      </c>
      <c r="AE377" s="47">
        <f t="shared" si="448"/>
        <v>0</v>
      </c>
      <c r="AF377" s="47">
        <f t="shared" si="448"/>
        <v>2632000</v>
      </c>
      <c r="AG377" s="47">
        <f t="shared" si="448"/>
        <v>0</v>
      </c>
      <c r="AH377" s="47">
        <f t="shared" si="448"/>
        <v>0</v>
      </c>
      <c r="AI377" s="47">
        <f t="shared" si="448"/>
        <v>0</v>
      </c>
      <c r="AJ377" s="47">
        <f t="shared" si="448"/>
        <v>0</v>
      </c>
      <c r="AK377" s="47">
        <f t="shared" si="448"/>
        <v>0</v>
      </c>
      <c r="AL377" s="47">
        <f t="shared" si="448"/>
        <v>0</v>
      </c>
      <c r="AM377" s="47">
        <f t="shared" si="448"/>
        <v>0</v>
      </c>
      <c r="AN377" s="47">
        <f t="shared" si="448"/>
        <v>0</v>
      </c>
      <c r="AO377" s="47">
        <f t="shared" si="448"/>
        <v>0</v>
      </c>
      <c r="AP377" s="47">
        <f t="shared" si="448"/>
        <v>0</v>
      </c>
      <c r="AQ377" s="47">
        <f t="shared" si="448"/>
        <v>0</v>
      </c>
      <c r="AR377" s="47">
        <f t="shared" si="448"/>
        <v>0</v>
      </c>
      <c r="AS377" s="47">
        <f t="shared" si="448"/>
        <v>0</v>
      </c>
      <c r="AT377" s="47">
        <f t="shared" si="448"/>
        <v>0</v>
      </c>
      <c r="AU377" s="47">
        <f t="shared" si="448"/>
        <v>0</v>
      </c>
      <c r="AV377" s="47">
        <f t="shared" si="448"/>
        <v>2632000</v>
      </c>
      <c r="AW377" s="47">
        <f t="shared" si="448"/>
        <v>0</v>
      </c>
      <c r="AX377" s="47">
        <f t="shared" si="448"/>
        <v>0</v>
      </c>
      <c r="AY377" s="47">
        <f t="shared" si="448"/>
        <v>0</v>
      </c>
      <c r="AZ377" s="60">
        <f t="shared" si="448"/>
        <v>0</v>
      </c>
      <c r="BA377" s="59">
        <f t="shared" si="428"/>
        <v>5264000</v>
      </c>
      <c r="BB377" s="28">
        <f t="shared" si="429"/>
        <v>0</v>
      </c>
      <c r="BC377" s="61"/>
      <c r="BD377" s="59">
        <f t="shared" si="430"/>
        <v>0</v>
      </c>
      <c r="BE377" s="59">
        <f t="shared" si="431"/>
        <v>0</v>
      </c>
      <c r="BF377" s="59">
        <f t="shared" si="432"/>
        <v>0</v>
      </c>
      <c r="BG377" s="59">
        <f t="shared" si="433"/>
        <v>0</v>
      </c>
      <c r="BH377" s="59">
        <f t="shared" si="434"/>
        <v>0</v>
      </c>
      <c r="BI377" s="59">
        <f t="shared" si="435"/>
        <v>0</v>
      </c>
      <c r="BJ377" s="59">
        <f t="shared" si="436"/>
        <v>2632000</v>
      </c>
      <c r="BK377" s="59">
        <f t="shared" si="437"/>
        <v>0</v>
      </c>
      <c r="BL377" s="59">
        <f t="shared" si="438"/>
        <v>0</v>
      </c>
      <c r="BM377" s="59">
        <f t="shared" si="439"/>
        <v>0</v>
      </c>
      <c r="BN377" s="59">
        <f t="shared" si="440"/>
        <v>2632000</v>
      </c>
      <c r="BO377" s="59">
        <f t="shared" si="441"/>
        <v>0</v>
      </c>
      <c r="BP377" s="61"/>
      <c r="BQ377" s="59">
        <f t="shared" si="442"/>
        <v>0</v>
      </c>
      <c r="BR377" s="59">
        <f t="shared" si="443"/>
        <v>0</v>
      </c>
      <c r="BS377" s="59">
        <f t="shared" si="444"/>
        <v>2632000</v>
      </c>
      <c r="BT377" s="59">
        <f t="shared" si="445"/>
        <v>2632000</v>
      </c>
    </row>
    <row r="378">
      <c r="A378" s="44"/>
      <c r="B378" s="50" t="s">
        <v>37</v>
      </c>
      <c r="C378" s="6"/>
      <c r="D378" s="51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  <c r="AE378" s="62"/>
      <c r="AF378" s="62"/>
      <c r="AG378" s="62"/>
      <c r="AH378" s="62"/>
      <c r="AI378" s="62"/>
      <c r="AJ378" s="62"/>
      <c r="AK378" s="62"/>
      <c r="AL378" s="62"/>
      <c r="AM378" s="62"/>
      <c r="AN378" s="62"/>
      <c r="AO378" s="62"/>
      <c r="AP378" s="62"/>
      <c r="AQ378" s="62"/>
      <c r="AR378" s="62"/>
      <c r="AS378" s="62"/>
      <c r="AT378" s="62"/>
      <c r="AU378" s="62"/>
      <c r="AV378" s="62"/>
      <c r="AW378" s="62"/>
      <c r="AX378" s="62"/>
      <c r="AY378" s="62"/>
      <c r="AZ378" s="63"/>
      <c r="BA378" s="59">
        <f t="shared" si="428"/>
        <v>0</v>
      </c>
      <c r="BB378" s="28">
        <f t="shared" si="429"/>
        <v>0</v>
      </c>
      <c r="BC378" s="64"/>
      <c r="BD378" s="59">
        <f t="shared" si="430"/>
        <v>0</v>
      </c>
      <c r="BE378" s="59">
        <f t="shared" si="431"/>
        <v>0</v>
      </c>
      <c r="BF378" s="59">
        <f t="shared" si="432"/>
        <v>0</v>
      </c>
      <c r="BG378" s="59">
        <f t="shared" si="433"/>
        <v>0</v>
      </c>
      <c r="BH378" s="59">
        <f t="shared" si="434"/>
        <v>0</v>
      </c>
      <c r="BI378" s="59">
        <f t="shared" si="435"/>
        <v>0</v>
      </c>
      <c r="BJ378" s="59">
        <f t="shared" si="436"/>
        <v>0</v>
      </c>
      <c r="BK378" s="59">
        <f t="shared" si="437"/>
        <v>0</v>
      </c>
      <c r="BL378" s="59">
        <f t="shared" si="438"/>
        <v>0</v>
      </c>
      <c r="BM378" s="59">
        <f t="shared" si="439"/>
        <v>0</v>
      </c>
      <c r="BN378" s="59">
        <f t="shared" si="440"/>
        <v>0</v>
      </c>
      <c r="BO378" s="59">
        <f t="shared" si="441"/>
        <v>0</v>
      </c>
      <c r="BP378" s="64"/>
      <c r="BQ378" s="59">
        <f t="shared" si="442"/>
        <v>0</v>
      </c>
      <c r="BR378" s="59">
        <f t="shared" si="443"/>
        <v>0</v>
      </c>
      <c r="BS378" s="59">
        <f t="shared" si="444"/>
        <v>0</v>
      </c>
      <c r="BT378" s="59">
        <f t="shared" si="445"/>
        <v>0</v>
      </c>
    </row>
    <row r="379">
      <c r="A379" s="44"/>
      <c r="B379" s="52" t="s">
        <v>38</v>
      </c>
      <c r="C379" s="52" t="s">
        <v>134</v>
      </c>
      <c r="D379" s="53">
        <v>2064000.0</v>
      </c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2"/>
      <c r="AC379" s="62"/>
      <c r="AD379" s="62"/>
      <c r="AE379" s="62"/>
      <c r="AF379" s="53">
        <v>1032000.0</v>
      </c>
      <c r="AG379" s="62"/>
      <c r="AH379" s="62"/>
      <c r="AI379" s="62"/>
      <c r="AJ379" s="62"/>
      <c r="AK379" s="62"/>
      <c r="AL379" s="62"/>
      <c r="AM379" s="62"/>
      <c r="AN379" s="62"/>
      <c r="AO379" s="62"/>
      <c r="AP379" s="62"/>
      <c r="AQ379" s="62"/>
      <c r="AR379" s="62"/>
      <c r="AS379" s="62"/>
      <c r="AT379" s="62"/>
      <c r="AU379" s="62"/>
      <c r="AV379" s="62">
        <v>1032000.0</v>
      </c>
      <c r="AW379" s="62"/>
      <c r="AX379" s="62"/>
      <c r="AY379" s="62"/>
      <c r="AZ379" s="63"/>
      <c r="BA379" s="59">
        <f t="shared" si="428"/>
        <v>2064000</v>
      </c>
      <c r="BB379" s="28">
        <f t="shared" si="429"/>
        <v>0</v>
      </c>
      <c r="BC379" s="64"/>
      <c r="BD379" s="59">
        <f t="shared" si="430"/>
        <v>0</v>
      </c>
      <c r="BE379" s="59">
        <f t="shared" si="431"/>
        <v>0</v>
      </c>
      <c r="BF379" s="59">
        <f t="shared" si="432"/>
        <v>0</v>
      </c>
      <c r="BG379" s="59">
        <f t="shared" si="433"/>
        <v>0</v>
      </c>
      <c r="BH379" s="59">
        <f t="shared" si="434"/>
        <v>0</v>
      </c>
      <c r="BI379" s="59">
        <f t="shared" si="435"/>
        <v>0</v>
      </c>
      <c r="BJ379" s="59">
        <f t="shared" si="436"/>
        <v>1032000</v>
      </c>
      <c r="BK379" s="59">
        <f t="shared" si="437"/>
        <v>0</v>
      </c>
      <c r="BL379" s="59">
        <f t="shared" si="438"/>
        <v>0</v>
      </c>
      <c r="BM379" s="59">
        <f t="shared" si="439"/>
        <v>0</v>
      </c>
      <c r="BN379" s="59">
        <f t="shared" si="440"/>
        <v>1032000</v>
      </c>
      <c r="BO379" s="59">
        <f t="shared" si="441"/>
        <v>0</v>
      </c>
      <c r="BP379" s="64"/>
      <c r="BQ379" s="59">
        <f t="shared" si="442"/>
        <v>0</v>
      </c>
      <c r="BR379" s="59">
        <f t="shared" si="443"/>
        <v>0</v>
      </c>
      <c r="BS379" s="59">
        <f t="shared" si="444"/>
        <v>1032000</v>
      </c>
      <c r="BT379" s="59">
        <f t="shared" si="445"/>
        <v>1032000</v>
      </c>
    </row>
    <row r="380">
      <c r="A380" s="44"/>
      <c r="B380" s="52" t="s">
        <v>38</v>
      </c>
      <c r="C380" s="52" t="s">
        <v>135</v>
      </c>
      <c r="D380" s="53">
        <v>2600000.0</v>
      </c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  <c r="AB380" s="62"/>
      <c r="AC380" s="62"/>
      <c r="AD380" s="62"/>
      <c r="AE380" s="62"/>
      <c r="AF380" s="53">
        <v>1300000.0</v>
      </c>
      <c r="AG380" s="62"/>
      <c r="AH380" s="62"/>
      <c r="AI380" s="62"/>
      <c r="AJ380" s="62"/>
      <c r="AK380" s="62"/>
      <c r="AL380" s="62"/>
      <c r="AM380" s="62"/>
      <c r="AN380" s="62"/>
      <c r="AO380" s="62"/>
      <c r="AP380" s="62"/>
      <c r="AQ380" s="62"/>
      <c r="AR380" s="62"/>
      <c r="AS380" s="62"/>
      <c r="AT380" s="62"/>
      <c r="AU380" s="62"/>
      <c r="AV380" s="62">
        <v>1300000.0</v>
      </c>
      <c r="AW380" s="62"/>
      <c r="AX380" s="62"/>
      <c r="AY380" s="62"/>
      <c r="AZ380" s="63"/>
      <c r="BA380" s="59">
        <f t="shared" si="428"/>
        <v>2600000</v>
      </c>
      <c r="BB380" s="28">
        <f t="shared" si="429"/>
        <v>0</v>
      </c>
      <c r="BC380" s="64"/>
      <c r="BD380" s="59">
        <f t="shared" si="430"/>
        <v>0</v>
      </c>
      <c r="BE380" s="59">
        <f t="shared" si="431"/>
        <v>0</v>
      </c>
      <c r="BF380" s="59">
        <f t="shared" si="432"/>
        <v>0</v>
      </c>
      <c r="BG380" s="59">
        <f t="shared" si="433"/>
        <v>0</v>
      </c>
      <c r="BH380" s="59">
        <f t="shared" si="434"/>
        <v>0</v>
      </c>
      <c r="BI380" s="59">
        <f t="shared" si="435"/>
        <v>0</v>
      </c>
      <c r="BJ380" s="59">
        <f t="shared" si="436"/>
        <v>1300000</v>
      </c>
      <c r="BK380" s="59">
        <f t="shared" si="437"/>
        <v>0</v>
      </c>
      <c r="BL380" s="59">
        <f t="shared" si="438"/>
        <v>0</v>
      </c>
      <c r="BM380" s="59">
        <f t="shared" si="439"/>
        <v>0</v>
      </c>
      <c r="BN380" s="59">
        <f t="shared" si="440"/>
        <v>1300000</v>
      </c>
      <c r="BO380" s="59">
        <f t="shared" si="441"/>
        <v>0</v>
      </c>
      <c r="BP380" s="64"/>
      <c r="BQ380" s="59">
        <f t="shared" si="442"/>
        <v>0</v>
      </c>
      <c r="BR380" s="59">
        <f t="shared" si="443"/>
        <v>0</v>
      </c>
      <c r="BS380" s="59">
        <f t="shared" si="444"/>
        <v>1300000</v>
      </c>
      <c r="BT380" s="59">
        <f t="shared" si="445"/>
        <v>1300000</v>
      </c>
    </row>
    <row r="381">
      <c r="A381" s="44"/>
      <c r="B381" s="52" t="s">
        <v>38</v>
      </c>
      <c r="C381" s="52" t="s">
        <v>136</v>
      </c>
      <c r="D381" s="53">
        <v>600000.0</v>
      </c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2"/>
      <c r="AC381" s="62"/>
      <c r="AD381" s="62"/>
      <c r="AE381" s="62"/>
      <c r="AF381" s="53">
        <v>300000.0</v>
      </c>
      <c r="AG381" s="62"/>
      <c r="AH381" s="62"/>
      <c r="AI381" s="62"/>
      <c r="AJ381" s="62"/>
      <c r="AK381" s="62"/>
      <c r="AL381" s="62"/>
      <c r="AM381" s="62"/>
      <c r="AN381" s="62"/>
      <c r="AO381" s="62"/>
      <c r="AP381" s="62"/>
      <c r="AQ381" s="62"/>
      <c r="AR381" s="62"/>
      <c r="AS381" s="62"/>
      <c r="AT381" s="62"/>
      <c r="AU381" s="62"/>
      <c r="AV381" s="62">
        <v>300000.0</v>
      </c>
      <c r="AW381" s="62"/>
      <c r="AX381" s="62"/>
      <c r="AY381" s="62"/>
      <c r="AZ381" s="63"/>
      <c r="BA381" s="59">
        <f t="shared" si="428"/>
        <v>600000</v>
      </c>
      <c r="BB381" s="28">
        <f t="shared" si="429"/>
        <v>0</v>
      </c>
      <c r="BC381" s="64"/>
      <c r="BD381" s="59">
        <f t="shared" si="430"/>
        <v>0</v>
      </c>
      <c r="BE381" s="59">
        <f t="shared" si="431"/>
        <v>0</v>
      </c>
      <c r="BF381" s="59">
        <f t="shared" si="432"/>
        <v>0</v>
      </c>
      <c r="BG381" s="59">
        <f t="shared" si="433"/>
        <v>0</v>
      </c>
      <c r="BH381" s="59">
        <f t="shared" si="434"/>
        <v>0</v>
      </c>
      <c r="BI381" s="59">
        <f t="shared" si="435"/>
        <v>0</v>
      </c>
      <c r="BJ381" s="59">
        <f t="shared" si="436"/>
        <v>300000</v>
      </c>
      <c r="BK381" s="59">
        <f t="shared" si="437"/>
        <v>0</v>
      </c>
      <c r="BL381" s="59">
        <f t="shared" si="438"/>
        <v>0</v>
      </c>
      <c r="BM381" s="59">
        <f t="shared" si="439"/>
        <v>0</v>
      </c>
      <c r="BN381" s="59">
        <f t="shared" si="440"/>
        <v>300000</v>
      </c>
      <c r="BO381" s="59">
        <f t="shared" si="441"/>
        <v>0</v>
      </c>
      <c r="BP381" s="64"/>
      <c r="BQ381" s="59">
        <f t="shared" si="442"/>
        <v>0</v>
      </c>
      <c r="BR381" s="59">
        <f t="shared" si="443"/>
        <v>0</v>
      </c>
      <c r="BS381" s="59">
        <f t="shared" si="444"/>
        <v>300000</v>
      </c>
      <c r="BT381" s="59">
        <f t="shared" si="445"/>
        <v>300000</v>
      </c>
    </row>
    <row r="382">
      <c r="A382" s="94"/>
      <c r="B382" s="95"/>
      <c r="C382" s="95"/>
      <c r="AZ382" s="96"/>
      <c r="BB382" s="64"/>
      <c r="BC382" s="64"/>
      <c r="BP382" s="64"/>
    </row>
    <row r="383" hidden="1">
      <c r="A383" s="94"/>
      <c r="B383" s="95"/>
      <c r="C383" s="95"/>
      <c r="AZ383" s="96"/>
      <c r="BB383" s="64"/>
      <c r="BC383" s="64"/>
      <c r="BP383" s="64"/>
    </row>
    <row r="384" hidden="1">
      <c r="A384" s="94"/>
      <c r="B384" s="95"/>
      <c r="C384" s="97" t="s">
        <v>312</v>
      </c>
      <c r="AZ384" s="96"/>
      <c r="BB384" s="64"/>
      <c r="BC384" s="64"/>
      <c r="BP384" s="64"/>
    </row>
    <row r="385" hidden="1">
      <c r="A385" s="94"/>
      <c r="B385" s="95"/>
      <c r="C385" s="52" t="s">
        <v>313</v>
      </c>
      <c r="D385" s="62">
        <f>2756000+810000+22131000+7302000+850000</f>
        <v>33849000</v>
      </c>
      <c r="AZ385" s="96"/>
      <c r="BB385" s="64"/>
      <c r="BC385" s="64"/>
      <c r="BD385" s="163">
        <f t="shared" ref="BD385:BO385" si="449">sum(BD235,BD199)</f>
        <v>0</v>
      </c>
      <c r="BE385" s="163">
        <f t="shared" si="449"/>
        <v>71654000</v>
      </c>
      <c r="BF385" s="163">
        <f t="shared" si="449"/>
        <v>66123000</v>
      </c>
      <c r="BG385" s="163">
        <f t="shared" si="449"/>
        <v>70469000</v>
      </c>
      <c r="BH385" s="163">
        <f t="shared" si="449"/>
        <v>73564250</v>
      </c>
      <c r="BI385" s="163">
        <f t="shared" si="449"/>
        <v>73564250</v>
      </c>
      <c r="BJ385" s="163">
        <f t="shared" si="449"/>
        <v>73564250</v>
      </c>
      <c r="BK385" s="163">
        <f t="shared" si="449"/>
        <v>73564250</v>
      </c>
      <c r="BL385" s="163">
        <f t="shared" si="449"/>
        <v>73564250</v>
      </c>
      <c r="BM385" s="163">
        <f t="shared" si="449"/>
        <v>73564250</v>
      </c>
      <c r="BN385" s="163">
        <f t="shared" si="449"/>
        <v>73564250</v>
      </c>
      <c r="BO385" s="163">
        <f t="shared" si="449"/>
        <v>156569250</v>
      </c>
      <c r="BP385" s="64"/>
    </row>
    <row r="386" hidden="1">
      <c r="A386" s="94"/>
      <c r="B386" s="95"/>
      <c r="C386" s="52" t="s">
        <v>314</v>
      </c>
      <c r="D386" s="53">
        <v>4.5E7</v>
      </c>
      <c r="AZ386" s="96"/>
      <c r="BB386" s="64"/>
      <c r="BC386" s="64"/>
      <c r="BD386" s="163">
        <f t="shared" ref="BD386:BO386" si="450">sum(BD249,BD239)</f>
        <v>0</v>
      </c>
      <c r="BE386" s="163">
        <f t="shared" si="450"/>
        <v>974000</v>
      </c>
      <c r="BF386" s="163">
        <f t="shared" si="450"/>
        <v>0</v>
      </c>
      <c r="BG386" s="163">
        <f t="shared" si="450"/>
        <v>1311000</v>
      </c>
      <c r="BH386" s="163">
        <f t="shared" si="450"/>
        <v>0</v>
      </c>
      <c r="BI386" s="163">
        <f t="shared" si="450"/>
        <v>0</v>
      </c>
      <c r="BJ386" s="163">
        <f t="shared" si="450"/>
        <v>0</v>
      </c>
      <c r="BK386" s="163">
        <f t="shared" si="450"/>
        <v>0</v>
      </c>
      <c r="BL386" s="163">
        <f t="shared" si="450"/>
        <v>0</v>
      </c>
      <c r="BM386" s="163">
        <f t="shared" si="450"/>
        <v>21201400</v>
      </c>
      <c r="BN386" s="163">
        <f t="shared" si="450"/>
        <v>0</v>
      </c>
      <c r="BO386" s="163">
        <f t="shared" si="450"/>
        <v>14485600</v>
      </c>
      <c r="BP386" s="64"/>
    </row>
    <row r="387" hidden="1">
      <c r="A387" s="94"/>
      <c r="B387" s="95"/>
      <c r="C387" s="52" t="s">
        <v>315</v>
      </c>
      <c r="D387" s="62">
        <f>540000+1712000+114777000+2550000</f>
        <v>119579000</v>
      </c>
      <c r="AZ387" s="96"/>
      <c r="BB387" s="64"/>
      <c r="BC387" s="64"/>
      <c r="BD387" s="163">
        <f t="shared" ref="BD387:BO387" si="451">sum(BD385:BD386)</f>
        <v>0</v>
      </c>
      <c r="BE387" s="163">
        <f t="shared" si="451"/>
        <v>72628000</v>
      </c>
      <c r="BF387" s="163">
        <f t="shared" si="451"/>
        <v>66123000</v>
      </c>
      <c r="BG387" s="163">
        <f t="shared" si="451"/>
        <v>71780000</v>
      </c>
      <c r="BH387" s="163">
        <f t="shared" si="451"/>
        <v>73564250</v>
      </c>
      <c r="BI387" s="163">
        <f t="shared" si="451"/>
        <v>73564250</v>
      </c>
      <c r="BJ387" s="163">
        <f t="shared" si="451"/>
        <v>73564250</v>
      </c>
      <c r="BK387" s="163">
        <f t="shared" si="451"/>
        <v>73564250</v>
      </c>
      <c r="BL387" s="163">
        <f t="shared" si="451"/>
        <v>73564250</v>
      </c>
      <c r="BM387" s="163">
        <f t="shared" si="451"/>
        <v>94765650</v>
      </c>
      <c r="BN387" s="163">
        <f t="shared" si="451"/>
        <v>73564250</v>
      </c>
      <c r="BO387" s="163">
        <f t="shared" si="451"/>
        <v>171054850</v>
      </c>
      <c r="BP387" s="64"/>
    </row>
    <row r="388" hidden="1">
      <c r="A388" s="94"/>
      <c r="B388" s="95"/>
      <c r="C388" s="52" t="s">
        <v>316</v>
      </c>
      <c r="D388" s="53">
        <v>9.0E7</v>
      </c>
      <c r="AZ388" s="96"/>
      <c r="BB388" s="64"/>
      <c r="BC388" s="64"/>
      <c r="BP388" s="64"/>
    </row>
    <row r="389" hidden="1">
      <c r="A389" s="94"/>
      <c r="B389" s="95"/>
      <c r="C389" s="97" t="s">
        <v>317</v>
      </c>
      <c r="D389" s="98">
        <f>sum(D385:D388)</f>
        <v>288428000</v>
      </c>
      <c r="AZ389" s="96"/>
      <c r="BB389" s="64"/>
      <c r="BC389" s="64"/>
      <c r="BO389" s="163">
        <f>D389+BO3</f>
        <v>327311450</v>
      </c>
      <c r="BP389" s="64"/>
    </row>
    <row r="390" hidden="1">
      <c r="A390" s="94"/>
      <c r="B390" s="95"/>
      <c r="C390" s="95"/>
      <c r="AZ390" s="96"/>
      <c r="BB390" s="64"/>
      <c r="BC390" s="64"/>
      <c r="BP390" s="64"/>
    </row>
    <row r="391" hidden="1">
      <c r="A391" s="94"/>
      <c r="B391" s="95"/>
      <c r="C391" s="99" t="s">
        <v>318</v>
      </c>
      <c r="D391" s="62">
        <f t="shared" ref="D391:AZ391" si="452">sum(D145)</f>
        <v>22194592000</v>
      </c>
      <c r="E391" s="62">
        <f t="shared" si="452"/>
        <v>516039587</v>
      </c>
      <c r="F391" s="62">
        <f t="shared" si="452"/>
        <v>73162715</v>
      </c>
      <c r="G391" s="62">
        <f t="shared" si="452"/>
        <v>0</v>
      </c>
      <c r="H391" s="62">
        <f t="shared" si="452"/>
        <v>0</v>
      </c>
      <c r="I391" s="62">
        <f t="shared" si="452"/>
        <v>521898381</v>
      </c>
      <c r="J391" s="62">
        <f t="shared" si="452"/>
        <v>808930614</v>
      </c>
      <c r="K391" s="62">
        <f t="shared" si="452"/>
        <v>277853355</v>
      </c>
      <c r="L391" s="62">
        <f t="shared" si="452"/>
        <v>19630107</v>
      </c>
      <c r="M391" s="62">
        <f t="shared" si="452"/>
        <v>1111829683</v>
      </c>
      <c r="N391" s="62">
        <f t="shared" si="452"/>
        <v>1576579304</v>
      </c>
      <c r="O391" s="62">
        <f t="shared" si="452"/>
        <v>93669058</v>
      </c>
      <c r="P391" s="62">
        <f t="shared" si="452"/>
        <v>176003000</v>
      </c>
      <c r="Q391" s="62">
        <f t="shared" si="452"/>
        <v>525783857</v>
      </c>
      <c r="R391" s="62">
        <f t="shared" si="452"/>
        <v>87284570</v>
      </c>
      <c r="S391" s="62">
        <f t="shared" si="452"/>
        <v>668156194</v>
      </c>
      <c r="T391" s="62">
        <f t="shared" si="452"/>
        <v>244238500</v>
      </c>
      <c r="U391" s="62">
        <f t="shared" si="452"/>
        <v>527104792</v>
      </c>
      <c r="V391" s="62">
        <f t="shared" si="452"/>
        <v>736263286</v>
      </c>
      <c r="W391" s="62">
        <f t="shared" si="452"/>
        <v>10930925</v>
      </c>
      <c r="X391" s="62">
        <f t="shared" si="452"/>
        <v>303985750</v>
      </c>
      <c r="Y391" s="62">
        <f t="shared" si="452"/>
        <v>1713438191</v>
      </c>
      <c r="Z391" s="62">
        <f t="shared" si="452"/>
        <v>740795471</v>
      </c>
      <c r="AA391" s="62">
        <f t="shared" si="452"/>
        <v>123286259</v>
      </c>
      <c r="AB391" s="62">
        <f t="shared" si="452"/>
        <v>208892000</v>
      </c>
      <c r="AC391" s="62">
        <f t="shared" si="452"/>
        <v>529279371</v>
      </c>
      <c r="AD391" s="62">
        <f t="shared" si="452"/>
        <v>718461450</v>
      </c>
      <c r="AE391" s="62">
        <f t="shared" si="452"/>
        <v>75000000</v>
      </c>
      <c r="AF391" s="62">
        <f t="shared" si="452"/>
        <v>211690500</v>
      </c>
      <c r="AG391" s="62">
        <f t="shared" si="452"/>
        <v>532779371</v>
      </c>
      <c r="AH391" s="62">
        <f t="shared" si="452"/>
        <v>703461450</v>
      </c>
      <c r="AI391" s="62">
        <f t="shared" si="452"/>
        <v>75000000</v>
      </c>
      <c r="AJ391" s="62">
        <f t="shared" si="452"/>
        <v>223087639</v>
      </c>
      <c r="AK391" s="62">
        <f t="shared" si="452"/>
        <v>529279371</v>
      </c>
      <c r="AL391" s="62">
        <f t="shared" si="452"/>
        <v>808478450</v>
      </c>
      <c r="AM391" s="62">
        <f t="shared" si="452"/>
        <v>75000000</v>
      </c>
      <c r="AN391" s="62">
        <f t="shared" si="452"/>
        <v>209058500</v>
      </c>
      <c r="AO391" s="62">
        <f t="shared" si="452"/>
        <v>558779371</v>
      </c>
      <c r="AP391" s="62">
        <f t="shared" si="452"/>
        <v>708524450</v>
      </c>
      <c r="AQ391" s="62">
        <f t="shared" si="452"/>
        <v>175750000</v>
      </c>
      <c r="AR391" s="62">
        <f t="shared" si="452"/>
        <v>267821900</v>
      </c>
      <c r="AS391" s="62">
        <f t="shared" si="452"/>
        <v>502556921</v>
      </c>
      <c r="AT391" s="62">
        <f t="shared" si="452"/>
        <v>775616900</v>
      </c>
      <c r="AU391" s="62">
        <f t="shared" si="452"/>
        <v>97600000</v>
      </c>
      <c r="AV391" s="62">
        <f t="shared" si="452"/>
        <v>486881365</v>
      </c>
      <c r="AW391" s="62">
        <f t="shared" si="452"/>
        <v>1459033581</v>
      </c>
      <c r="AX391" s="62">
        <f t="shared" si="452"/>
        <v>1122279208</v>
      </c>
      <c r="AY391" s="62">
        <f t="shared" si="452"/>
        <v>283413276</v>
      </c>
      <c r="AZ391" s="63">
        <f t="shared" si="452"/>
        <v>3327</v>
      </c>
      <c r="BA391" s="59">
        <f t="shared" ref="BA391:BA392" si="454">sum(E391:AZ391)</f>
        <v>22194592000</v>
      </c>
      <c r="BB391" s="28">
        <f t="shared" ref="BB391:BB392" si="455">D391-BA391</f>
        <v>0</v>
      </c>
      <c r="BC391" s="64"/>
      <c r="BD391" s="59">
        <f t="shared" ref="BD391:BD392" si="456">sum(E391:H391)</f>
        <v>589202302</v>
      </c>
      <c r="BE391" s="59">
        <f t="shared" ref="BE391:BE392" si="457">sum(I391:L391)</f>
        <v>1628312457</v>
      </c>
      <c r="BF391" s="59">
        <f t="shared" ref="BF391:BF392" si="458">sum(M391:P391)</f>
        <v>2958081045</v>
      </c>
      <c r="BG391" s="59">
        <f t="shared" ref="BG391:BG392" si="459">sum(Q391:T391)</f>
        <v>1525463121</v>
      </c>
      <c r="BH391" s="59">
        <f t="shared" ref="BH391:BH392" si="460">sum(U391:X391)</f>
        <v>1578284753</v>
      </c>
      <c r="BI391" s="59">
        <f t="shared" ref="BI391:BI392" si="461">sum(Y391:AB391)</f>
        <v>2786411921</v>
      </c>
      <c r="BJ391" s="59">
        <f t="shared" ref="BJ391:BJ392" si="462">sum(AC391:AF391)</f>
        <v>1534431321</v>
      </c>
      <c r="BK391" s="59">
        <f t="shared" ref="BK391:BK392" si="463">sum(AG391:AJ391)</f>
        <v>1534328460</v>
      </c>
      <c r="BL391" s="59">
        <f t="shared" ref="BL391:BL392" si="464">sum(AK391:AN391)</f>
        <v>1621816321</v>
      </c>
      <c r="BM391" s="59">
        <f t="shared" ref="BM391:BM392" si="465">sum(AO391:AR391)</f>
        <v>1710875721</v>
      </c>
      <c r="BN391" s="59">
        <f t="shared" ref="BN391:BN392" si="466">sum(AS391:AV391)</f>
        <v>1862655186</v>
      </c>
      <c r="BO391" s="59">
        <f t="shared" ref="BO391:BO392" si="467">sum(AW391:AZ391)</f>
        <v>2864729392</v>
      </c>
      <c r="BP391" s="64"/>
      <c r="BQ391" s="59">
        <f t="shared" ref="BQ391:BQ392" si="468">sum(BD391:BF391)</f>
        <v>5175595804</v>
      </c>
      <c r="BR391" s="59">
        <f t="shared" ref="BR391:BR392" si="469">sum(BG391:BI391)</f>
        <v>5890159795</v>
      </c>
      <c r="BS391" s="59">
        <f t="shared" ref="BS391:BS392" si="470">sum(BJ391:BL391)</f>
        <v>4690576102</v>
      </c>
      <c r="BT391" s="59">
        <f t="shared" ref="BT391:BT392" si="471">sum(BM391:BO391)</f>
        <v>6438260299</v>
      </c>
    </row>
    <row r="392" hidden="1">
      <c r="A392" s="94"/>
      <c r="B392" s="95"/>
      <c r="C392" s="99" t="s">
        <v>319</v>
      </c>
      <c r="D392" s="62">
        <f t="shared" ref="D392:AZ392" si="453">sum(D3)</f>
        <v>1254986000</v>
      </c>
      <c r="E392" s="62">
        <f t="shared" si="453"/>
        <v>0</v>
      </c>
      <c r="F392" s="62">
        <f t="shared" si="453"/>
        <v>0</v>
      </c>
      <c r="G392" s="62">
        <f t="shared" si="453"/>
        <v>0</v>
      </c>
      <c r="H392" s="62">
        <f t="shared" si="453"/>
        <v>0</v>
      </c>
      <c r="I392" s="62">
        <f t="shared" si="453"/>
        <v>0</v>
      </c>
      <c r="J392" s="62">
        <f t="shared" si="453"/>
        <v>0</v>
      </c>
      <c r="K392" s="62">
        <f t="shared" si="453"/>
        <v>0</v>
      </c>
      <c r="L392" s="62">
        <f t="shared" si="453"/>
        <v>0</v>
      </c>
      <c r="M392" s="62">
        <f t="shared" si="453"/>
        <v>0</v>
      </c>
      <c r="N392" s="62">
        <f t="shared" si="453"/>
        <v>9850000</v>
      </c>
      <c r="O392" s="62">
        <f t="shared" si="453"/>
        <v>0</v>
      </c>
      <c r="P392" s="62">
        <f t="shared" si="453"/>
        <v>0</v>
      </c>
      <c r="Q392" s="62">
        <f t="shared" si="453"/>
        <v>0</v>
      </c>
      <c r="R392" s="62">
        <f t="shared" si="453"/>
        <v>0</v>
      </c>
      <c r="S392" s="62">
        <f t="shared" si="453"/>
        <v>12987000</v>
      </c>
      <c r="T392" s="62">
        <f t="shared" si="453"/>
        <v>47224272</v>
      </c>
      <c r="U392" s="62">
        <f t="shared" si="453"/>
        <v>0</v>
      </c>
      <c r="V392" s="62">
        <f t="shared" si="453"/>
        <v>0</v>
      </c>
      <c r="W392" s="62">
        <f t="shared" si="453"/>
        <v>14976600</v>
      </c>
      <c r="X392" s="62">
        <f t="shared" si="453"/>
        <v>59211530</v>
      </c>
      <c r="Y392" s="62">
        <f t="shared" si="453"/>
        <v>87650928</v>
      </c>
      <c r="Z392" s="62">
        <f t="shared" si="453"/>
        <v>0</v>
      </c>
      <c r="AA392" s="62">
        <f t="shared" si="453"/>
        <v>13783077</v>
      </c>
      <c r="AB392" s="62">
        <f t="shared" si="453"/>
        <v>139450143</v>
      </c>
      <c r="AC392" s="62">
        <f t="shared" si="453"/>
        <v>21395310</v>
      </c>
      <c r="AD392" s="62">
        <f t="shared" si="453"/>
        <v>4828500</v>
      </c>
      <c r="AE392" s="62">
        <f t="shared" si="453"/>
        <v>18250000</v>
      </c>
      <c r="AF392" s="62">
        <f t="shared" si="453"/>
        <v>5974500</v>
      </c>
      <c r="AG392" s="62">
        <f t="shared" si="453"/>
        <v>0</v>
      </c>
      <c r="AH392" s="62">
        <f t="shared" si="453"/>
        <v>28103000</v>
      </c>
      <c r="AI392" s="62">
        <f t="shared" si="453"/>
        <v>99853000</v>
      </c>
      <c r="AJ392" s="62">
        <f t="shared" si="453"/>
        <v>25689000</v>
      </c>
      <c r="AK392" s="62">
        <f t="shared" si="453"/>
        <v>1098000</v>
      </c>
      <c r="AL392" s="62">
        <f t="shared" si="453"/>
        <v>6340000</v>
      </c>
      <c r="AM392" s="62">
        <f t="shared" si="453"/>
        <v>2890000</v>
      </c>
      <c r="AN392" s="62">
        <f t="shared" si="453"/>
        <v>26401000</v>
      </c>
      <c r="AO392" s="62">
        <f t="shared" si="453"/>
        <v>26749000</v>
      </c>
      <c r="AP392" s="62">
        <f t="shared" si="453"/>
        <v>9162000</v>
      </c>
      <c r="AQ392" s="62">
        <f t="shared" si="453"/>
        <v>27356500</v>
      </c>
      <c r="AR392" s="62">
        <f t="shared" si="453"/>
        <v>31685050</v>
      </c>
      <c r="AS392" s="62">
        <f t="shared" si="453"/>
        <v>53728550</v>
      </c>
      <c r="AT392" s="62">
        <f t="shared" si="453"/>
        <v>75260000</v>
      </c>
      <c r="AU392" s="62">
        <f t="shared" si="453"/>
        <v>25282050</v>
      </c>
      <c r="AV392" s="62">
        <f t="shared" si="453"/>
        <v>59775550</v>
      </c>
      <c r="AW392" s="62">
        <f t="shared" si="453"/>
        <v>30806500</v>
      </c>
      <c r="AX392" s="62">
        <f t="shared" si="453"/>
        <v>6265000</v>
      </c>
      <c r="AY392" s="62">
        <f t="shared" si="453"/>
        <v>1060000</v>
      </c>
      <c r="AZ392" s="63">
        <f t="shared" si="453"/>
        <v>751950</v>
      </c>
      <c r="BA392" s="59">
        <f t="shared" si="454"/>
        <v>973838010</v>
      </c>
      <c r="BB392" s="28">
        <f t="shared" si="455"/>
        <v>281147990</v>
      </c>
      <c r="BC392" s="64"/>
      <c r="BD392" s="59">
        <f t="shared" si="456"/>
        <v>0</v>
      </c>
      <c r="BE392" s="59">
        <f t="shared" si="457"/>
        <v>0</v>
      </c>
      <c r="BF392" s="59">
        <f t="shared" si="458"/>
        <v>9850000</v>
      </c>
      <c r="BG392" s="59">
        <f t="shared" si="459"/>
        <v>60211272</v>
      </c>
      <c r="BH392" s="59">
        <f t="shared" si="460"/>
        <v>74188130</v>
      </c>
      <c r="BI392" s="59">
        <f t="shared" si="461"/>
        <v>240884148</v>
      </c>
      <c r="BJ392" s="59">
        <f t="shared" si="462"/>
        <v>50448310</v>
      </c>
      <c r="BK392" s="59">
        <f t="shared" si="463"/>
        <v>153645000</v>
      </c>
      <c r="BL392" s="59">
        <f t="shared" si="464"/>
        <v>36729000</v>
      </c>
      <c r="BM392" s="59">
        <f t="shared" si="465"/>
        <v>94952550</v>
      </c>
      <c r="BN392" s="59">
        <f t="shared" si="466"/>
        <v>214046150</v>
      </c>
      <c r="BO392" s="59">
        <f t="shared" si="467"/>
        <v>38883450</v>
      </c>
      <c r="BP392" s="28">
        <f>sum(BD392:BN392)</f>
        <v>934954560</v>
      </c>
      <c r="BQ392" s="59">
        <f t="shared" si="468"/>
        <v>9850000</v>
      </c>
      <c r="BR392" s="59">
        <f t="shared" si="469"/>
        <v>375283550</v>
      </c>
      <c r="BS392" s="59">
        <f t="shared" si="470"/>
        <v>240822310</v>
      </c>
      <c r="BT392" s="59">
        <f t="shared" si="471"/>
        <v>347882150</v>
      </c>
    </row>
    <row r="393" hidden="1">
      <c r="A393" s="94"/>
      <c r="B393" s="95"/>
      <c r="C393" s="100" t="s">
        <v>15</v>
      </c>
      <c r="D393" s="98">
        <f>sum(D391:D392)</f>
        <v>23449578000</v>
      </c>
      <c r="AZ393" s="96"/>
      <c r="BA393" s="94">
        <f>sum(BA388:BA392)</f>
        <v>23168430010</v>
      </c>
      <c r="BB393" s="64"/>
      <c r="BC393" s="64"/>
      <c r="BP393" s="64"/>
    </row>
    <row r="394" hidden="1">
      <c r="A394" s="94"/>
      <c r="B394" s="95"/>
      <c r="C394" s="95"/>
      <c r="AZ394" s="96"/>
      <c r="BB394" s="64"/>
      <c r="BC394" s="64"/>
      <c r="BP394" s="64"/>
    </row>
    <row r="395" hidden="1">
      <c r="A395" s="94"/>
      <c r="B395" s="95"/>
      <c r="C395" s="52" t="s">
        <v>320</v>
      </c>
      <c r="D395" s="62">
        <f t="shared" ref="D395:AZ395" si="472">sum(D157)</f>
        <v>17155784000</v>
      </c>
      <c r="E395" s="62">
        <f t="shared" si="472"/>
        <v>515873087</v>
      </c>
      <c r="F395" s="62">
        <f t="shared" si="472"/>
        <v>0</v>
      </c>
      <c r="G395" s="62">
        <f t="shared" si="472"/>
        <v>0</v>
      </c>
      <c r="H395" s="62">
        <f t="shared" si="472"/>
        <v>0</v>
      </c>
      <c r="I395" s="62">
        <f t="shared" si="472"/>
        <v>516501381</v>
      </c>
      <c r="J395" s="62">
        <f t="shared" si="472"/>
        <v>626636479</v>
      </c>
      <c r="K395" s="62">
        <f t="shared" si="472"/>
        <v>974000</v>
      </c>
      <c r="L395" s="62">
        <f t="shared" si="472"/>
        <v>1121107</v>
      </c>
      <c r="M395" s="62">
        <f t="shared" si="472"/>
        <v>1104183933</v>
      </c>
      <c r="N395" s="62">
        <f t="shared" si="472"/>
        <v>1219625798</v>
      </c>
      <c r="O395" s="62">
        <f t="shared" si="472"/>
        <v>0</v>
      </c>
      <c r="P395" s="62">
        <f t="shared" si="472"/>
        <v>0</v>
      </c>
      <c r="Q395" s="62">
        <f t="shared" si="472"/>
        <v>520386857</v>
      </c>
      <c r="R395" s="62">
        <f t="shared" si="472"/>
        <v>70775570</v>
      </c>
      <c r="S395" s="62">
        <f t="shared" si="472"/>
        <v>572083110</v>
      </c>
      <c r="T395" s="62">
        <f t="shared" si="472"/>
        <v>0</v>
      </c>
      <c r="U395" s="62">
        <f t="shared" si="472"/>
        <v>521707792</v>
      </c>
      <c r="V395" s="62">
        <f t="shared" si="472"/>
        <v>643429041</v>
      </c>
      <c r="W395" s="62">
        <f t="shared" si="472"/>
        <v>10930925</v>
      </c>
      <c r="X395" s="62">
        <f t="shared" si="472"/>
        <v>734011</v>
      </c>
      <c r="Y395" s="62">
        <f t="shared" si="472"/>
        <v>1636712991</v>
      </c>
      <c r="Z395" s="62">
        <f t="shared" si="472"/>
        <v>702737471</v>
      </c>
      <c r="AA395" s="62">
        <f t="shared" si="472"/>
        <v>20594000</v>
      </c>
      <c r="AB395" s="62">
        <f t="shared" si="472"/>
        <v>0</v>
      </c>
      <c r="AC395" s="62">
        <f t="shared" si="472"/>
        <v>523882371</v>
      </c>
      <c r="AD395" s="62">
        <f t="shared" si="472"/>
        <v>686952450</v>
      </c>
      <c r="AE395" s="62">
        <f t="shared" si="472"/>
        <v>0</v>
      </c>
      <c r="AF395" s="62">
        <f t="shared" si="472"/>
        <v>0</v>
      </c>
      <c r="AG395" s="62">
        <f t="shared" si="472"/>
        <v>523882371</v>
      </c>
      <c r="AH395" s="62">
        <f t="shared" si="472"/>
        <v>686952450</v>
      </c>
      <c r="AI395" s="62">
        <f t="shared" si="472"/>
        <v>0</v>
      </c>
      <c r="AJ395" s="62">
        <f t="shared" si="472"/>
        <v>0</v>
      </c>
      <c r="AK395" s="62">
        <f t="shared" si="472"/>
        <v>523882371</v>
      </c>
      <c r="AL395" s="62">
        <f t="shared" si="472"/>
        <v>686952450</v>
      </c>
      <c r="AM395" s="62">
        <f t="shared" si="472"/>
        <v>0</v>
      </c>
      <c r="AN395" s="62">
        <f t="shared" si="472"/>
        <v>0</v>
      </c>
      <c r="AO395" s="62">
        <f t="shared" si="472"/>
        <v>529882371</v>
      </c>
      <c r="AP395" s="62">
        <f t="shared" si="472"/>
        <v>686952450</v>
      </c>
      <c r="AQ395" s="62">
        <f t="shared" si="472"/>
        <v>0</v>
      </c>
      <c r="AR395" s="62">
        <f t="shared" si="472"/>
        <v>15201400</v>
      </c>
      <c r="AS395" s="62">
        <f t="shared" si="472"/>
        <v>497159921</v>
      </c>
      <c r="AT395" s="62">
        <f t="shared" si="472"/>
        <v>713674900</v>
      </c>
      <c r="AU395" s="62">
        <f t="shared" si="472"/>
        <v>0</v>
      </c>
      <c r="AV395" s="62">
        <f t="shared" si="472"/>
        <v>0</v>
      </c>
      <c r="AW395" s="62">
        <f t="shared" si="472"/>
        <v>1406062881</v>
      </c>
      <c r="AX395" s="62">
        <f t="shared" si="472"/>
        <v>989330983</v>
      </c>
      <c r="AY395" s="62">
        <f t="shared" si="472"/>
        <v>3751</v>
      </c>
      <c r="AZ395" s="63">
        <f t="shared" si="472"/>
        <v>3327</v>
      </c>
      <c r="BA395" s="59">
        <f t="shared" ref="BA395:BA396" si="474">sum(E395:AZ395)</f>
        <v>17155784000</v>
      </c>
      <c r="BB395" s="28">
        <f t="shared" ref="BB395:BB396" si="475">D395-BA395</f>
        <v>0</v>
      </c>
      <c r="BC395" s="64"/>
      <c r="BD395" s="59">
        <f t="shared" ref="BD395:BD396" si="476">sum(E395:H395)</f>
        <v>515873087</v>
      </c>
      <c r="BE395" s="59">
        <f t="shared" ref="BE395:BE396" si="477">sum(I395:L395)</f>
        <v>1145232967</v>
      </c>
      <c r="BF395" s="59">
        <f t="shared" ref="BF395:BF396" si="478">sum(M395:P395)</f>
        <v>2323809731</v>
      </c>
      <c r="BG395" s="59">
        <f t="shared" ref="BG395:BG396" si="479">sum(Q395:T395)</f>
        <v>1163245537</v>
      </c>
      <c r="BH395" s="59">
        <f t="shared" ref="BH395:BH396" si="480">sum(U395:X395)</f>
        <v>1176801769</v>
      </c>
      <c r="BI395" s="59">
        <f t="shared" ref="BI395:BI396" si="481">sum(Y395:AB395)</f>
        <v>2360044462</v>
      </c>
      <c r="BJ395" s="59">
        <f t="shared" ref="BJ395:BJ396" si="482">sum(AC395:AF395)</f>
        <v>1210834821</v>
      </c>
      <c r="BK395" s="59">
        <f t="shared" ref="BK395:BK396" si="483">sum(AG395:AJ395)</f>
        <v>1210834821</v>
      </c>
      <c r="BL395" s="59">
        <f t="shared" ref="BL395:BL396" si="484">sum(AK395:AN395)</f>
        <v>1210834821</v>
      </c>
      <c r="BM395" s="59">
        <f t="shared" ref="BM395:BM396" si="485">sum(AO395:AR395)</f>
        <v>1232036221</v>
      </c>
      <c r="BN395" s="59">
        <f t="shared" ref="BN395:BN396" si="486">sum(AS395:AV395)</f>
        <v>1210834821</v>
      </c>
      <c r="BO395" s="59">
        <f t="shared" ref="BO395:BO396" si="487">sum(AW395:AZ395)</f>
        <v>2395400942</v>
      </c>
      <c r="BP395" s="64"/>
      <c r="BQ395" s="59">
        <f t="shared" ref="BQ395:BQ396" si="488">sum(BD395:BF395)</f>
        <v>3984915785</v>
      </c>
      <c r="BR395" s="59">
        <f t="shared" ref="BR395:BR396" si="489">sum(BG395:BI395)</f>
        <v>4700091768</v>
      </c>
      <c r="BS395" s="59">
        <f t="shared" ref="BS395:BS396" si="490">sum(BJ395:BL395)</f>
        <v>3632504463</v>
      </c>
      <c r="BT395" s="59">
        <f t="shared" ref="BT395:BT396" si="491">sum(BM395:BO395)</f>
        <v>4838271984</v>
      </c>
    </row>
    <row r="396" hidden="1">
      <c r="A396" s="94"/>
      <c r="B396" s="95"/>
      <c r="C396" s="52" t="s">
        <v>321</v>
      </c>
      <c r="D396" s="62">
        <f t="shared" ref="D396:AZ396" si="473">sum(D3,D145)-D157</f>
        <v>6293794000</v>
      </c>
      <c r="E396" s="62">
        <f t="shared" si="473"/>
        <v>166500</v>
      </c>
      <c r="F396" s="62">
        <f t="shared" si="473"/>
        <v>73162715</v>
      </c>
      <c r="G396" s="62">
        <f t="shared" si="473"/>
        <v>0</v>
      </c>
      <c r="H396" s="62">
        <f t="shared" si="473"/>
        <v>0</v>
      </c>
      <c r="I396" s="62">
        <f t="shared" si="473"/>
        <v>5397000</v>
      </c>
      <c r="J396" s="62">
        <f t="shared" si="473"/>
        <v>182294135</v>
      </c>
      <c r="K396" s="62">
        <f t="shared" si="473"/>
        <v>276879355</v>
      </c>
      <c r="L396" s="62">
        <f t="shared" si="473"/>
        <v>18509000</v>
      </c>
      <c r="M396" s="62">
        <f t="shared" si="473"/>
        <v>7645750</v>
      </c>
      <c r="N396" s="62">
        <f t="shared" si="473"/>
        <v>366803506</v>
      </c>
      <c r="O396" s="62">
        <f t="shared" si="473"/>
        <v>93669058</v>
      </c>
      <c r="P396" s="62">
        <f t="shared" si="473"/>
        <v>176003000</v>
      </c>
      <c r="Q396" s="62">
        <f t="shared" si="473"/>
        <v>5397000</v>
      </c>
      <c r="R396" s="62">
        <f t="shared" si="473"/>
        <v>16509000</v>
      </c>
      <c r="S396" s="62">
        <f t="shared" si="473"/>
        <v>109060084</v>
      </c>
      <c r="T396" s="62">
        <f t="shared" si="473"/>
        <v>291462772</v>
      </c>
      <c r="U396" s="62">
        <f t="shared" si="473"/>
        <v>5397000</v>
      </c>
      <c r="V396" s="62">
        <f t="shared" si="473"/>
        <v>92834245</v>
      </c>
      <c r="W396" s="62">
        <f t="shared" si="473"/>
        <v>14976600</v>
      </c>
      <c r="X396" s="62">
        <f t="shared" si="473"/>
        <v>362463269</v>
      </c>
      <c r="Y396" s="62">
        <f t="shared" si="473"/>
        <v>164376128</v>
      </c>
      <c r="Z396" s="62">
        <f t="shared" si="473"/>
        <v>38058000</v>
      </c>
      <c r="AA396" s="62">
        <f t="shared" si="473"/>
        <v>116475336</v>
      </c>
      <c r="AB396" s="62">
        <f t="shared" si="473"/>
        <v>348342143</v>
      </c>
      <c r="AC396" s="62">
        <f t="shared" si="473"/>
        <v>26792310</v>
      </c>
      <c r="AD396" s="62">
        <f t="shared" si="473"/>
        <v>36337500</v>
      </c>
      <c r="AE396" s="62">
        <f t="shared" si="473"/>
        <v>93250000</v>
      </c>
      <c r="AF396" s="62">
        <f t="shared" si="473"/>
        <v>217665000</v>
      </c>
      <c r="AG396" s="62">
        <f t="shared" si="473"/>
        <v>8897000</v>
      </c>
      <c r="AH396" s="62">
        <f t="shared" si="473"/>
        <v>44612000</v>
      </c>
      <c r="AI396" s="62">
        <f t="shared" si="473"/>
        <v>174853000</v>
      </c>
      <c r="AJ396" s="62">
        <f t="shared" si="473"/>
        <v>248776639</v>
      </c>
      <c r="AK396" s="62">
        <f t="shared" si="473"/>
        <v>6495000</v>
      </c>
      <c r="AL396" s="62">
        <f t="shared" si="473"/>
        <v>127866000</v>
      </c>
      <c r="AM396" s="62">
        <f t="shared" si="473"/>
        <v>77890000</v>
      </c>
      <c r="AN396" s="62">
        <f t="shared" si="473"/>
        <v>235459500</v>
      </c>
      <c r="AO396" s="62">
        <f t="shared" si="473"/>
        <v>55646000</v>
      </c>
      <c r="AP396" s="62">
        <f t="shared" si="473"/>
        <v>30734000</v>
      </c>
      <c r="AQ396" s="62">
        <f t="shared" si="473"/>
        <v>203106500</v>
      </c>
      <c r="AR396" s="62">
        <f t="shared" si="473"/>
        <v>284305550</v>
      </c>
      <c r="AS396" s="62">
        <f t="shared" si="473"/>
        <v>59125550</v>
      </c>
      <c r="AT396" s="62">
        <f t="shared" si="473"/>
        <v>137202000</v>
      </c>
      <c r="AU396" s="62">
        <f t="shared" si="473"/>
        <v>122882050</v>
      </c>
      <c r="AV396" s="62">
        <f t="shared" si="473"/>
        <v>546656915</v>
      </c>
      <c r="AW396" s="62">
        <f t="shared" si="473"/>
        <v>83777200</v>
      </c>
      <c r="AX396" s="62">
        <f t="shared" si="473"/>
        <v>139213225</v>
      </c>
      <c r="AY396" s="62">
        <f t="shared" si="473"/>
        <v>284469525</v>
      </c>
      <c r="AZ396" s="63">
        <f t="shared" si="473"/>
        <v>751950</v>
      </c>
      <c r="BA396" s="59">
        <f t="shared" si="474"/>
        <v>6012646010</v>
      </c>
      <c r="BB396" s="28">
        <f t="shared" si="475"/>
        <v>281147990</v>
      </c>
      <c r="BC396" s="64"/>
      <c r="BD396" s="59">
        <f t="shared" si="476"/>
        <v>73329215</v>
      </c>
      <c r="BE396" s="59">
        <f t="shared" si="477"/>
        <v>483079490</v>
      </c>
      <c r="BF396" s="59">
        <f t="shared" si="478"/>
        <v>644121314</v>
      </c>
      <c r="BG396" s="59">
        <f t="shared" si="479"/>
        <v>422428856</v>
      </c>
      <c r="BH396" s="59">
        <f t="shared" si="480"/>
        <v>475671114</v>
      </c>
      <c r="BI396" s="59">
        <f t="shared" si="481"/>
        <v>667251607</v>
      </c>
      <c r="BJ396" s="59">
        <f t="shared" si="482"/>
        <v>374044810</v>
      </c>
      <c r="BK396" s="59">
        <f t="shared" si="483"/>
        <v>477138639</v>
      </c>
      <c r="BL396" s="59">
        <f t="shared" si="484"/>
        <v>447710500</v>
      </c>
      <c r="BM396" s="59">
        <f t="shared" si="485"/>
        <v>573792050</v>
      </c>
      <c r="BN396" s="59">
        <f t="shared" si="486"/>
        <v>865866515</v>
      </c>
      <c r="BO396" s="59">
        <f t="shared" si="487"/>
        <v>508211900</v>
      </c>
      <c r="BP396" s="28">
        <f>sum(BD396:BN396)</f>
        <v>5504434110</v>
      </c>
      <c r="BQ396" s="59">
        <f t="shared" si="488"/>
        <v>1200530019</v>
      </c>
      <c r="BR396" s="59">
        <f t="shared" si="489"/>
        <v>1565351577</v>
      </c>
      <c r="BS396" s="59">
        <f t="shared" si="490"/>
        <v>1298893949</v>
      </c>
      <c r="BT396" s="59">
        <f t="shared" si="491"/>
        <v>1947870465</v>
      </c>
    </row>
    <row r="397" hidden="1">
      <c r="A397" s="94"/>
      <c r="B397" s="95"/>
      <c r="C397" s="97" t="s">
        <v>15</v>
      </c>
      <c r="D397" s="98">
        <f>sum(D395:D396)</f>
        <v>23449578000</v>
      </c>
      <c r="AZ397" s="96"/>
      <c r="BA397" s="98">
        <f>sum(BA392:BA396)</f>
        <v>47310698030</v>
      </c>
      <c r="BB397" s="64"/>
      <c r="BC397" s="64"/>
      <c r="BP397" s="64"/>
    </row>
    <row r="398" hidden="1">
      <c r="A398" s="94"/>
      <c r="B398" s="95"/>
      <c r="C398" s="95"/>
      <c r="AZ398" s="96"/>
      <c r="BB398" s="64"/>
      <c r="BC398" s="64"/>
      <c r="BD398" s="163">
        <f t="shared" ref="BD398:BO398" si="492">BD396-BD392</f>
        <v>73329215</v>
      </c>
      <c r="BE398" s="163">
        <f t="shared" si="492"/>
        <v>483079490</v>
      </c>
      <c r="BF398" s="163">
        <f t="shared" si="492"/>
        <v>634271314</v>
      </c>
      <c r="BG398" s="163">
        <f t="shared" si="492"/>
        <v>362217584</v>
      </c>
      <c r="BH398" s="163">
        <f t="shared" si="492"/>
        <v>401482984</v>
      </c>
      <c r="BI398" s="163">
        <f t="shared" si="492"/>
        <v>426367459</v>
      </c>
      <c r="BJ398" s="163">
        <f t="shared" si="492"/>
        <v>323596500</v>
      </c>
      <c r="BK398" s="163">
        <f t="shared" si="492"/>
        <v>323493639</v>
      </c>
      <c r="BL398" s="163">
        <f t="shared" si="492"/>
        <v>410981500</v>
      </c>
      <c r="BM398" s="163">
        <f t="shared" si="492"/>
        <v>478839500</v>
      </c>
      <c r="BN398" s="163">
        <f t="shared" si="492"/>
        <v>651820365</v>
      </c>
      <c r="BO398" s="163">
        <f t="shared" si="492"/>
        <v>469328450</v>
      </c>
      <c r="BP398" s="28">
        <f>sum(BD398:BN398)</f>
        <v>4569479550</v>
      </c>
    </row>
    <row r="399" hidden="1">
      <c r="A399" s="94"/>
      <c r="B399" s="95"/>
      <c r="C399" s="95"/>
      <c r="AZ399" s="96"/>
      <c r="BB399" s="64"/>
      <c r="BC399" s="64"/>
      <c r="BP399" s="64"/>
    </row>
    <row r="400" hidden="1">
      <c r="A400" s="94"/>
      <c r="B400" s="95"/>
      <c r="C400" s="52" t="s">
        <v>322</v>
      </c>
      <c r="D400" s="62">
        <f t="shared" ref="D400:AZ400" si="493">sum(D145,D114)</f>
        <v>22426696000</v>
      </c>
      <c r="E400" s="62">
        <f t="shared" si="493"/>
        <v>516039587</v>
      </c>
      <c r="F400" s="62">
        <f t="shared" si="493"/>
        <v>73162715</v>
      </c>
      <c r="G400" s="62">
        <f t="shared" si="493"/>
        <v>0</v>
      </c>
      <c r="H400" s="62">
        <f t="shared" si="493"/>
        <v>0</v>
      </c>
      <c r="I400" s="62">
        <f t="shared" si="493"/>
        <v>521898381</v>
      </c>
      <c r="J400" s="62">
        <f t="shared" si="493"/>
        <v>808930614</v>
      </c>
      <c r="K400" s="62">
        <f t="shared" si="493"/>
        <v>277853355</v>
      </c>
      <c r="L400" s="62">
        <f t="shared" si="493"/>
        <v>19630107</v>
      </c>
      <c r="M400" s="62">
        <f t="shared" si="493"/>
        <v>1111829683</v>
      </c>
      <c r="N400" s="62">
        <f t="shared" si="493"/>
        <v>1576579304</v>
      </c>
      <c r="O400" s="62">
        <f t="shared" si="493"/>
        <v>93669058</v>
      </c>
      <c r="P400" s="62">
        <f t="shared" si="493"/>
        <v>176003000</v>
      </c>
      <c r="Q400" s="62">
        <f t="shared" si="493"/>
        <v>525783857</v>
      </c>
      <c r="R400" s="62">
        <f t="shared" si="493"/>
        <v>87284570</v>
      </c>
      <c r="S400" s="62">
        <f t="shared" si="493"/>
        <v>668156194</v>
      </c>
      <c r="T400" s="62">
        <f t="shared" si="493"/>
        <v>250075300</v>
      </c>
      <c r="U400" s="62">
        <f t="shared" si="493"/>
        <v>527104792</v>
      </c>
      <c r="V400" s="62">
        <f t="shared" si="493"/>
        <v>736263286</v>
      </c>
      <c r="W400" s="62">
        <f t="shared" si="493"/>
        <v>16862925</v>
      </c>
      <c r="X400" s="62">
        <f t="shared" si="493"/>
        <v>304119750</v>
      </c>
      <c r="Y400" s="62">
        <f t="shared" si="493"/>
        <v>1713438191</v>
      </c>
      <c r="Z400" s="62">
        <f t="shared" si="493"/>
        <v>740795471</v>
      </c>
      <c r="AA400" s="62">
        <f t="shared" si="493"/>
        <v>123286259</v>
      </c>
      <c r="AB400" s="62">
        <f t="shared" si="493"/>
        <v>208892000</v>
      </c>
      <c r="AC400" s="62">
        <f t="shared" si="493"/>
        <v>529279371</v>
      </c>
      <c r="AD400" s="62">
        <f t="shared" si="493"/>
        <v>718461450</v>
      </c>
      <c r="AE400" s="62">
        <f t="shared" si="493"/>
        <v>75000000</v>
      </c>
      <c r="AF400" s="62">
        <f t="shared" si="493"/>
        <v>211905500</v>
      </c>
      <c r="AG400" s="62">
        <f t="shared" si="493"/>
        <v>532779371</v>
      </c>
      <c r="AH400" s="62">
        <f t="shared" si="493"/>
        <v>703461450</v>
      </c>
      <c r="AI400" s="62">
        <f t="shared" si="493"/>
        <v>75000000</v>
      </c>
      <c r="AJ400" s="62">
        <f t="shared" si="493"/>
        <v>223338639</v>
      </c>
      <c r="AK400" s="62">
        <f t="shared" si="493"/>
        <v>529279371</v>
      </c>
      <c r="AL400" s="62">
        <f t="shared" si="493"/>
        <v>808478450</v>
      </c>
      <c r="AM400" s="62">
        <f t="shared" si="493"/>
        <v>75000000</v>
      </c>
      <c r="AN400" s="62">
        <f t="shared" si="493"/>
        <v>209309500</v>
      </c>
      <c r="AO400" s="62">
        <f t="shared" si="493"/>
        <v>558779371</v>
      </c>
      <c r="AP400" s="62">
        <f t="shared" si="493"/>
        <v>709614450</v>
      </c>
      <c r="AQ400" s="62">
        <f t="shared" si="493"/>
        <v>203106500</v>
      </c>
      <c r="AR400" s="62">
        <f t="shared" si="493"/>
        <v>293354950</v>
      </c>
      <c r="AS400" s="62">
        <f t="shared" si="493"/>
        <v>556285471</v>
      </c>
      <c r="AT400" s="62">
        <f t="shared" si="493"/>
        <v>775956900</v>
      </c>
      <c r="AU400" s="62">
        <f t="shared" si="493"/>
        <v>122882050</v>
      </c>
      <c r="AV400" s="62">
        <f t="shared" si="493"/>
        <v>540881915</v>
      </c>
      <c r="AW400" s="62">
        <f t="shared" si="493"/>
        <v>1489840081</v>
      </c>
      <c r="AX400" s="62">
        <f t="shared" si="493"/>
        <v>1123624208</v>
      </c>
      <c r="AY400" s="62">
        <f t="shared" si="493"/>
        <v>283415276</v>
      </c>
      <c r="AZ400" s="63">
        <f t="shared" si="493"/>
        <v>3327</v>
      </c>
      <c r="BA400" s="59">
        <f t="shared" ref="BA400:BA404" si="495">sum(E400:AZ400)</f>
        <v>22426696000</v>
      </c>
      <c r="BB400" s="28">
        <f t="shared" ref="BB400:BB404" si="496">D400-BA400</f>
        <v>0</v>
      </c>
      <c r="BC400" s="64"/>
      <c r="BD400" s="59">
        <f t="shared" ref="BD400:BD404" si="497">sum(E400:H400)</f>
        <v>589202302</v>
      </c>
      <c r="BE400" s="59">
        <f t="shared" ref="BE400:BE404" si="498">sum(I400:L400)</f>
        <v>1628312457</v>
      </c>
      <c r="BF400" s="59">
        <f t="shared" ref="BF400:BF404" si="499">sum(M400:P400)</f>
        <v>2958081045</v>
      </c>
      <c r="BG400" s="59">
        <f t="shared" ref="BG400:BG404" si="500">sum(Q400:T400)</f>
        <v>1531299921</v>
      </c>
      <c r="BH400" s="59">
        <f t="shared" ref="BH400:BH404" si="501">sum(U400:X400)</f>
        <v>1584350753</v>
      </c>
      <c r="BI400" s="59">
        <f t="shared" ref="BI400:BI404" si="502">sum(Y400:AB400)</f>
        <v>2786411921</v>
      </c>
      <c r="BJ400" s="59">
        <f t="shared" ref="BJ400:BJ404" si="503">sum(AC400:AF400)</f>
        <v>1534646321</v>
      </c>
      <c r="BK400" s="59">
        <f t="shared" ref="BK400:BK404" si="504">sum(AG400:AJ400)</f>
        <v>1534579460</v>
      </c>
      <c r="BL400" s="59">
        <f t="shared" ref="BL400:BL404" si="505">sum(AK400:AN400)</f>
        <v>1622067321</v>
      </c>
      <c r="BM400" s="59">
        <f t="shared" ref="BM400:BM404" si="506">sum(AO400:AR400)</f>
        <v>1764855271</v>
      </c>
      <c r="BN400" s="59">
        <f t="shared" ref="BN400:BN404" si="507">sum(AS400:AV400)</f>
        <v>1996006336</v>
      </c>
      <c r="BO400" s="59">
        <f t="shared" ref="BO400:BO404" si="508">sum(AW400:AZ400)</f>
        <v>2896882892</v>
      </c>
      <c r="BP400" s="64"/>
      <c r="BQ400" s="59">
        <f t="shared" ref="BQ400:BQ404" si="509">sum(BD400:BF400)</f>
        <v>5175595804</v>
      </c>
      <c r="BR400" s="59">
        <f t="shared" ref="BR400:BR404" si="510">sum(BG400:BI400)</f>
        <v>5902062595</v>
      </c>
      <c r="BS400" s="59">
        <f t="shared" ref="BS400:BS404" si="511">sum(BJ400:BL400)</f>
        <v>4691293102</v>
      </c>
      <c r="BT400" s="59">
        <f t="shared" ref="BT400:BT404" si="512">sum(BM400:BO400)</f>
        <v>6657744499</v>
      </c>
    </row>
    <row r="401" hidden="1">
      <c r="A401" s="94"/>
      <c r="B401" s="95"/>
      <c r="C401" s="52" t="s">
        <v>323</v>
      </c>
      <c r="D401" s="62">
        <f t="shared" ref="D401:AZ401" si="494">sum(D6)</f>
        <v>114688000</v>
      </c>
      <c r="E401" s="62">
        <f t="shared" si="494"/>
        <v>0</v>
      </c>
      <c r="F401" s="62">
        <f t="shared" si="494"/>
        <v>0</v>
      </c>
      <c r="G401" s="62">
        <f t="shared" si="494"/>
        <v>0</v>
      </c>
      <c r="H401" s="62">
        <f t="shared" si="494"/>
        <v>0</v>
      </c>
      <c r="I401" s="62">
        <f t="shared" si="494"/>
        <v>0</v>
      </c>
      <c r="J401" s="62">
        <f t="shared" si="494"/>
        <v>0</v>
      </c>
      <c r="K401" s="62">
        <f t="shared" si="494"/>
        <v>0</v>
      </c>
      <c r="L401" s="62">
        <f t="shared" si="494"/>
        <v>0</v>
      </c>
      <c r="M401" s="62">
        <f t="shared" si="494"/>
        <v>0</v>
      </c>
      <c r="N401" s="62">
        <f t="shared" si="494"/>
        <v>9850000</v>
      </c>
      <c r="O401" s="62">
        <f t="shared" si="494"/>
        <v>0</v>
      </c>
      <c r="P401" s="62">
        <f t="shared" si="494"/>
        <v>0</v>
      </c>
      <c r="Q401" s="62">
        <f t="shared" si="494"/>
        <v>0</v>
      </c>
      <c r="R401" s="62">
        <f t="shared" si="494"/>
        <v>0</v>
      </c>
      <c r="S401" s="62">
        <f t="shared" si="494"/>
        <v>0</v>
      </c>
      <c r="T401" s="62">
        <f t="shared" si="494"/>
        <v>1047000</v>
      </c>
      <c r="U401" s="62">
        <f t="shared" si="494"/>
        <v>0</v>
      </c>
      <c r="V401" s="62">
        <f t="shared" si="494"/>
        <v>0</v>
      </c>
      <c r="W401" s="62">
        <f t="shared" si="494"/>
        <v>4130000</v>
      </c>
      <c r="X401" s="62">
        <f t="shared" si="494"/>
        <v>0</v>
      </c>
      <c r="Y401" s="62">
        <f t="shared" si="494"/>
        <v>0</v>
      </c>
      <c r="Z401" s="62">
        <f t="shared" si="494"/>
        <v>0</v>
      </c>
      <c r="AA401" s="62">
        <f t="shared" si="494"/>
        <v>2118050</v>
      </c>
      <c r="AB401" s="62">
        <f t="shared" si="494"/>
        <v>3500000</v>
      </c>
      <c r="AC401" s="62">
        <f t="shared" si="494"/>
        <v>0</v>
      </c>
      <c r="AD401" s="62">
        <f t="shared" si="494"/>
        <v>0</v>
      </c>
      <c r="AE401" s="62">
        <f t="shared" si="494"/>
        <v>0</v>
      </c>
      <c r="AF401" s="62">
        <f t="shared" si="494"/>
        <v>1316000</v>
      </c>
      <c r="AG401" s="62">
        <f t="shared" si="494"/>
        <v>0</v>
      </c>
      <c r="AH401" s="62">
        <f t="shared" si="494"/>
        <v>0</v>
      </c>
      <c r="AI401" s="62">
        <f t="shared" si="494"/>
        <v>10000000</v>
      </c>
      <c r="AJ401" s="62">
        <f t="shared" si="494"/>
        <v>3726000</v>
      </c>
      <c r="AK401" s="62">
        <f t="shared" si="494"/>
        <v>1098000</v>
      </c>
      <c r="AL401" s="62">
        <f t="shared" si="494"/>
        <v>340000</v>
      </c>
      <c r="AM401" s="62">
        <f t="shared" si="494"/>
        <v>2890000</v>
      </c>
      <c r="AN401" s="62">
        <f t="shared" si="494"/>
        <v>5679000</v>
      </c>
      <c r="AO401" s="62">
        <f t="shared" si="494"/>
        <v>22355000</v>
      </c>
      <c r="AP401" s="62">
        <f t="shared" si="494"/>
        <v>0</v>
      </c>
      <c r="AQ401" s="62">
        <f t="shared" si="494"/>
        <v>0</v>
      </c>
      <c r="AR401" s="62">
        <f t="shared" si="494"/>
        <v>6152000</v>
      </c>
      <c r="AS401" s="62">
        <f t="shared" si="494"/>
        <v>0</v>
      </c>
      <c r="AT401" s="62">
        <f t="shared" si="494"/>
        <v>27980000</v>
      </c>
      <c r="AU401" s="62">
        <f t="shared" si="494"/>
        <v>0</v>
      </c>
      <c r="AV401" s="62">
        <f t="shared" si="494"/>
        <v>5775000</v>
      </c>
      <c r="AW401" s="62">
        <f t="shared" si="494"/>
        <v>0</v>
      </c>
      <c r="AX401" s="62">
        <f t="shared" si="494"/>
        <v>4920000</v>
      </c>
      <c r="AY401" s="62">
        <f t="shared" si="494"/>
        <v>1058000</v>
      </c>
      <c r="AZ401" s="63">
        <f t="shared" si="494"/>
        <v>751950</v>
      </c>
      <c r="BA401" s="59">
        <f t="shared" si="495"/>
        <v>114686000</v>
      </c>
      <c r="BB401" s="28">
        <f t="shared" si="496"/>
        <v>2000</v>
      </c>
      <c r="BC401" s="64"/>
      <c r="BD401" s="59">
        <f t="shared" si="497"/>
        <v>0</v>
      </c>
      <c r="BE401" s="59">
        <f t="shared" si="498"/>
        <v>0</v>
      </c>
      <c r="BF401" s="59">
        <f t="shared" si="499"/>
        <v>9850000</v>
      </c>
      <c r="BG401" s="59">
        <f t="shared" si="500"/>
        <v>1047000</v>
      </c>
      <c r="BH401" s="59">
        <f t="shared" si="501"/>
        <v>4130000</v>
      </c>
      <c r="BI401" s="59">
        <f t="shared" si="502"/>
        <v>5618050</v>
      </c>
      <c r="BJ401" s="59">
        <f t="shared" si="503"/>
        <v>1316000</v>
      </c>
      <c r="BK401" s="59">
        <f t="shared" si="504"/>
        <v>13726000</v>
      </c>
      <c r="BL401" s="59">
        <f t="shared" si="505"/>
        <v>10007000</v>
      </c>
      <c r="BM401" s="59">
        <f t="shared" si="506"/>
        <v>28507000</v>
      </c>
      <c r="BN401" s="59">
        <f t="shared" si="507"/>
        <v>33755000</v>
      </c>
      <c r="BO401" s="59">
        <f t="shared" si="508"/>
        <v>6729950</v>
      </c>
      <c r="BP401" s="64"/>
      <c r="BQ401" s="59">
        <f t="shared" si="509"/>
        <v>9850000</v>
      </c>
      <c r="BR401" s="59">
        <f t="shared" si="510"/>
        <v>10795050</v>
      </c>
      <c r="BS401" s="59">
        <f t="shared" si="511"/>
        <v>25049000</v>
      </c>
      <c r="BT401" s="59">
        <f t="shared" si="512"/>
        <v>68991950</v>
      </c>
    </row>
    <row r="402" hidden="1">
      <c r="A402" s="94"/>
      <c r="B402" s="95"/>
      <c r="C402" s="52" t="s">
        <v>324</v>
      </c>
      <c r="D402" s="62">
        <f t="shared" ref="D402:AZ402" si="513">D130</f>
        <v>8194000</v>
      </c>
      <c r="E402" s="62">
        <f t="shared" si="513"/>
        <v>0</v>
      </c>
      <c r="F402" s="62">
        <f t="shared" si="513"/>
        <v>0</v>
      </c>
      <c r="G402" s="62">
        <f t="shared" si="513"/>
        <v>0</v>
      </c>
      <c r="H402" s="62">
        <f t="shared" si="513"/>
        <v>0</v>
      </c>
      <c r="I402" s="62">
        <f t="shared" si="513"/>
        <v>0</v>
      </c>
      <c r="J402" s="62">
        <f t="shared" si="513"/>
        <v>0</v>
      </c>
      <c r="K402" s="62">
        <f t="shared" si="513"/>
        <v>0</v>
      </c>
      <c r="L402" s="62">
        <f t="shared" si="513"/>
        <v>0</v>
      </c>
      <c r="M402" s="62">
        <f t="shared" si="513"/>
        <v>0</v>
      </c>
      <c r="N402" s="62">
        <f t="shared" si="513"/>
        <v>0</v>
      </c>
      <c r="O402" s="62">
        <f t="shared" si="513"/>
        <v>0</v>
      </c>
      <c r="P402" s="62">
        <f t="shared" si="513"/>
        <v>0</v>
      </c>
      <c r="Q402" s="62">
        <f t="shared" si="513"/>
        <v>0</v>
      </c>
      <c r="R402" s="62">
        <f t="shared" si="513"/>
        <v>0</v>
      </c>
      <c r="S402" s="62">
        <f t="shared" si="513"/>
        <v>0</v>
      </c>
      <c r="T402" s="62">
        <f t="shared" si="513"/>
        <v>0</v>
      </c>
      <c r="U402" s="62">
        <f t="shared" si="513"/>
        <v>0</v>
      </c>
      <c r="V402" s="62">
        <f t="shared" si="513"/>
        <v>0</v>
      </c>
      <c r="W402" s="62">
        <f t="shared" si="513"/>
        <v>0</v>
      </c>
      <c r="X402" s="62">
        <f t="shared" si="513"/>
        <v>0</v>
      </c>
      <c r="Y402" s="62">
        <f t="shared" si="513"/>
        <v>0</v>
      </c>
      <c r="Z402" s="62">
        <f t="shared" si="513"/>
        <v>0</v>
      </c>
      <c r="AA402" s="62">
        <f t="shared" si="513"/>
        <v>0</v>
      </c>
      <c r="AB402" s="62">
        <f t="shared" si="513"/>
        <v>0</v>
      </c>
      <c r="AC402" s="62">
        <f t="shared" si="513"/>
        <v>3800000</v>
      </c>
      <c r="AD402" s="62">
        <f t="shared" si="513"/>
        <v>0</v>
      </c>
      <c r="AE402" s="62">
        <f t="shared" si="513"/>
        <v>0</v>
      </c>
      <c r="AF402" s="62">
        <f t="shared" si="513"/>
        <v>0</v>
      </c>
      <c r="AG402" s="62">
        <f t="shared" si="513"/>
        <v>0</v>
      </c>
      <c r="AH402" s="62">
        <f t="shared" si="513"/>
        <v>0</v>
      </c>
      <c r="AI402" s="62">
        <f t="shared" si="513"/>
        <v>0</v>
      </c>
      <c r="AJ402" s="62">
        <f t="shared" si="513"/>
        <v>0</v>
      </c>
      <c r="AK402" s="62">
        <f t="shared" si="513"/>
        <v>0</v>
      </c>
      <c r="AL402" s="62">
        <f t="shared" si="513"/>
        <v>0</v>
      </c>
      <c r="AM402" s="62">
        <f t="shared" si="513"/>
        <v>0</v>
      </c>
      <c r="AN402" s="62">
        <f t="shared" si="513"/>
        <v>0</v>
      </c>
      <c r="AO402" s="62">
        <f t="shared" si="513"/>
        <v>4394000</v>
      </c>
      <c r="AP402" s="62">
        <f t="shared" si="513"/>
        <v>0</v>
      </c>
      <c r="AQ402" s="62">
        <f t="shared" si="513"/>
        <v>0</v>
      </c>
      <c r="AR402" s="62">
        <f t="shared" si="513"/>
        <v>0</v>
      </c>
      <c r="AS402" s="62">
        <f t="shared" si="513"/>
        <v>0</v>
      </c>
      <c r="AT402" s="62">
        <f t="shared" si="513"/>
        <v>0</v>
      </c>
      <c r="AU402" s="62">
        <f t="shared" si="513"/>
        <v>0</v>
      </c>
      <c r="AV402" s="62">
        <f t="shared" si="513"/>
        <v>0</v>
      </c>
      <c r="AW402" s="62">
        <f t="shared" si="513"/>
        <v>0</v>
      </c>
      <c r="AX402" s="62">
        <f t="shared" si="513"/>
        <v>0</v>
      </c>
      <c r="AY402" s="62">
        <f t="shared" si="513"/>
        <v>0</v>
      </c>
      <c r="AZ402" s="63">
        <f t="shared" si="513"/>
        <v>0</v>
      </c>
      <c r="BA402" s="59">
        <f t="shared" si="495"/>
        <v>8194000</v>
      </c>
      <c r="BB402" s="28">
        <f t="shared" si="496"/>
        <v>0</v>
      </c>
      <c r="BC402" s="64"/>
      <c r="BD402" s="59">
        <f t="shared" si="497"/>
        <v>0</v>
      </c>
      <c r="BE402" s="59">
        <f t="shared" si="498"/>
        <v>0</v>
      </c>
      <c r="BF402" s="59">
        <f t="shared" si="499"/>
        <v>0</v>
      </c>
      <c r="BG402" s="59">
        <f t="shared" si="500"/>
        <v>0</v>
      </c>
      <c r="BH402" s="59">
        <f t="shared" si="501"/>
        <v>0</v>
      </c>
      <c r="BI402" s="59">
        <f t="shared" si="502"/>
        <v>0</v>
      </c>
      <c r="BJ402" s="59">
        <f t="shared" si="503"/>
        <v>3800000</v>
      </c>
      <c r="BK402" s="59">
        <f t="shared" si="504"/>
        <v>0</v>
      </c>
      <c r="BL402" s="59">
        <f t="shared" si="505"/>
        <v>0</v>
      </c>
      <c r="BM402" s="59">
        <f t="shared" si="506"/>
        <v>4394000</v>
      </c>
      <c r="BN402" s="59">
        <f t="shared" si="507"/>
        <v>0</v>
      </c>
      <c r="BO402" s="59">
        <f t="shared" si="508"/>
        <v>0</v>
      </c>
      <c r="BP402" s="64"/>
      <c r="BQ402" s="59">
        <f t="shared" si="509"/>
        <v>0</v>
      </c>
      <c r="BR402" s="59">
        <f t="shared" si="510"/>
        <v>0</v>
      </c>
      <c r="BS402" s="59">
        <f t="shared" si="511"/>
        <v>3800000</v>
      </c>
      <c r="BT402" s="59">
        <f t="shared" si="512"/>
        <v>4394000</v>
      </c>
    </row>
    <row r="403" hidden="1">
      <c r="A403" s="94"/>
      <c r="B403" s="95"/>
      <c r="C403" s="52" t="s">
        <v>325</v>
      </c>
      <c r="D403" s="62">
        <f t="shared" ref="D403:AZ403" si="514">sum(D98)</f>
        <v>300000000</v>
      </c>
      <c r="E403" s="62">
        <f t="shared" si="514"/>
        <v>0</v>
      </c>
      <c r="F403" s="62">
        <f t="shared" si="514"/>
        <v>0</v>
      </c>
      <c r="G403" s="62">
        <f t="shared" si="514"/>
        <v>0</v>
      </c>
      <c r="H403" s="62">
        <f t="shared" si="514"/>
        <v>0</v>
      </c>
      <c r="I403" s="62">
        <f t="shared" si="514"/>
        <v>0</v>
      </c>
      <c r="J403" s="62">
        <f t="shared" si="514"/>
        <v>0</v>
      </c>
      <c r="K403" s="62">
        <f t="shared" si="514"/>
        <v>0</v>
      </c>
      <c r="L403" s="62">
        <f t="shared" si="514"/>
        <v>0</v>
      </c>
      <c r="M403" s="62">
        <f t="shared" si="514"/>
        <v>0</v>
      </c>
      <c r="N403" s="62">
        <f t="shared" si="514"/>
        <v>0</v>
      </c>
      <c r="O403" s="62">
        <f t="shared" si="514"/>
        <v>0</v>
      </c>
      <c r="P403" s="62">
        <f t="shared" si="514"/>
        <v>0</v>
      </c>
      <c r="Q403" s="62">
        <f t="shared" si="514"/>
        <v>0</v>
      </c>
      <c r="R403" s="62">
        <f t="shared" si="514"/>
        <v>0</v>
      </c>
      <c r="S403" s="62">
        <f t="shared" si="514"/>
        <v>12987000</v>
      </c>
      <c r="T403" s="62">
        <f t="shared" si="514"/>
        <v>7340000</v>
      </c>
      <c r="U403" s="62">
        <f t="shared" si="514"/>
        <v>0</v>
      </c>
      <c r="V403" s="62">
        <f t="shared" si="514"/>
        <v>0</v>
      </c>
      <c r="W403" s="62">
        <f t="shared" si="514"/>
        <v>4329000</v>
      </c>
      <c r="X403" s="62">
        <f t="shared" si="514"/>
        <v>0</v>
      </c>
      <c r="Y403" s="62">
        <f t="shared" si="514"/>
        <v>0</v>
      </c>
      <c r="Z403" s="62">
        <f t="shared" si="514"/>
        <v>0</v>
      </c>
      <c r="AA403" s="62">
        <f t="shared" si="514"/>
        <v>2100000</v>
      </c>
      <c r="AB403" s="62">
        <f t="shared" si="514"/>
        <v>18321000</v>
      </c>
      <c r="AC403" s="62">
        <f t="shared" si="514"/>
        <v>6250000</v>
      </c>
      <c r="AD403" s="62">
        <f t="shared" si="514"/>
        <v>4828500</v>
      </c>
      <c r="AE403" s="62">
        <f t="shared" si="514"/>
        <v>18250000</v>
      </c>
      <c r="AF403" s="62">
        <f t="shared" si="514"/>
        <v>4443500</v>
      </c>
      <c r="AG403" s="62">
        <f t="shared" si="514"/>
        <v>0</v>
      </c>
      <c r="AH403" s="62">
        <f t="shared" si="514"/>
        <v>28103000</v>
      </c>
      <c r="AI403" s="62">
        <f t="shared" si="514"/>
        <v>89853000</v>
      </c>
      <c r="AJ403" s="62">
        <f t="shared" si="514"/>
        <v>21712000</v>
      </c>
      <c r="AK403" s="62">
        <f t="shared" si="514"/>
        <v>0</v>
      </c>
      <c r="AL403" s="62">
        <f t="shared" si="514"/>
        <v>6000000</v>
      </c>
      <c r="AM403" s="62">
        <f t="shared" si="514"/>
        <v>0</v>
      </c>
      <c r="AN403" s="62">
        <f t="shared" si="514"/>
        <v>20471000</v>
      </c>
      <c r="AO403" s="62">
        <f t="shared" si="514"/>
        <v>0</v>
      </c>
      <c r="AP403" s="62">
        <f t="shared" si="514"/>
        <v>8072000</v>
      </c>
      <c r="AQ403" s="62">
        <f t="shared" si="514"/>
        <v>0</v>
      </c>
      <c r="AR403" s="62">
        <f t="shared" si="514"/>
        <v>0</v>
      </c>
      <c r="AS403" s="62">
        <f t="shared" si="514"/>
        <v>0</v>
      </c>
      <c r="AT403" s="62">
        <f t="shared" si="514"/>
        <v>46940000</v>
      </c>
      <c r="AU403" s="62">
        <f t="shared" si="514"/>
        <v>0</v>
      </c>
      <c r="AV403" s="62">
        <f t="shared" si="514"/>
        <v>0</v>
      </c>
      <c r="AW403" s="62">
        <f t="shared" si="514"/>
        <v>0</v>
      </c>
      <c r="AX403" s="62">
        <f t="shared" si="514"/>
        <v>0</v>
      </c>
      <c r="AY403" s="62">
        <f t="shared" si="514"/>
        <v>0</v>
      </c>
      <c r="AZ403" s="63">
        <f t="shared" si="514"/>
        <v>0</v>
      </c>
      <c r="BA403" s="59">
        <f t="shared" si="495"/>
        <v>300000000</v>
      </c>
      <c r="BB403" s="28">
        <f t="shared" si="496"/>
        <v>0</v>
      </c>
      <c r="BC403" s="64"/>
      <c r="BD403" s="59">
        <f t="shared" si="497"/>
        <v>0</v>
      </c>
      <c r="BE403" s="59">
        <f t="shared" si="498"/>
        <v>0</v>
      </c>
      <c r="BF403" s="59">
        <f t="shared" si="499"/>
        <v>0</v>
      </c>
      <c r="BG403" s="59">
        <f t="shared" si="500"/>
        <v>20327000</v>
      </c>
      <c r="BH403" s="59">
        <f t="shared" si="501"/>
        <v>4329000</v>
      </c>
      <c r="BI403" s="59">
        <f t="shared" si="502"/>
        <v>20421000</v>
      </c>
      <c r="BJ403" s="59">
        <f t="shared" si="503"/>
        <v>33772000</v>
      </c>
      <c r="BK403" s="59">
        <f t="shared" si="504"/>
        <v>139668000</v>
      </c>
      <c r="BL403" s="59">
        <f t="shared" si="505"/>
        <v>26471000</v>
      </c>
      <c r="BM403" s="59">
        <f t="shared" si="506"/>
        <v>8072000</v>
      </c>
      <c r="BN403" s="59">
        <f t="shared" si="507"/>
        <v>46940000</v>
      </c>
      <c r="BO403" s="59">
        <f t="shared" si="508"/>
        <v>0</v>
      </c>
      <c r="BP403" s="64"/>
      <c r="BQ403" s="59">
        <f t="shared" si="509"/>
        <v>0</v>
      </c>
      <c r="BR403" s="59">
        <f t="shared" si="510"/>
        <v>45077000</v>
      </c>
      <c r="BS403" s="59">
        <f t="shared" si="511"/>
        <v>199911000</v>
      </c>
      <c r="BT403" s="59">
        <f t="shared" si="512"/>
        <v>55012000</v>
      </c>
    </row>
    <row r="404" hidden="1">
      <c r="A404" s="94"/>
      <c r="B404" s="95"/>
      <c r="C404" s="52" t="s">
        <v>326</v>
      </c>
      <c r="D404" s="62">
        <f t="shared" ref="D404:AZ404" si="515">sum(D137)</f>
        <v>600000000</v>
      </c>
      <c r="E404" s="62">
        <f t="shared" si="515"/>
        <v>0</v>
      </c>
      <c r="F404" s="62">
        <f t="shared" si="515"/>
        <v>0</v>
      </c>
      <c r="G404" s="62">
        <f t="shared" si="515"/>
        <v>0</v>
      </c>
      <c r="H404" s="62">
        <f t="shared" si="515"/>
        <v>0</v>
      </c>
      <c r="I404" s="62">
        <f t="shared" si="515"/>
        <v>0</v>
      </c>
      <c r="J404" s="62">
        <f t="shared" si="515"/>
        <v>0</v>
      </c>
      <c r="K404" s="62">
        <f t="shared" si="515"/>
        <v>0</v>
      </c>
      <c r="L404" s="62">
        <f t="shared" si="515"/>
        <v>0</v>
      </c>
      <c r="M404" s="62">
        <f t="shared" si="515"/>
        <v>0</v>
      </c>
      <c r="N404" s="62">
        <f t="shared" si="515"/>
        <v>0</v>
      </c>
      <c r="O404" s="62">
        <f t="shared" si="515"/>
        <v>0</v>
      </c>
      <c r="P404" s="62">
        <f t="shared" si="515"/>
        <v>0</v>
      </c>
      <c r="Q404" s="62">
        <f t="shared" si="515"/>
        <v>0</v>
      </c>
      <c r="R404" s="62">
        <f t="shared" si="515"/>
        <v>0</v>
      </c>
      <c r="S404" s="62">
        <f t="shared" si="515"/>
        <v>0</v>
      </c>
      <c r="T404" s="62">
        <f t="shared" si="515"/>
        <v>33000472</v>
      </c>
      <c r="U404" s="62">
        <f t="shared" si="515"/>
        <v>0</v>
      </c>
      <c r="V404" s="62">
        <f t="shared" si="515"/>
        <v>0</v>
      </c>
      <c r="W404" s="62">
        <f t="shared" si="515"/>
        <v>585600</v>
      </c>
      <c r="X404" s="62">
        <f t="shared" si="515"/>
        <v>59077530</v>
      </c>
      <c r="Y404" s="62">
        <f t="shared" si="515"/>
        <v>87650928</v>
      </c>
      <c r="Z404" s="62">
        <f t="shared" si="515"/>
        <v>0</v>
      </c>
      <c r="AA404" s="62">
        <f t="shared" si="515"/>
        <v>9565027</v>
      </c>
      <c r="AB404" s="62">
        <f t="shared" si="515"/>
        <v>117629143</v>
      </c>
      <c r="AC404" s="62">
        <f t="shared" si="515"/>
        <v>11345310</v>
      </c>
      <c r="AD404" s="62">
        <f t="shared" si="515"/>
        <v>0</v>
      </c>
      <c r="AE404" s="62">
        <f t="shared" si="515"/>
        <v>0</v>
      </c>
      <c r="AF404" s="62">
        <f t="shared" si="515"/>
        <v>0</v>
      </c>
      <c r="AG404" s="62">
        <f t="shared" si="515"/>
        <v>0</v>
      </c>
      <c r="AH404" s="62">
        <f t="shared" si="515"/>
        <v>0</v>
      </c>
      <c r="AI404" s="62">
        <f t="shared" si="515"/>
        <v>0</v>
      </c>
      <c r="AJ404" s="62">
        <f t="shared" si="515"/>
        <v>0</v>
      </c>
      <c r="AK404" s="62">
        <f t="shared" si="515"/>
        <v>0</v>
      </c>
      <c r="AL404" s="62">
        <f t="shared" si="515"/>
        <v>0</v>
      </c>
      <c r="AM404" s="62">
        <f t="shared" si="515"/>
        <v>0</v>
      </c>
      <c r="AN404" s="62">
        <f t="shared" si="515"/>
        <v>0</v>
      </c>
      <c r="AO404" s="62">
        <f t="shared" si="515"/>
        <v>0</v>
      </c>
      <c r="AP404" s="62">
        <f t="shared" si="515"/>
        <v>0</v>
      </c>
      <c r="AQ404" s="62">
        <f t="shared" si="515"/>
        <v>0</v>
      </c>
      <c r="AR404" s="62">
        <f t="shared" si="515"/>
        <v>0</v>
      </c>
      <c r="AS404" s="62">
        <f t="shared" si="515"/>
        <v>0</v>
      </c>
      <c r="AT404" s="62">
        <f t="shared" si="515"/>
        <v>0</v>
      </c>
      <c r="AU404" s="62">
        <f t="shared" si="515"/>
        <v>0</v>
      </c>
      <c r="AV404" s="62">
        <f t="shared" si="515"/>
        <v>0</v>
      </c>
      <c r="AW404" s="62">
        <f t="shared" si="515"/>
        <v>0</v>
      </c>
      <c r="AX404" s="62">
        <f t="shared" si="515"/>
        <v>0</v>
      </c>
      <c r="AY404" s="62">
        <f t="shared" si="515"/>
        <v>0</v>
      </c>
      <c r="AZ404" s="63">
        <f t="shared" si="515"/>
        <v>0</v>
      </c>
      <c r="BA404" s="59">
        <f t="shared" si="495"/>
        <v>318854010</v>
      </c>
      <c r="BB404" s="28">
        <f t="shared" si="496"/>
        <v>281145990</v>
      </c>
      <c r="BC404" s="64"/>
      <c r="BD404" s="59">
        <f t="shared" si="497"/>
        <v>0</v>
      </c>
      <c r="BE404" s="59">
        <f t="shared" si="498"/>
        <v>0</v>
      </c>
      <c r="BF404" s="59">
        <f t="shared" si="499"/>
        <v>0</v>
      </c>
      <c r="BG404" s="59">
        <f t="shared" si="500"/>
        <v>33000472</v>
      </c>
      <c r="BH404" s="59">
        <f t="shared" si="501"/>
        <v>59663130</v>
      </c>
      <c r="BI404" s="59">
        <f t="shared" si="502"/>
        <v>214845098</v>
      </c>
      <c r="BJ404" s="59">
        <f t="shared" si="503"/>
        <v>11345310</v>
      </c>
      <c r="BK404" s="59">
        <f t="shared" si="504"/>
        <v>0</v>
      </c>
      <c r="BL404" s="59">
        <f t="shared" si="505"/>
        <v>0</v>
      </c>
      <c r="BM404" s="59">
        <f t="shared" si="506"/>
        <v>0</v>
      </c>
      <c r="BN404" s="59">
        <f t="shared" si="507"/>
        <v>0</v>
      </c>
      <c r="BO404" s="59">
        <f t="shared" si="508"/>
        <v>0</v>
      </c>
      <c r="BP404" s="64"/>
      <c r="BQ404" s="59">
        <f t="shared" si="509"/>
        <v>0</v>
      </c>
      <c r="BR404" s="59">
        <f t="shared" si="510"/>
        <v>307508700</v>
      </c>
      <c r="BS404" s="59">
        <f t="shared" si="511"/>
        <v>11345310</v>
      </c>
      <c r="BT404" s="59">
        <f t="shared" si="512"/>
        <v>0</v>
      </c>
    </row>
    <row r="405" hidden="1">
      <c r="A405" s="94"/>
      <c r="B405" s="95"/>
      <c r="C405" s="97" t="s">
        <v>15</v>
      </c>
      <c r="D405" s="98">
        <f>sum(D400:D404)</f>
        <v>23449578000</v>
      </c>
      <c r="AZ405" s="96"/>
      <c r="BA405" s="98">
        <f>sum(BA400:BA404)</f>
        <v>23168430010</v>
      </c>
      <c r="BB405" s="64"/>
      <c r="BC405" s="64"/>
      <c r="BP405" s="64"/>
    </row>
    <row r="406" hidden="1">
      <c r="A406" s="94"/>
      <c r="B406" s="95"/>
      <c r="C406" s="95"/>
      <c r="AZ406" s="96"/>
      <c r="BB406" s="64"/>
      <c r="BC406" s="64"/>
      <c r="BP406" s="64"/>
    </row>
  </sheetData>
  <mergeCells count="212"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10:C10"/>
    <mergeCell ref="B13:C13"/>
    <mergeCell ref="B14:C14"/>
    <mergeCell ref="B24:C24"/>
    <mergeCell ref="B27:C27"/>
    <mergeCell ref="B28:C28"/>
    <mergeCell ref="B29:C29"/>
    <mergeCell ref="B33:C33"/>
    <mergeCell ref="B34:C34"/>
    <mergeCell ref="B36:C36"/>
    <mergeCell ref="B37:C37"/>
    <mergeCell ref="B40:C40"/>
    <mergeCell ref="B41:C41"/>
    <mergeCell ref="B50:C50"/>
    <mergeCell ref="B51:C51"/>
    <mergeCell ref="B55:C55"/>
    <mergeCell ref="B56:C56"/>
    <mergeCell ref="B57:C57"/>
    <mergeCell ref="B59:C59"/>
    <mergeCell ref="B60:C60"/>
    <mergeCell ref="B62:C62"/>
    <mergeCell ref="B63:C63"/>
    <mergeCell ref="B68:C68"/>
    <mergeCell ref="B70:C70"/>
    <mergeCell ref="B71:C71"/>
    <mergeCell ref="B72:C72"/>
    <mergeCell ref="B76:C76"/>
    <mergeCell ref="B77:C77"/>
    <mergeCell ref="B81:C81"/>
    <mergeCell ref="B82:C82"/>
    <mergeCell ref="B84:C84"/>
    <mergeCell ref="B85:C85"/>
    <mergeCell ref="B88:C88"/>
    <mergeCell ref="B89:C89"/>
    <mergeCell ref="B90:C90"/>
    <mergeCell ref="B91:C91"/>
    <mergeCell ref="B98:C98"/>
    <mergeCell ref="B99:C99"/>
    <mergeCell ref="B100:C100"/>
    <mergeCell ref="B101:C101"/>
    <mergeCell ref="B102:C102"/>
    <mergeCell ref="B103:C103"/>
    <mergeCell ref="B106:C106"/>
    <mergeCell ref="B107:C107"/>
    <mergeCell ref="B108:C108"/>
    <mergeCell ref="B111:C111"/>
    <mergeCell ref="B112:C112"/>
    <mergeCell ref="B113:C113"/>
    <mergeCell ref="B114:C114"/>
    <mergeCell ref="B115:C115"/>
    <mergeCell ref="B116:C116"/>
    <mergeCell ref="B127:C127"/>
    <mergeCell ref="B128:C128"/>
    <mergeCell ref="B130:C130"/>
    <mergeCell ref="B131:C131"/>
    <mergeCell ref="B132:C132"/>
    <mergeCell ref="B134:C134"/>
    <mergeCell ref="B135:C135"/>
    <mergeCell ref="B137:C137"/>
    <mergeCell ref="B138:C138"/>
    <mergeCell ref="B139:C139"/>
    <mergeCell ref="B140:C140"/>
    <mergeCell ref="B141:C141"/>
    <mergeCell ref="B142:C142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6:C156"/>
    <mergeCell ref="B157:C157"/>
    <mergeCell ref="B158:C158"/>
    <mergeCell ref="B159:C159"/>
    <mergeCell ref="B160:C160"/>
    <mergeCell ref="B164:C164"/>
    <mergeCell ref="B165:C165"/>
    <mergeCell ref="B169:C169"/>
    <mergeCell ref="B170:C170"/>
    <mergeCell ref="B174:C174"/>
    <mergeCell ref="B175:C175"/>
    <mergeCell ref="B179:C179"/>
    <mergeCell ref="B180:C180"/>
    <mergeCell ref="B184:C184"/>
    <mergeCell ref="B185:C185"/>
    <mergeCell ref="B189:C189"/>
    <mergeCell ref="B190:C190"/>
    <mergeCell ref="B194:C194"/>
    <mergeCell ref="B195:C195"/>
    <mergeCell ref="B197:C197"/>
    <mergeCell ref="B198:C198"/>
    <mergeCell ref="B200:C200"/>
    <mergeCell ref="B201:C201"/>
    <mergeCell ref="B205:C205"/>
    <mergeCell ref="B206:C206"/>
    <mergeCell ref="B210:C210"/>
    <mergeCell ref="B211:C211"/>
    <mergeCell ref="B215:C215"/>
    <mergeCell ref="B216:C216"/>
    <mergeCell ref="B220:C220"/>
    <mergeCell ref="B221:C221"/>
    <mergeCell ref="B225:C225"/>
    <mergeCell ref="B226:C226"/>
    <mergeCell ref="B355:C355"/>
    <mergeCell ref="B356:C356"/>
    <mergeCell ref="B357:C357"/>
    <mergeCell ref="B359:C359"/>
    <mergeCell ref="B360:C360"/>
    <mergeCell ref="B361:C361"/>
    <mergeCell ref="B363:C363"/>
    <mergeCell ref="B375:C375"/>
    <mergeCell ref="B376:C376"/>
    <mergeCell ref="B377:C377"/>
    <mergeCell ref="B378:C378"/>
    <mergeCell ref="B364:C364"/>
    <mergeCell ref="B365:C365"/>
    <mergeCell ref="B368:C368"/>
    <mergeCell ref="B369:C369"/>
    <mergeCell ref="B370:C370"/>
    <mergeCell ref="B373:C373"/>
    <mergeCell ref="B374:C374"/>
    <mergeCell ref="B230:C230"/>
    <mergeCell ref="B231:C231"/>
    <mergeCell ref="B233:C233"/>
    <mergeCell ref="B234:C234"/>
    <mergeCell ref="B236:C236"/>
    <mergeCell ref="B237:C237"/>
    <mergeCell ref="B239:C239"/>
    <mergeCell ref="B240:C240"/>
    <mergeCell ref="B249:C249"/>
    <mergeCell ref="B250:C250"/>
    <mergeCell ref="B257:C257"/>
    <mergeCell ref="B258:C258"/>
    <mergeCell ref="B269:C269"/>
    <mergeCell ref="B270:C270"/>
    <mergeCell ref="B275:C275"/>
    <mergeCell ref="B276:C276"/>
    <mergeCell ref="B277:C277"/>
    <mergeCell ref="B278:C278"/>
    <mergeCell ref="B282:C282"/>
    <mergeCell ref="B283:C283"/>
    <mergeCell ref="B285:C285"/>
    <mergeCell ref="B286:C286"/>
    <mergeCell ref="B288:C288"/>
    <mergeCell ref="B289:C289"/>
    <mergeCell ref="B290:C290"/>
    <mergeCell ref="B292:C292"/>
    <mergeCell ref="B293:C293"/>
    <mergeCell ref="B295:C295"/>
    <mergeCell ref="B296:C296"/>
    <mergeCell ref="B301:C301"/>
    <mergeCell ref="B302:C302"/>
    <mergeCell ref="B304:C304"/>
    <mergeCell ref="B305:C305"/>
    <mergeCell ref="B306:C306"/>
    <mergeCell ref="B310:C310"/>
    <mergeCell ref="B311:C311"/>
    <mergeCell ref="B312:C312"/>
    <mergeCell ref="B318:C318"/>
    <mergeCell ref="B319:C319"/>
    <mergeCell ref="B320:C320"/>
    <mergeCell ref="B339:C339"/>
    <mergeCell ref="B340:C340"/>
    <mergeCell ref="B341:C341"/>
    <mergeCell ref="B347:C347"/>
    <mergeCell ref="B348:C348"/>
    <mergeCell ref="B349:C349"/>
    <mergeCell ref="B351:C351"/>
    <mergeCell ref="B352:C352"/>
    <mergeCell ref="B353:C353"/>
  </mergeCells>
  <conditionalFormatting sqref="BB1:BB406">
    <cfRule type="cellIs" dxfId="0" priority="1" operator="lessThan">
      <formula>0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75"/>
  <cols>
    <col customWidth="1" min="2" max="2" width="5.0"/>
    <col customWidth="1" min="3" max="3" width="29.13"/>
    <col customWidth="1" min="4" max="4" width="20.25"/>
  </cols>
  <sheetData>
    <row r="1">
      <c r="A1" s="1" t="s">
        <v>0</v>
      </c>
      <c r="B1" s="2" t="s">
        <v>1</v>
      </c>
      <c r="C1" s="3"/>
      <c r="D1" s="1" t="s">
        <v>2</v>
      </c>
      <c r="E1" s="4" t="s">
        <v>3</v>
      </c>
      <c r="F1" s="5"/>
      <c r="G1" s="5"/>
      <c r="H1" s="6"/>
      <c r="I1" s="4" t="s">
        <v>4</v>
      </c>
      <c r="J1" s="5"/>
      <c r="K1" s="5"/>
      <c r="L1" s="6"/>
      <c r="M1" s="4" t="s">
        <v>5</v>
      </c>
      <c r="N1" s="5"/>
      <c r="O1" s="5"/>
      <c r="P1" s="6"/>
      <c r="Q1" s="4" t="s">
        <v>6</v>
      </c>
      <c r="R1" s="5"/>
      <c r="S1" s="5"/>
      <c r="T1" s="6"/>
      <c r="U1" s="4" t="s">
        <v>7</v>
      </c>
      <c r="V1" s="5"/>
      <c r="W1" s="5"/>
      <c r="X1" s="6"/>
      <c r="Y1" s="4" t="s">
        <v>8</v>
      </c>
      <c r="Z1" s="5"/>
      <c r="AA1" s="5"/>
      <c r="AB1" s="6"/>
      <c r="AC1" s="4" t="s">
        <v>9</v>
      </c>
      <c r="AD1" s="5"/>
      <c r="AE1" s="5"/>
      <c r="AF1" s="6"/>
      <c r="AG1" s="4" t="s">
        <v>10</v>
      </c>
      <c r="AH1" s="5"/>
      <c r="AI1" s="5"/>
      <c r="AJ1" s="6"/>
      <c r="AK1" s="4" t="s">
        <v>11</v>
      </c>
      <c r="AL1" s="5"/>
      <c r="AM1" s="5"/>
      <c r="AN1" s="6"/>
      <c r="AO1" s="4" t="s">
        <v>12</v>
      </c>
      <c r="AP1" s="5"/>
      <c r="AQ1" s="5"/>
      <c r="AR1" s="6"/>
      <c r="AS1" s="4" t="s">
        <v>13</v>
      </c>
      <c r="AT1" s="5"/>
      <c r="AU1" s="5"/>
      <c r="AV1" s="6"/>
      <c r="AW1" s="4" t="s">
        <v>14</v>
      </c>
      <c r="AX1" s="5"/>
      <c r="AY1" s="5"/>
      <c r="AZ1" s="6"/>
      <c r="BA1" s="1" t="s">
        <v>15</v>
      </c>
      <c r="BB1" s="7" t="s">
        <v>16</v>
      </c>
      <c r="BC1" s="8"/>
      <c r="BD1" s="1" t="s">
        <v>3</v>
      </c>
      <c r="BE1" s="1" t="s">
        <v>4</v>
      </c>
      <c r="BF1" s="1" t="s">
        <v>5</v>
      </c>
      <c r="BG1" s="1" t="s">
        <v>6</v>
      </c>
      <c r="BH1" s="1" t="s">
        <v>7</v>
      </c>
      <c r="BI1" s="1" t="s">
        <v>8</v>
      </c>
      <c r="BJ1" s="1" t="s">
        <v>9</v>
      </c>
      <c r="BK1" s="1" t="s">
        <v>10</v>
      </c>
      <c r="BL1" s="1" t="s">
        <v>11</v>
      </c>
      <c r="BM1" s="1" t="s">
        <v>12</v>
      </c>
      <c r="BN1" s="1" t="s">
        <v>13</v>
      </c>
      <c r="BO1" s="1" t="s">
        <v>14</v>
      </c>
      <c r="BP1" s="8"/>
      <c r="BQ1" s="1" t="s">
        <v>17</v>
      </c>
      <c r="BR1" s="1" t="s">
        <v>18</v>
      </c>
      <c r="BS1" s="1" t="s">
        <v>20</v>
      </c>
      <c r="BT1" s="1" t="s">
        <v>22</v>
      </c>
    </row>
    <row r="2">
      <c r="A2" s="9"/>
      <c r="B2" s="10"/>
      <c r="C2" s="11"/>
      <c r="D2" s="9"/>
      <c r="E2" s="12" t="s">
        <v>19</v>
      </c>
      <c r="F2" s="12" t="s">
        <v>21</v>
      </c>
      <c r="G2" s="12" t="s">
        <v>23</v>
      </c>
      <c r="H2" s="12" t="s">
        <v>24</v>
      </c>
      <c r="I2" s="12" t="s">
        <v>19</v>
      </c>
      <c r="J2" s="12" t="s">
        <v>21</v>
      </c>
      <c r="K2" s="12" t="s">
        <v>23</v>
      </c>
      <c r="L2" s="12" t="s">
        <v>24</v>
      </c>
      <c r="M2" s="12" t="s">
        <v>19</v>
      </c>
      <c r="N2" s="12" t="s">
        <v>21</v>
      </c>
      <c r="O2" s="12" t="s">
        <v>23</v>
      </c>
      <c r="P2" s="12" t="s">
        <v>24</v>
      </c>
      <c r="Q2" s="12" t="s">
        <v>19</v>
      </c>
      <c r="R2" s="12" t="s">
        <v>21</v>
      </c>
      <c r="S2" s="12" t="s">
        <v>23</v>
      </c>
      <c r="T2" s="12" t="s">
        <v>24</v>
      </c>
      <c r="U2" s="12" t="s">
        <v>19</v>
      </c>
      <c r="V2" s="12" t="s">
        <v>21</v>
      </c>
      <c r="W2" s="12" t="s">
        <v>23</v>
      </c>
      <c r="X2" s="12" t="s">
        <v>24</v>
      </c>
      <c r="Y2" s="12" t="s">
        <v>19</v>
      </c>
      <c r="Z2" s="12" t="s">
        <v>21</v>
      </c>
      <c r="AA2" s="12" t="s">
        <v>23</v>
      </c>
      <c r="AB2" s="12" t="s">
        <v>24</v>
      </c>
      <c r="AC2" s="12" t="s">
        <v>19</v>
      </c>
      <c r="AD2" s="12" t="s">
        <v>21</v>
      </c>
      <c r="AE2" s="12" t="s">
        <v>23</v>
      </c>
      <c r="AF2" s="12" t="s">
        <v>24</v>
      </c>
      <c r="AG2" s="12" t="s">
        <v>19</v>
      </c>
      <c r="AH2" s="12" t="s">
        <v>21</v>
      </c>
      <c r="AI2" s="12" t="s">
        <v>23</v>
      </c>
      <c r="AJ2" s="12" t="s">
        <v>24</v>
      </c>
      <c r="AK2" s="12" t="s">
        <v>19</v>
      </c>
      <c r="AL2" s="12" t="s">
        <v>21</v>
      </c>
      <c r="AM2" s="12" t="s">
        <v>23</v>
      </c>
      <c r="AN2" s="12" t="s">
        <v>24</v>
      </c>
      <c r="AO2" s="12" t="s">
        <v>19</v>
      </c>
      <c r="AP2" s="12" t="s">
        <v>21</v>
      </c>
      <c r="AQ2" s="12" t="s">
        <v>23</v>
      </c>
      <c r="AR2" s="12" t="s">
        <v>24</v>
      </c>
      <c r="AS2" s="12" t="s">
        <v>19</v>
      </c>
      <c r="AT2" s="12" t="s">
        <v>21</v>
      </c>
      <c r="AU2" s="12" t="s">
        <v>23</v>
      </c>
      <c r="AV2" s="12" t="s">
        <v>24</v>
      </c>
      <c r="AW2" s="12" t="s">
        <v>19</v>
      </c>
      <c r="AX2" s="12" t="s">
        <v>21</v>
      </c>
      <c r="AY2" s="12" t="s">
        <v>23</v>
      </c>
      <c r="AZ2" s="14" t="s">
        <v>24</v>
      </c>
      <c r="BA2" s="9"/>
      <c r="BC2" s="15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15"/>
      <c r="BQ2" s="9"/>
      <c r="BR2" s="9"/>
      <c r="BS2" s="9"/>
      <c r="BT2" s="9"/>
    </row>
    <row r="3">
      <c r="A3" s="17" t="s">
        <v>25</v>
      </c>
      <c r="B3" s="18" t="s">
        <v>26</v>
      </c>
      <c r="C3" s="6"/>
      <c r="D3" s="19">
        <f t="shared" ref="D3:AZ3" si="1">sum(D4)</f>
        <v>4011085000</v>
      </c>
      <c r="E3" s="19">
        <f t="shared" si="1"/>
        <v>0</v>
      </c>
      <c r="F3" s="19">
        <f t="shared" si="1"/>
        <v>0</v>
      </c>
      <c r="G3" s="19">
        <f t="shared" si="1"/>
        <v>0</v>
      </c>
      <c r="H3" s="19">
        <f t="shared" si="1"/>
        <v>0</v>
      </c>
      <c r="I3" s="19">
        <f t="shared" si="1"/>
        <v>0</v>
      </c>
      <c r="J3" s="19">
        <f t="shared" si="1"/>
        <v>0</v>
      </c>
      <c r="K3" s="19">
        <f t="shared" si="1"/>
        <v>0</v>
      </c>
      <c r="L3" s="19">
        <f t="shared" si="1"/>
        <v>0</v>
      </c>
      <c r="M3" s="19">
        <f t="shared" si="1"/>
        <v>0</v>
      </c>
      <c r="N3" s="19">
        <f t="shared" si="1"/>
        <v>9850000</v>
      </c>
      <c r="O3" s="19">
        <f t="shared" si="1"/>
        <v>0</v>
      </c>
      <c r="P3" s="19">
        <f t="shared" si="1"/>
        <v>0</v>
      </c>
      <c r="Q3" s="19">
        <f t="shared" si="1"/>
        <v>0</v>
      </c>
      <c r="R3" s="19">
        <f t="shared" si="1"/>
        <v>0</v>
      </c>
      <c r="S3" s="19">
        <f t="shared" si="1"/>
        <v>12987000</v>
      </c>
      <c r="T3" s="19">
        <f t="shared" si="1"/>
        <v>47224272</v>
      </c>
      <c r="U3" s="19">
        <f t="shared" si="1"/>
        <v>0</v>
      </c>
      <c r="V3" s="19">
        <f t="shared" si="1"/>
        <v>0</v>
      </c>
      <c r="W3" s="19">
        <f t="shared" si="1"/>
        <v>14976600</v>
      </c>
      <c r="X3" s="19">
        <f t="shared" si="1"/>
        <v>59077530</v>
      </c>
      <c r="Y3" s="19">
        <f t="shared" si="1"/>
        <v>87650928</v>
      </c>
      <c r="Z3" s="19">
        <f t="shared" si="1"/>
        <v>0</v>
      </c>
      <c r="AA3" s="19">
        <f t="shared" si="1"/>
        <v>13783077</v>
      </c>
      <c r="AB3" s="19">
        <f t="shared" si="1"/>
        <v>136619643</v>
      </c>
      <c r="AC3" s="19">
        <f t="shared" si="1"/>
        <v>25849310</v>
      </c>
      <c r="AD3" s="19">
        <f t="shared" si="1"/>
        <v>10885000</v>
      </c>
      <c r="AE3" s="19">
        <f t="shared" si="1"/>
        <v>11250000</v>
      </c>
      <c r="AF3" s="19">
        <f t="shared" si="1"/>
        <v>0</v>
      </c>
      <c r="AG3" s="19">
        <f t="shared" si="1"/>
        <v>19131000</v>
      </c>
      <c r="AH3" s="19">
        <f t="shared" si="1"/>
        <v>14972000</v>
      </c>
      <c r="AI3" s="19">
        <f t="shared" si="1"/>
        <v>159732079</v>
      </c>
      <c r="AJ3" s="19">
        <f t="shared" si="1"/>
        <v>15921767</v>
      </c>
      <c r="AK3" s="19">
        <f t="shared" si="1"/>
        <v>15250000</v>
      </c>
      <c r="AL3" s="19">
        <f t="shared" si="1"/>
        <v>10059247</v>
      </c>
      <c r="AM3" s="19">
        <f t="shared" si="1"/>
        <v>40470008</v>
      </c>
      <c r="AN3" s="19">
        <f t="shared" si="1"/>
        <v>113790324</v>
      </c>
      <c r="AO3" s="19">
        <f t="shared" si="1"/>
        <v>66797136</v>
      </c>
      <c r="AP3" s="19">
        <f t="shared" si="1"/>
        <v>6750000</v>
      </c>
      <c r="AQ3" s="19">
        <f t="shared" si="1"/>
        <v>0</v>
      </c>
      <c r="AR3" s="19">
        <f t="shared" si="1"/>
        <v>205287735</v>
      </c>
      <c r="AS3" s="19">
        <f t="shared" si="1"/>
        <v>19214000</v>
      </c>
      <c r="AT3" s="19">
        <f t="shared" si="1"/>
        <v>26356000</v>
      </c>
      <c r="AU3" s="19">
        <f t="shared" si="1"/>
        <v>83705000</v>
      </c>
      <c r="AV3" s="19">
        <f t="shared" si="1"/>
        <v>39909800</v>
      </c>
      <c r="AW3" s="19">
        <f t="shared" si="1"/>
        <v>34458000</v>
      </c>
      <c r="AX3" s="19">
        <f t="shared" si="1"/>
        <v>205896899</v>
      </c>
      <c r="AY3" s="19">
        <f t="shared" si="1"/>
        <v>1073710</v>
      </c>
      <c r="AZ3" s="19">
        <f t="shared" si="1"/>
        <v>0</v>
      </c>
      <c r="BA3" s="26">
        <f t="shared" ref="BA3:BA14" si="3">sum(E3:AZ3)</f>
        <v>1508928065</v>
      </c>
      <c r="BB3" s="28">
        <f t="shared" ref="BB3:BB14" si="4">D3-BA3</f>
        <v>2502156935</v>
      </c>
      <c r="BC3" s="29"/>
      <c r="BD3" s="26">
        <f t="shared" ref="BD3:BD14" si="5">sum(E3:H3)</f>
        <v>0</v>
      </c>
      <c r="BE3" s="26">
        <f t="shared" ref="BE3:BE14" si="6">sum(I3:L3)</f>
        <v>0</v>
      </c>
      <c r="BF3" s="26">
        <f t="shared" ref="BF3:BF14" si="7">sum(M3:P3)</f>
        <v>9850000</v>
      </c>
      <c r="BG3" s="26">
        <f t="shared" ref="BG3:BG14" si="8">sum(Q3:T3)</f>
        <v>60211272</v>
      </c>
      <c r="BH3" s="26">
        <f t="shared" ref="BH3:BH14" si="9">sum(U3:X3)</f>
        <v>74054130</v>
      </c>
      <c r="BI3" s="26">
        <f t="shared" ref="BI3:BI14" si="10">sum(Y3:AB3)</f>
        <v>238053648</v>
      </c>
      <c r="BJ3" s="26">
        <f t="shared" ref="BJ3:BJ14" si="11">sum(AC3:AF3)</f>
        <v>47984310</v>
      </c>
      <c r="BK3" s="26">
        <f t="shared" ref="BK3:BK14" si="12">sum(AG3:AJ3)</f>
        <v>209756846</v>
      </c>
      <c r="BL3" s="26">
        <f t="shared" ref="BL3:BL14" si="13">sum(AK3:AN3)</f>
        <v>179569579</v>
      </c>
      <c r="BM3" s="26">
        <f t="shared" ref="BM3:BM14" si="14">sum(AO3:AR3)</f>
        <v>278834871</v>
      </c>
      <c r="BN3" s="26">
        <f t="shared" ref="BN3:BN14" si="15">sum(AS3:AV3)</f>
        <v>169184800</v>
      </c>
      <c r="BO3" s="26">
        <f t="shared" ref="BO3:BO14" si="16">sum(AW3:AZ3)</f>
        <v>241428609</v>
      </c>
      <c r="BP3" s="29"/>
      <c r="BQ3" s="26">
        <f t="shared" ref="BQ3:BQ14" si="17">sum(BD3:BF3)</f>
        <v>9850000</v>
      </c>
      <c r="BR3" s="26">
        <f t="shared" ref="BR3:BR14" si="18">sum(BG3:BI3)</f>
        <v>372319050</v>
      </c>
      <c r="BS3" s="26">
        <f t="shared" ref="BS3:BS14" si="19">sum(BJ3:BL3)</f>
        <v>437310735</v>
      </c>
      <c r="BT3" s="26">
        <f t="shared" ref="BT3:BT14" si="20">sum(BM3:BO3)</f>
        <v>689448280</v>
      </c>
    </row>
    <row r="4">
      <c r="A4" s="22">
        <v>7954.0</v>
      </c>
      <c r="B4" s="23" t="s">
        <v>27</v>
      </c>
      <c r="C4" s="6"/>
      <c r="D4" s="24">
        <f t="shared" ref="D4:AZ4" si="2">sum(D5,D111,D126,D154,D101)</f>
        <v>4011085000</v>
      </c>
      <c r="E4" s="24">
        <f t="shared" si="2"/>
        <v>0</v>
      </c>
      <c r="F4" s="24">
        <f t="shared" si="2"/>
        <v>0</v>
      </c>
      <c r="G4" s="24">
        <f t="shared" si="2"/>
        <v>0</v>
      </c>
      <c r="H4" s="24">
        <f t="shared" si="2"/>
        <v>0</v>
      </c>
      <c r="I4" s="24">
        <f t="shared" si="2"/>
        <v>0</v>
      </c>
      <c r="J4" s="24">
        <f t="shared" si="2"/>
        <v>0</v>
      </c>
      <c r="K4" s="24">
        <f t="shared" si="2"/>
        <v>0</v>
      </c>
      <c r="L4" s="24">
        <f t="shared" si="2"/>
        <v>0</v>
      </c>
      <c r="M4" s="24">
        <f t="shared" si="2"/>
        <v>0</v>
      </c>
      <c r="N4" s="24">
        <f t="shared" si="2"/>
        <v>9850000</v>
      </c>
      <c r="O4" s="24">
        <f t="shared" si="2"/>
        <v>0</v>
      </c>
      <c r="P4" s="24">
        <f t="shared" si="2"/>
        <v>0</v>
      </c>
      <c r="Q4" s="24">
        <f t="shared" si="2"/>
        <v>0</v>
      </c>
      <c r="R4" s="24">
        <f t="shared" si="2"/>
        <v>0</v>
      </c>
      <c r="S4" s="24">
        <f t="shared" si="2"/>
        <v>12987000</v>
      </c>
      <c r="T4" s="24">
        <f t="shared" si="2"/>
        <v>47224272</v>
      </c>
      <c r="U4" s="24">
        <f t="shared" si="2"/>
        <v>0</v>
      </c>
      <c r="V4" s="24">
        <f t="shared" si="2"/>
        <v>0</v>
      </c>
      <c r="W4" s="24">
        <f t="shared" si="2"/>
        <v>14976600</v>
      </c>
      <c r="X4" s="24">
        <f t="shared" si="2"/>
        <v>59077530</v>
      </c>
      <c r="Y4" s="24">
        <f t="shared" si="2"/>
        <v>87650928</v>
      </c>
      <c r="Z4" s="24">
        <f t="shared" si="2"/>
        <v>0</v>
      </c>
      <c r="AA4" s="24">
        <f t="shared" si="2"/>
        <v>13783077</v>
      </c>
      <c r="AB4" s="24">
        <f t="shared" si="2"/>
        <v>136619643</v>
      </c>
      <c r="AC4" s="24">
        <f t="shared" si="2"/>
        <v>25849310</v>
      </c>
      <c r="AD4" s="24">
        <f t="shared" si="2"/>
        <v>10885000</v>
      </c>
      <c r="AE4" s="24">
        <f t="shared" si="2"/>
        <v>11250000</v>
      </c>
      <c r="AF4" s="24">
        <f t="shared" si="2"/>
        <v>0</v>
      </c>
      <c r="AG4" s="24">
        <f t="shared" si="2"/>
        <v>19131000</v>
      </c>
      <c r="AH4" s="24">
        <f t="shared" si="2"/>
        <v>14972000</v>
      </c>
      <c r="AI4" s="24">
        <f t="shared" si="2"/>
        <v>159732079</v>
      </c>
      <c r="AJ4" s="24">
        <f t="shared" si="2"/>
        <v>15921767</v>
      </c>
      <c r="AK4" s="24">
        <f t="shared" si="2"/>
        <v>15250000</v>
      </c>
      <c r="AL4" s="24">
        <f t="shared" si="2"/>
        <v>10059247</v>
      </c>
      <c r="AM4" s="24">
        <f t="shared" si="2"/>
        <v>40470008</v>
      </c>
      <c r="AN4" s="24">
        <f t="shared" si="2"/>
        <v>113790324</v>
      </c>
      <c r="AO4" s="24">
        <f t="shared" si="2"/>
        <v>66797136</v>
      </c>
      <c r="AP4" s="24">
        <f t="shared" si="2"/>
        <v>6750000</v>
      </c>
      <c r="AQ4" s="24">
        <f t="shared" si="2"/>
        <v>0</v>
      </c>
      <c r="AR4" s="24">
        <f t="shared" si="2"/>
        <v>205287735</v>
      </c>
      <c r="AS4" s="24">
        <f t="shared" si="2"/>
        <v>19214000</v>
      </c>
      <c r="AT4" s="24">
        <f t="shared" si="2"/>
        <v>26356000</v>
      </c>
      <c r="AU4" s="24">
        <f t="shared" si="2"/>
        <v>83705000</v>
      </c>
      <c r="AV4" s="24">
        <f t="shared" si="2"/>
        <v>39909800</v>
      </c>
      <c r="AW4" s="24">
        <f t="shared" si="2"/>
        <v>34458000</v>
      </c>
      <c r="AX4" s="24">
        <f t="shared" si="2"/>
        <v>205896899</v>
      </c>
      <c r="AY4" s="24">
        <f t="shared" si="2"/>
        <v>1073710</v>
      </c>
      <c r="AZ4" s="24">
        <f t="shared" si="2"/>
        <v>0</v>
      </c>
      <c r="BA4" s="48">
        <f t="shared" si="3"/>
        <v>1508928065</v>
      </c>
      <c r="BB4" s="28">
        <f t="shared" si="4"/>
        <v>2502156935</v>
      </c>
      <c r="BC4" s="29"/>
      <c r="BD4" s="48">
        <f t="shared" si="5"/>
        <v>0</v>
      </c>
      <c r="BE4" s="48">
        <f t="shared" si="6"/>
        <v>0</v>
      </c>
      <c r="BF4" s="48">
        <f t="shared" si="7"/>
        <v>9850000</v>
      </c>
      <c r="BG4" s="48">
        <f t="shared" si="8"/>
        <v>60211272</v>
      </c>
      <c r="BH4" s="48">
        <f t="shared" si="9"/>
        <v>74054130</v>
      </c>
      <c r="BI4" s="48">
        <f t="shared" si="10"/>
        <v>238053648</v>
      </c>
      <c r="BJ4" s="48">
        <f t="shared" si="11"/>
        <v>47984310</v>
      </c>
      <c r="BK4" s="48">
        <f t="shared" si="12"/>
        <v>209756846</v>
      </c>
      <c r="BL4" s="48">
        <f t="shared" si="13"/>
        <v>179569579</v>
      </c>
      <c r="BM4" s="48">
        <f t="shared" si="14"/>
        <v>278834871</v>
      </c>
      <c r="BN4" s="48">
        <f t="shared" si="15"/>
        <v>169184800</v>
      </c>
      <c r="BO4" s="48">
        <f t="shared" si="16"/>
        <v>241428609</v>
      </c>
      <c r="BP4" s="29"/>
      <c r="BQ4" s="48">
        <f t="shared" si="17"/>
        <v>9850000</v>
      </c>
      <c r="BR4" s="48">
        <f t="shared" si="18"/>
        <v>372319050</v>
      </c>
      <c r="BS4" s="48">
        <f t="shared" si="19"/>
        <v>437310735</v>
      </c>
      <c r="BT4" s="48">
        <f t="shared" si="20"/>
        <v>689448280</v>
      </c>
    </row>
    <row r="5">
      <c r="A5" s="27" t="s">
        <v>28</v>
      </c>
      <c r="B5" s="30" t="s">
        <v>29</v>
      </c>
      <c r="C5" s="6"/>
      <c r="D5" s="31">
        <f t="shared" ref="D5:AZ5" si="21">sum(D6)</f>
        <v>242935000</v>
      </c>
      <c r="E5" s="31">
        <f t="shared" si="21"/>
        <v>0</v>
      </c>
      <c r="F5" s="31">
        <f t="shared" si="21"/>
        <v>0</v>
      </c>
      <c r="G5" s="31">
        <f t="shared" si="21"/>
        <v>0</v>
      </c>
      <c r="H5" s="31">
        <f t="shared" si="21"/>
        <v>0</v>
      </c>
      <c r="I5" s="31">
        <f t="shared" si="21"/>
        <v>0</v>
      </c>
      <c r="J5" s="31">
        <f t="shared" si="21"/>
        <v>0</v>
      </c>
      <c r="K5" s="31">
        <f t="shared" si="21"/>
        <v>0</v>
      </c>
      <c r="L5" s="31">
        <f t="shared" si="21"/>
        <v>0</v>
      </c>
      <c r="M5" s="31">
        <f t="shared" si="21"/>
        <v>0</v>
      </c>
      <c r="N5" s="31">
        <f t="shared" si="21"/>
        <v>9850000</v>
      </c>
      <c r="O5" s="31">
        <f t="shared" si="21"/>
        <v>0</v>
      </c>
      <c r="P5" s="31">
        <f t="shared" si="21"/>
        <v>0</v>
      </c>
      <c r="Q5" s="31">
        <f t="shared" si="21"/>
        <v>0</v>
      </c>
      <c r="R5" s="31">
        <f t="shared" si="21"/>
        <v>0</v>
      </c>
      <c r="S5" s="31">
        <f t="shared" si="21"/>
        <v>0</v>
      </c>
      <c r="T5" s="31">
        <f t="shared" si="21"/>
        <v>1047000</v>
      </c>
      <c r="U5" s="31">
        <f t="shared" si="21"/>
        <v>0</v>
      </c>
      <c r="V5" s="31">
        <f t="shared" si="21"/>
        <v>0</v>
      </c>
      <c r="W5" s="31">
        <f t="shared" si="21"/>
        <v>4130000</v>
      </c>
      <c r="X5" s="31">
        <f t="shared" si="21"/>
        <v>0</v>
      </c>
      <c r="Y5" s="31">
        <f t="shared" si="21"/>
        <v>0</v>
      </c>
      <c r="Z5" s="31">
        <f t="shared" si="21"/>
        <v>0</v>
      </c>
      <c r="AA5" s="31">
        <f t="shared" si="21"/>
        <v>2118050</v>
      </c>
      <c r="AB5" s="31">
        <f t="shared" si="21"/>
        <v>3500000</v>
      </c>
      <c r="AC5" s="31">
        <f t="shared" si="21"/>
        <v>0</v>
      </c>
      <c r="AD5" s="31">
        <f t="shared" si="21"/>
        <v>0</v>
      </c>
      <c r="AE5" s="31">
        <f t="shared" si="21"/>
        <v>0</v>
      </c>
      <c r="AF5" s="31">
        <f t="shared" si="21"/>
        <v>0</v>
      </c>
      <c r="AG5" s="31">
        <f t="shared" si="21"/>
        <v>1926000</v>
      </c>
      <c r="AH5" s="31">
        <f t="shared" si="21"/>
        <v>0</v>
      </c>
      <c r="AI5" s="31">
        <f t="shared" si="21"/>
        <v>2615000</v>
      </c>
      <c r="AJ5" s="31">
        <f t="shared" si="21"/>
        <v>0</v>
      </c>
      <c r="AK5" s="31">
        <f t="shared" si="21"/>
        <v>15250000</v>
      </c>
      <c r="AL5" s="31">
        <f t="shared" si="21"/>
        <v>0</v>
      </c>
      <c r="AM5" s="31">
        <f t="shared" si="21"/>
        <v>0</v>
      </c>
      <c r="AN5" s="31">
        <f t="shared" si="21"/>
        <v>3630000</v>
      </c>
      <c r="AO5" s="31">
        <f t="shared" si="21"/>
        <v>0</v>
      </c>
      <c r="AP5" s="31">
        <f t="shared" si="21"/>
        <v>2310000</v>
      </c>
      <c r="AQ5" s="31">
        <f t="shared" si="21"/>
        <v>0</v>
      </c>
      <c r="AR5" s="31">
        <f t="shared" si="21"/>
        <v>2729240</v>
      </c>
      <c r="AS5" s="31">
        <f t="shared" si="21"/>
        <v>8780000</v>
      </c>
      <c r="AT5" s="31">
        <f t="shared" si="21"/>
        <v>26356000</v>
      </c>
      <c r="AU5" s="31">
        <f t="shared" si="21"/>
        <v>83705000</v>
      </c>
      <c r="AV5" s="31">
        <f t="shared" si="21"/>
        <v>18839000</v>
      </c>
      <c r="AW5" s="31">
        <f t="shared" si="21"/>
        <v>34458000</v>
      </c>
      <c r="AX5" s="31">
        <f t="shared" si="21"/>
        <v>20618000</v>
      </c>
      <c r="AY5" s="31">
        <f t="shared" si="21"/>
        <v>1073710</v>
      </c>
      <c r="AZ5" s="31">
        <f t="shared" si="21"/>
        <v>0</v>
      </c>
      <c r="BA5" s="55">
        <f t="shared" si="3"/>
        <v>242935000</v>
      </c>
      <c r="BB5" s="28">
        <f t="shared" si="4"/>
        <v>0</v>
      </c>
      <c r="BC5" s="29"/>
      <c r="BD5" s="55">
        <f t="shared" si="5"/>
        <v>0</v>
      </c>
      <c r="BE5" s="55">
        <f t="shared" si="6"/>
        <v>0</v>
      </c>
      <c r="BF5" s="55">
        <f t="shared" si="7"/>
        <v>9850000</v>
      </c>
      <c r="BG5" s="55">
        <f t="shared" si="8"/>
        <v>1047000</v>
      </c>
      <c r="BH5" s="55">
        <f t="shared" si="9"/>
        <v>4130000</v>
      </c>
      <c r="BI5" s="55">
        <f t="shared" si="10"/>
        <v>5618050</v>
      </c>
      <c r="BJ5" s="55">
        <f t="shared" si="11"/>
        <v>0</v>
      </c>
      <c r="BK5" s="55">
        <f t="shared" si="12"/>
        <v>4541000</v>
      </c>
      <c r="BL5" s="55">
        <f t="shared" si="13"/>
        <v>18880000</v>
      </c>
      <c r="BM5" s="55">
        <f t="shared" si="14"/>
        <v>5039240</v>
      </c>
      <c r="BN5" s="55">
        <f t="shared" si="15"/>
        <v>137680000</v>
      </c>
      <c r="BO5" s="55">
        <f t="shared" si="16"/>
        <v>56149710</v>
      </c>
      <c r="BP5" s="114">
        <f>sum(BD5:BI5)</f>
        <v>20645050</v>
      </c>
      <c r="BQ5" s="55">
        <f t="shared" si="17"/>
        <v>9850000</v>
      </c>
      <c r="BR5" s="55">
        <f t="shared" si="18"/>
        <v>10795050</v>
      </c>
      <c r="BS5" s="55">
        <f t="shared" si="19"/>
        <v>23421000</v>
      </c>
      <c r="BT5" s="55">
        <f t="shared" si="20"/>
        <v>198868950</v>
      </c>
    </row>
    <row r="6">
      <c r="A6" s="33" t="s">
        <v>30</v>
      </c>
      <c r="B6" s="34" t="s">
        <v>31</v>
      </c>
      <c r="C6" s="6"/>
      <c r="D6" s="35">
        <f t="shared" ref="D6:AZ6" si="22">sum(D7,D91)</f>
        <v>242935000</v>
      </c>
      <c r="E6" s="35">
        <f t="shared" si="22"/>
        <v>0</v>
      </c>
      <c r="F6" s="35">
        <f t="shared" si="22"/>
        <v>0</v>
      </c>
      <c r="G6" s="35">
        <f t="shared" si="22"/>
        <v>0</v>
      </c>
      <c r="H6" s="35">
        <f t="shared" si="22"/>
        <v>0</v>
      </c>
      <c r="I6" s="35">
        <f t="shared" si="22"/>
        <v>0</v>
      </c>
      <c r="J6" s="35">
        <f t="shared" si="22"/>
        <v>0</v>
      </c>
      <c r="K6" s="35">
        <f t="shared" si="22"/>
        <v>0</v>
      </c>
      <c r="L6" s="35">
        <f t="shared" si="22"/>
        <v>0</v>
      </c>
      <c r="M6" s="35">
        <f t="shared" si="22"/>
        <v>0</v>
      </c>
      <c r="N6" s="35">
        <f t="shared" si="22"/>
        <v>9850000</v>
      </c>
      <c r="O6" s="35">
        <f t="shared" si="22"/>
        <v>0</v>
      </c>
      <c r="P6" s="35">
        <f t="shared" si="22"/>
        <v>0</v>
      </c>
      <c r="Q6" s="35">
        <f t="shared" si="22"/>
        <v>0</v>
      </c>
      <c r="R6" s="35">
        <f t="shared" si="22"/>
        <v>0</v>
      </c>
      <c r="S6" s="35">
        <f t="shared" si="22"/>
        <v>0</v>
      </c>
      <c r="T6" s="35">
        <f t="shared" si="22"/>
        <v>1047000</v>
      </c>
      <c r="U6" s="35">
        <f t="shared" si="22"/>
        <v>0</v>
      </c>
      <c r="V6" s="35">
        <f t="shared" si="22"/>
        <v>0</v>
      </c>
      <c r="W6" s="35">
        <f t="shared" si="22"/>
        <v>4130000</v>
      </c>
      <c r="X6" s="35">
        <f t="shared" si="22"/>
        <v>0</v>
      </c>
      <c r="Y6" s="35">
        <f t="shared" si="22"/>
        <v>0</v>
      </c>
      <c r="Z6" s="35">
        <f t="shared" si="22"/>
        <v>0</v>
      </c>
      <c r="AA6" s="35">
        <f t="shared" si="22"/>
        <v>2118050</v>
      </c>
      <c r="AB6" s="35">
        <f t="shared" si="22"/>
        <v>3500000</v>
      </c>
      <c r="AC6" s="35">
        <f t="shared" si="22"/>
        <v>0</v>
      </c>
      <c r="AD6" s="35">
        <f t="shared" si="22"/>
        <v>0</v>
      </c>
      <c r="AE6" s="35">
        <f t="shared" si="22"/>
        <v>0</v>
      </c>
      <c r="AF6" s="35">
        <f t="shared" si="22"/>
        <v>0</v>
      </c>
      <c r="AG6" s="35">
        <f t="shared" si="22"/>
        <v>1926000</v>
      </c>
      <c r="AH6" s="35">
        <f t="shared" si="22"/>
        <v>0</v>
      </c>
      <c r="AI6" s="35">
        <f t="shared" si="22"/>
        <v>2615000</v>
      </c>
      <c r="AJ6" s="35">
        <f t="shared" si="22"/>
        <v>0</v>
      </c>
      <c r="AK6" s="35">
        <f t="shared" si="22"/>
        <v>15250000</v>
      </c>
      <c r="AL6" s="35">
        <f t="shared" si="22"/>
        <v>0</v>
      </c>
      <c r="AM6" s="35">
        <f t="shared" si="22"/>
        <v>0</v>
      </c>
      <c r="AN6" s="35">
        <f t="shared" si="22"/>
        <v>3630000</v>
      </c>
      <c r="AO6" s="35">
        <f t="shared" si="22"/>
        <v>0</v>
      </c>
      <c r="AP6" s="35">
        <f t="shared" si="22"/>
        <v>2310000</v>
      </c>
      <c r="AQ6" s="35">
        <f t="shared" si="22"/>
        <v>0</v>
      </c>
      <c r="AR6" s="35">
        <f t="shared" si="22"/>
        <v>2729240</v>
      </c>
      <c r="AS6" s="35">
        <f t="shared" si="22"/>
        <v>8780000</v>
      </c>
      <c r="AT6" s="35">
        <f t="shared" si="22"/>
        <v>26356000</v>
      </c>
      <c r="AU6" s="35">
        <f t="shared" si="22"/>
        <v>83705000</v>
      </c>
      <c r="AV6" s="35">
        <f t="shared" si="22"/>
        <v>18839000</v>
      </c>
      <c r="AW6" s="35">
        <f t="shared" si="22"/>
        <v>34458000</v>
      </c>
      <c r="AX6" s="35">
        <f t="shared" si="22"/>
        <v>20618000</v>
      </c>
      <c r="AY6" s="35">
        <f t="shared" si="22"/>
        <v>1073710</v>
      </c>
      <c r="AZ6" s="35">
        <f t="shared" si="22"/>
        <v>0</v>
      </c>
      <c r="BA6" s="56">
        <f t="shared" si="3"/>
        <v>242935000</v>
      </c>
      <c r="BB6" s="28">
        <f t="shared" si="4"/>
        <v>0</v>
      </c>
      <c r="BC6" s="29"/>
      <c r="BD6" s="56">
        <f t="shared" si="5"/>
        <v>0</v>
      </c>
      <c r="BE6" s="56">
        <f t="shared" si="6"/>
        <v>0</v>
      </c>
      <c r="BF6" s="56">
        <f t="shared" si="7"/>
        <v>9850000</v>
      </c>
      <c r="BG6" s="56">
        <f t="shared" si="8"/>
        <v>1047000</v>
      </c>
      <c r="BH6" s="56">
        <f t="shared" si="9"/>
        <v>4130000</v>
      </c>
      <c r="BI6" s="56">
        <f t="shared" si="10"/>
        <v>5618050</v>
      </c>
      <c r="BJ6" s="56">
        <f t="shared" si="11"/>
        <v>0</v>
      </c>
      <c r="BK6" s="56">
        <f t="shared" si="12"/>
        <v>4541000</v>
      </c>
      <c r="BL6" s="56">
        <f t="shared" si="13"/>
        <v>18880000</v>
      </c>
      <c r="BM6" s="56">
        <f t="shared" si="14"/>
        <v>5039240</v>
      </c>
      <c r="BN6" s="56">
        <f t="shared" si="15"/>
        <v>137680000</v>
      </c>
      <c r="BO6" s="56">
        <f t="shared" si="16"/>
        <v>56149710</v>
      </c>
      <c r="BP6" s="29"/>
      <c r="BQ6" s="56">
        <f t="shared" si="17"/>
        <v>9850000</v>
      </c>
      <c r="BR6" s="56">
        <f t="shared" si="18"/>
        <v>10795050</v>
      </c>
      <c r="BS6" s="56">
        <f t="shared" si="19"/>
        <v>23421000</v>
      </c>
      <c r="BT6" s="56">
        <f t="shared" si="20"/>
        <v>198868950</v>
      </c>
    </row>
    <row r="7">
      <c r="A7" s="37" t="s">
        <v>32</v>
      </c>
      <c r="B7" s="38" t="s">
        <v>33</v>
      </c>
      <c r="C7" s="6"/>
      <c r="D7" s="39">
        <f t="shared" ref="D7:AZ7" si="23">sum(D8,D28,D52,D63,D77,D82)</f>
        <v>213004000</v>
      </c>
      <c r="E7" s="39">
        <f t="shared" si="23"/>
        <v>0</v>
      </c>
      <c r="F7" s="39">
        <f t="shared" si="23"/>
        <v>0</v>
      </c>
      <c r="G7" s="39">
        <f t="shared" si="23"/>
        <v>0</v>
      </c>
      <c r="H7" s="39">
        <f t="shared" si="23"/>
        <v>0</v>
      </c>
      <c r="I7" s="39">
        <f t="shared" si="23"/>
        <v>0</v>
      </c>
      <c r="J7" s="39">
        <f t="shared" si="23"/>
        <v>0</v>
      </c>
      <c r="K7" s="39">
        <f t="shared" si="23"/>
        <v>0</v>
      </c>
      <c r="L7" s="39">
        <f t="shared" si="23"/>
        <v>0</v>
      </c>
      <c r="M7" s="39">
        <f t="shared" si="23"/>
        <v>0</v>
      </c>
      <c r="N7" s="39">
        <f t="shared" si="23"/>
        <v>3000000</v>
      </c>
      <c r="O7" s="39">
        <f t="shared" si="23"/>
        <v>0</v>
      </c>
      <c r="P7" s="39">
        <f t="shared" si="23"/>
        <v>0</v>
      </c>
      <c r="Q7" s="39">
        <f t="shared" si="23"/>
        <v>0</v>
      </c>
      <c r="R7" s="39">
        <f t="shared" si="23"/>
        <v>0</v>
      </c>
      <c r="S7" s="39">
        <f t="shared" si="23"/>
        <v>0</v>
      </c>
      <c r="T7" s="39">
        <f t="shared" si="23"/>
        <v>1047000</v>
      </c>
      <c r="U7" s="39">
        <f t="shared" si="23"/>
        <v>0</v>
      </c>
      <c r="V7" s="39">
        <f t="shared" si="23"/>
        <v>0</v>
      </c>
      <c r="W7" s="39">
        <f t="shared" si="23"/>
        <v>2200000</v>
      </c>
      <c r="X7" s="39">
        <f t="shared" si="23"/>
        <v>0</v>
      </c>
      <c r="Y7" s="39">
        <f t="shared" si="23"/>
        <v>0</v>
      </c>
      <c r="Z7" s="39">
        <f t="shared" si="23"/>
        <v>0</v>
      </c>
      <c r="AA7" s="39">
        <f t="shared" si="23"/>
        <v>1318050</v>
      </c>
      <c r="AB7" s="39">
        <f t="shared" si="23"/>
        <v>3500000</v>
      </c>
      <c r="AC7" s="39">
        <f t="shared" si="23"/>
        <v>0</v>
      </c>
      <c r="AD7" s="39">
        <f t="shared" si="23"/>
        <v>0</v>
      </c>
      <c r="AE7" s="39">
        <f t="shared" si="23"/>
        <v>0</v>
      </c>
      <c r="AF7" s="39">
        <f t="shared" si="23"/>
        <v>0</v>
      </c>
      <c r="AG7" s="39">
        <f t="shared" si="23"/>
        <v>1926000</v>
      </c>
      <c r="AH7" s="39">
        <f t="shared" si="23"/>
        <v>0</v>
      </c>
      <c r="AI7" s="39">
        <f t="shared" si="23"/>
        <v>2615000</v>
      </c>
      <c r="AJ7" s="39">
        <f t="shared" si="23"/>
        <v>0</v>
      </c>
      <c r="AK7" s="39">
        <f t="shared" si="23"/>
        <v>15250000</v>
      </c>
      <c r="AL7" s="39">
        <f t="shared" si="23"/>
        <v>0</v>
      </c>
      <c r="AM7" s="39">
        <f t="shared" si="23"/>
        <v>0</v>
      </c>
      <c r="AN7" s="39">
        <f t="shared" si="23"/>
        <v>3630000</v>
      </c>
      <c r="AO7" s="39">
        <f t="shared" si="23"/>
        <v>0</v>
      </c>
      <c r="AP7" s="39">
        <f t="shared" si="23"/>
        <v>2310000</v>
      </c>
      <c r="AQ7" s="39">
        <f t="shared" si="23"/>
        <v>0</v>
      </c>
      <c r="AR7" s="39">
        <f t="shared" si="23"/>
        <v>2615000</v>
      </c>
      <c r="AS7" s="39">
        <f t="shared" si="23"/>
        <v>8780000</v>
      </c>
      <c r="AT7" s="39">
        <f t="shared" si="23"/>
        <v>25550000</v>
      </c>
      <c r="AU7" s="39">
        <f t="shared" si="23"/>
        <v>83705000</v>
      </c>
      <c r="AV7" s="39">
        <f t="shared" si="23"/>
        <v>0</v>
      </c>
      <c r="AW7" s="39">
        <f t="shared" si="23"/>
        <v>34458000</v>
      </c>
      <c r="AX7" s="39">
        <f t="shared" si="23"/>
        <v>20618000</v>
      </c>
      <c r="AY7" s="39">
        <f t="shared" si="23"/>
        <v>481950</v>
      </c>
      <c r="AZ7" s="39">
        <f t="shared" si="23"/>
        <v>0</v>
      </c>
      <c r="BA7" s="57">
        <f t="shared" si="3"/>
        <v>213004000</v>
      </c>
      <c r="BB7" s="28">
        <f t="shared" si="4"/>
        <v>0</v>
      </c>
      <c r="BC7" s="29"/>
      <c r="BD7" s="57">
        <f t="shared" si="5"/>
        <v>0</v>
      </c>
      <c r="BE7" s="57">
        <f t="shared" si="6"/>
        <v>0</v>
      </c>
      <c r="BF7" s="57">
        <f t="shared" si="7"/>
        <v>3000000</v>
      </c>
      <c r="BG7" s="57">
        <f t="shared" si="8"/>
        <v>1047000</v>
      </c>
      <c r="BH7" s="57">
        <f t="shared" si="9"/>
        <v>2200000</v>
      </c>
      <c r="BI7" s="57">
        <f t="shared" si="10"/>
        <v>4818050</v>
      </c>
      <c r="BJ7" s="57">
        <f t="shared" si="11"/>
        <v>0</v>
      </c>
      <c r="BK7" s="57">
        <f t="shared" si="12"/>
        <v>4541000</v>
      </c>
      <c r="BL7" s="57">
        <f t="shared" si="13"/>
        <v>18880000</v>
      </c>
      <c r="BM7" s="57">
        <f t="shared" si="14"/>
        <v>4925000</v>
      </c>
      <c r="BN7" s="57">
        <f t="shared" si="15"/>
        <v>118035000</v>
      </c>
      <c r="BO7" s="57">
        <f t="shared" si="16"/>
        <v>55557950</v>
      </c>
      <c r="BP7" s="29"/>
      <c r="BQ7" s="57">
        <f t="shared" si="17"/>
        <v>3000000</v>
      </c>
      <c r="BR7" s="57">
        <f t="shared" si="18"/>
        <v>8065050</v>
      </c>
      <c r="BS7" s="57">
        <f t="shared" si="19"/>
        <v>23421000</v>
      </c>
      <c r="BT7" s="57">
        <f t="shared" si="20"/>
        <v>178517950</v>
      </c>
    </row>
    <row r="8">
      <c r="A8" s="41" t="s">
        <v>34</v>
      </c>
      <c r="B8" s="42" t="s">
        <v>35</v>
      </c>
      <c r="C8" s="6"/>
      <c r="D8" s="43">
        <f t="shared" ref="D8:AZ8" si="24">sum(D9,D13,D25)</f>
        <v>12773000</v>
      </c>
      <c r="E8" s="43">
        <f t="shared" si="24"/>
        <v>0</v>
      </c>
      <c r="F8" s="43">
        <f t="shared" si="24"/>
        <v>0</v>
      </c>
      <c r="G8" s="43">
        <f t="shared" si="24"/>
        <v>0</v>
      </c>
      <c r="H8" s="43">
        <f t="shared" si="24"/>
        <v>0</v>
      </c>
      <c r="I8" s="43">
        <f t="shared" si="24"/>
        <v>0</v>
      </c>
      <c r="J8" s="43">
        <f t="shared" si="24"/>
        <v>0</v>
      </c>
      <c r="K8" s="43">
        <f t="shared" si="24"/>
        <v>0</v>
      </c>
      <c r="L8" s="43">
        <f t="shared" si="24"/>
        <v>0</v>
      </c>
      <c r="M8" s="43">
        <f t="shared" si="24"/>
        <v>0</v>
      </c>
      <c r="N8" s="43">
        <f t="shared" si="24"/>
        <v>3000000</v>
      </c>
      <c r="O8" s="43">
        <f t="shared" si="24"/>
        <v>0</v>
      </c>
      <c r="P8" s="43">
        <f t="shared" si="24"/>
        <v>0</v>
      </c>
      <c r="Q8" s="43">
        <f t="shared" si="24"/>
        <v>0</v>
      </c>
      <c r="R8" s="43">
        <f t="shared" si="24"/>
        <v>0</v>
      </c>
      <c r="S8" s="43">
        <f t="shared" si="24"/>
        <v>0</v>
      </c>
      <c r="T8" s="43">
        <f t="shared" si="24"/>
        <v>1047000</v>
      </c>
      <c r="U8" s="43">
        <f t="shared" si="24"/>
        <v>0</v>
      </c>
      <c r="V8" s="43">
        <f t="shared" si="24"/>
        <v>0</v>
      </c>
      <c r="W8" s="43">
        <f t="shared" si="24"/>
        <v>0</v>
      </c>
      <c r="X8" s="43">
        <f t="shared" si="24"/>
        <v>0</v>
      </c>
      <c r="Y8" s="43">
        <f t="shared" si="24"/>
        <v>0</v>
      </c>
      <c r="Z8" s="43">
        <f t="shared" si="24"/>
        <v>0</v>
      </c>
      <c r="AA8" s="43">
        <f t="shared" si="24"/>
        <v>1318050</v>
      </c>
      <c r="AB8" s="43">
        <f t="shared" si="24"/>
        <v>0</v>
      </c>
      <c r="AC8" s="43">
        <f t="shared" si="24"/>
        <v>0</v>
      </c>
      <c r="AD8" s="43">
        <f t="shared" si="24"/>
        <v>0</v>
      </c>
      <c r="AE8" s="43">
        <f t="shared" si="24"/>
        <v>0</v>
      </c>
      <c r="AF8" s="43">
        <f t="shared" si="24"/>
        <v>0</v>
      </c>
      <c r="AG8" s="43">
        <f t="shared" si="24"/>
        <v>1416000</v>
      </c>
      <c r="AH8" s="43">
        <f t="shared" si="24"/>
        <v>0</v>
      </c>
      <c r="AI8" s="43">
        <f t="shared" si="24"/>
        <v>0</v>
      </c>
      <c r="AJ8" s="43">
        <f t="shared" si="24"/>
        <v>0</v>
      </c>
      <c r="AK8" s="43">
        <f t="shared" si="24"/>
        <v>0</v>
      </c>
      <c r="AL8" s="43">
        <f t="shared" si="24"/>
        <v>0</v>
      </c>
      <c r="AM8" s="43">
        <f t="shared" si="24"/>
        <v>0</v>
      </c>
      <c r="AN8" s="43">
        <f t="shared" si="24"/>
        <v>0</v>
      </c>
      <c r="AO8" s="43">
        <f t="shared" si="24"/>
        <v>0</v>
      </c>
      <c r="AP8" s="43">
        <f t="shared" si="24"/>
        <v>510000</v>
      </c>
      <c r="AQ8" s="43">
        <f t="shared" si="24"/>
        <v>0</v>
      </c>
      <c r="AR8" s="43">
        <f t="shared" si="24"/>
        <v>0</v>
      </c>
      <c r="AS8" s="43">
        <f t="shared" si="24"/>
        <v>5000000</v>
      </c>
      <c r="AT8" s="43">
        <f t="shared" si="24"/>
        <v>0</v>
      </c>
      <c r="AU8" s="43">
        <f t="shared" si="24"/>
        <v>0</v>
      </c>
      <c r="AV8" s="43">
        <f t="shared" si="24"/>
        <v>0</v>
      </c>
      <c r="AW8" s="43">
        <f t="shared" si="24"/>
        <v>0</v>
      </c>
      <c r="AX8" s="43">
        <f t="shared" si="24"/>
        <v>0</v>
      </c>
      <c r="AY8" s="43">
        <f t="shared" si="24"/>
        <v>481950</v>
      </c>
      <c r="AZ8" s="43">
        <f t="shared" si="24"/>
        <v>0</v>
      </c>
      <c r="BA8" s="59">
        <f t="shared" si="3"/>
        <v>12773000</v>
      </c>
      <c r="BB8" s="28">
        <f t="shared" si="4"/>
        <v>0</v>
      </c>
      <c r="BC8" s="29"/>
      <c r="BD8" s="59">
        <f t="shared" si="5"/>
        <v>0</v>
      </c>
      <c r="BE8" s="59">
        <f t="shared" si="6"/>
        <v>0</v>
      </c>
      <c r="BF8" s="59">
        <f t="shared" si="7"/>
        <v>3000000</v>
      </c>
      <c r="BG8" s="59">
        <f t="shared" si="8"/>
        <v>1047000</v>
      </c>
      <c r="BH8" s="59">
        <f t="shared" si="9"/>
        <v>0</v>
      </c>
      <c r="BI8" s="59">
        <f t="shared" si="10"/>
        <v>1318050</v>
      </c>
      <c r="BJ8" s="59">
        <f t="shared" si="11"/>
        <v>0</v>
      </c>
      <c r="BK8" s="59">
        <f t="shared" si="12"/>
        <v>1416000</v>
      </c>
      <c r="BL8" s="59">
        <f t="shared" si="13"/>
        <v>0</v>
      </c>
      <c r="BM8" s="59">
        <f t="shared" si="14"/>
        <v>510000</v>
      </c>
      <c r="BN8" s="59">
        <f t="shared" si="15"/>
        <v>5000000</v>
      </c>
      <c r="BO8" s="59">
        <f t="shared" si="16"/>
        <v>481950</v>
      </c>
      <c r="BP8" s="29"/>
      <c r="BQ8" s="59">
        <f t="shared" si="17"/>
        <v>3000000</v>
      </c>
      <c r="BR8" s="59">
        <f t="shared" si="18"/>
        <v>2365050</v>
      </c>
      <c r="BS8" s="59">
        <f t="shared" si="19"/>
        <v>1416000</v>
      </c>
      <c r="BT8" s="59">
        <f t="shared" si="20"/>
        <v>5991950</v>
      </c>
    </row>
    <row r="9">
      <c r="A9" s="45">
        <v>522191.0</v>
      </c>
      <c r="B9" s="46" t="s">
        <v>36</v>
      </c>
      <c r="C9" s="6"/>
      <c r="D9" s="47">
        <f t="shared" ref="D9:AZ9" si="25">sum(D11:D12)</f>
        <v>8000000</v>
      </c>
      <c r="E9" s="47">
        <f t="shared" si="25"/>
        <v>0</v>
      </c>
      <c r="F9" s="47">
        <f t="shared" si="25"/>
        <v>0</v>
      </c>
      <c r="G9" s="47">
        <f t="shared" si="25"/>
        <v>0</v>
      </c>
      <c r="H9" s="47">
        <f t="shared" si="25"/>
        <v>0</v>
      </c>
      <c r="I9" s="47">
        <f t="shared" si="25"/>
        <v>0</v>
      </c>
      <c r="J9" s="47">
        <f t="shared" si="25"/>
        <v>0</v>
      </c>
      <c r="K9" s="47">
        <f t="shared" si="25"/>
        <v>0</v>
      </c>
      <c r="L9" s="47">
        <f t="shared" si="25"/>
        <v>0</v>
      </c>
      <c r="M9" s="47">
        <f t="shared" si="25"/>
        <v>0</v>
      </c>
      <c r="N9" s="47">
        <f t="shared" si="25"/>
        <v>3000000</v>
      </c>
      <c r="O9" s="47">
        <f t="shared" si="25"/>
        <v>0</v>
      </c>
      <c r="P9" s="47">
        <f t="shared" si="25"/>
        <v>0</v>
      </c>
      <c r="Q9" s="47">
        <f t="shared" si="25"/>
        <v>0</v>
      </c>
      <c r="R9" s="47">
        <f t="shared" si="25"/>
        <v>0</v>
      </c>
      <c r="S9" s="47">
        <f t="shared" si="25"/>
        <v>0</v>
      </c>
      <c r="T9" s="47">
        <f t="shared" si="25"/>
        <v>0</v>
      </c>
      <c r="U9" s="47">
        <f t="shared" si="25"/>
        <v>0</v>
      </c>
      <c r="V9" s="47">
        <f t="shared" si="25"/>
        <v>0</v>
      </c>
      <c r="W9" s="47">
        <f t="shared" si="25"/>
        <v>0</v>
      </c>
      <c r="X9" s="47">
        <f t="shared" si="25"/>
        <v>0</v>
      </c>
      <c r="Y9" s="47">
        <f t="shared" si="25"/>
        <v>0</v>
      </c>
      <c r="Z9" s="47">
        <f t="shared" si="25"/>
        <v>0</v>
      </c>
      <c r="AA9" s="47">
        <f t="shared" si="25"/>
        <v>0</v>
      </c>
      <c r="AB9" s="47">
        <f t="shared" si="25"/>
        <v>0</v>
      </c>
      <c r="AC9" s="47">
        <f t="shared" si="25"/>
        <v>0</v>
      </c>
      <c r="AD9" s="47">
        <f t="shared" si="25"/>
        <v>0</v>
      </c>
      <c r="AE9" s="47">
        <f t="shared" si="25"/>
        <v>0</v>
      </c>
      <c r="AF9" s="47">
        <f t="shared" si="25"/>
        <v>0</v>
      </c>
      <c r="AG9" s="47">
        <f t="shared" si="25"/>
        <v>0</v>
      </c>
      <c r="AH9" s="47">
        <f t="shared" si="25"/>
        <v>0</v>
      </c>
      <c r="AI9" s="47">
        <f t="shared" si="25"/>
        <v>0</v>
      </c>
      <c r="AJ9" s="47">
        <f t="shared" si="25"/>
        <v>0</v>
      </c>
      <c r="AK9" s="47">
        <f t="shared" si="25"/>
        <v>0</v>
      </c>
      <c r="AL9" s="47">
        <f t="shared" si="25"/>
        <v>0</v>
      </c>
      <c r="AM9" s="47">
        <f t="shared" si="25"/>
        <v>0</v>
      </c>
      <c r="AN9" s="47">
        <f t="shared" si="25"/>
        <v>0</v>
      </c>
      <c r="AO9" s="47">
        <f t="shared" si="25"/>
        <v>0</v>
      </c>
      <c r="AP9" s="47">
        <f t="shared" si="25"/>
        <v>0</v>
      </c>
      <c r="AQ9" s="47">
        <f t="shared" si="25"/>
        <v>0</v>
      </c>
      <c r="AR9" s="47">
        <f t="shared" si="25"/>
        <v>0</v>
      </c>
      <c r="AS9" s="47">
        <f t="shared" si="25"/>
        <v>5000000</v>
      </c>
      <c r="AT9" s="47">
        <f t="shared" si="25"/>
        <v>0</v>
      </c>
      <c r="AU9" s="47">
        <f t="shared" si="25"/>
        <v>0</v>
      </c>
      <c r="AV9" s="47">
        <f t="shared" si="25"/>
        <v>0</v>
      </c>
      <c r="AW9" s="47">
        <f t="shared" si="25"/>
        <v>0</v>
      </c>
      <c r="AX9" s="47">
        <f t="shared" si="25"/>
        <v>0</v>
      </c>
      <c r="AY9" s="47">
        <f t="shared" si="25"/>
        <v>0</v>
      </c>
      <c r="AZ9" s="60">
        <f t="shared" si="25"/>
        <v>0</v>
      </c>
      <c r="BA9" s="59">
        <f t="shared" si="3"/>
        <v>8000000</v>
      </c>
      <c r="BB9" s="28">
        <f t="shared" si="4"/>
        <v>0</v>
      </c>
      <c r="BC9" s="61"/>
      <c r="BD9" s="59">
        <f t="shared" si="5"/>
        <v>0</v>
      </c>
      <c r="BE9" s="59">
        <f t="shared" si="6"/>
        <v>0</v>
      </c>
      <c r="BF9" s="59">
        <f t="shared" si="7"/>
        <v>3000000</v>
      </c>
      <c r="BG9" s="59">
        <f t="shared" si="8"/>
        <v>0</v>
      </c>
      <c r="BH9" s="59">
        <f t="shared" si="9"/>
        <v>0</v>
      </c>
      <c r="BI9" s="59">
        <f t="shared" si="10"/>
        <v>0</v>
      </c>
      <c r="BJ9" s="59">
        <f t="shared" si="11"/>
        <v>0</v>
      </c>
      <c r="BK9" s="59">
        <f t="shared" si="12"/>
        <v>0</v>
      </c>
      <c r="BL9" s="59">
        <f t="shared" si="13"/>
        <v>0</v>
      </c>
      <c r="BM9" s="59">
        <f t="shared" si="14"/>
        <v>0</v>
      </c>
      <c r="BN9" s="59">
        <f t="shared" si="15"/>
        <v>5000000</v>
      </c>
      <c r="BO9" s="59">
        <f t="shared" si="16"/>
        <v>0</v>
      </c>
      <c r="BP9" s="61"/>
      <c r="BQ9" s="59">
        <f t="shared" si="17"/>
        <v>3000000</v>
      </c>
      <c r="BR9" s="59">
        <f t="shared" si="18"/>
        <v>0</v>
      </c>
      <c r="BS9" s="59">
        <f t="shared" si="19"/>
        <v>0</v>
      </c>
      <c r="BT9" s="59">
        <f t="shared" si="20"/>
        <v>5000000</v>
      </c>
    </row>
    <row r="10">
      <c r="A10" s="49"/>
      <c r="B10" s="50" t="s">
        <v>37</v>
      </c>
      <c r="C10" s="6"/>
      <c r="D10" s="51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59">
        <f t="shared" si="3"/>
        <v>0</v>
      </c>
      <c r="BB10" s="28">
        <f t="shared" si="4"/>
        <v>0</v>
      </c>
      <c r="BC10" s="64"/>
      <c r="BD10" s="59">
        <f t="shared" si="5"/>
        <v>0</v>
      </c>
      <c r="BE10" s="59">
        <f t="shared" si="6"/>
        <v>0</v>
      </c>
      <c r="BF10" s="59">
        <f t="shared" si="7"/>
        <v>0</v>
      </c>
      <c r="BG10" s="59">
        <f t="shared" si="8"/>
        <v>0</v>
      </c>
      <c r="BH10" s="59">
        <f t="shared" si="9"/>
        <v>0</v>
      </c>
      <c r="BI10" s="59">
        <f t="shared" si="10"/>
        <v>0</v>
      </c>
      <c r="BJ10" s="59">
        <f t="shared" si="11"/>
        <v>0</v>
      </c>
      <c r="BK10" s="59">
        <f t="shared" si="12"/>
        <v>0</v>
      </c>
      <c r="BL10" s="59">
        <f t="shared" si="13"/>
        <v>0</v>
      </c>
      <c r="BM10" s="59">
        <f t="shared" si="14"/>
        <v>0</v>
      </c>
      <c r="BN10" s="59">
        <f t="shared" si="15"/>
        <v>0</v>
      </c>
      <c r="BO10" s="59">
        <f t="shared" si="16"/>
        <v>0</v>
      </c>
      <c r="BP10" s="64"/>
      <c r="BQ10" s="59">
        <f t="shared" si="17"/>
        <v>0</v>
      </c>
      <c r="BR10" s="59">
        <f t="shared" si="18"/>
        <v>0</v>
      </c>
      <c r="BS10" s="59">
        <f t="shared" si="19"/>
        <v>0</v>
      </c>
      <c r="BT10" s="59">
        <f t="shared" si="20"/>
        <v>0</v>
      </c>
    </row>
    <row r="11">
      <c r="A11" s="49"/>
      <c r="B11" s="52" t="s">
        <v>38</v>
      </c>
      <c r="C11" s="52" t="s">
        <v>39</v>
      </c>
      <c r="D11" s="53">
        <v>5000000.0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53">
        <v>5000000.0</v>
      </c>
      <c r="AT11" s="62"/>
      <c r="AU11" s="62"/>
      <c r="AV11" s="62"/>
      <c r="AW11" s="53"/>
      <c r="AX11" s="62"/>
      <c r="AY11" s="62"/>
      <c r="AZ11" s="65"/>
      <c r="BA11" s="59">
        <f t="shared" si="3"/>
        <v>5000000</v>
      </c>
      <c r="BB11" s="28">
        <f t="shared" si="4"/>
        <v>0</v>
      </c>
      <c r="BC11" s="64"/>
      <c r="BD11" s="59">
        <f t="shared" si="5"/>
        <v>0</v>
      </c>
      <c r="BE11" s="59">
        <f t="shared" si="6"/>
        <v>0</v>
      </c>
      <c r="BF11" s="59">
        <f t="shared" si="7"/>
        <v>0</v>
      </c>
      <c r="BG11" s="59">
        <f t="shared" si="8"/>
        <v>0</v>
      </c>
      <c r="BH11" s="59">
        <f t="shared" si="9"/>
        <v>0</v>
      </c>
      <c r="BI11" s="59">
        <f t="shared" si="10"/>
        <v>0</v>
      </c>
      <c r="BJ11" s="59">
        <f t="shared" si="11"/>
        <v>0</v>
      </c>
      <c r="BK11" s="59">
        <f t="shared" si="12"/>
        <v>0</v>
      </c>
      <c r="BL11" s="59">
        <f t="shared" si="13"/>
        <v>0</v>
      </c>
      <c r="BM11" s="59">
        <f t="shared" si="14"/>
        <v>0</v>
      </c>
      <c r="BN11" s="59">
        <f t="shared" si="15"/>
        <v>5000000</v>
      </c>
      <c r="BO11" s="59">
        <f t="shared" si="16"/>
        <v>0</v>
      </c>
      <c r="BP11" s="64"/>
      <c r="BQ11" s="59">
        <f t="shared" si="17"/>
        <v>0</v>
      </c>
      <c r="BR11" s="59">
        <f t="shared" si="18"/>
        <v>0</v>
      </c>
      <c r="BS11" s="59">
        <f t="shared" si="19"/>
        <v>0</v>
      </c>
      <c r="BT11" s="59">
        <f t="shared" si="20"/>
        <v>5000000</v>
      </c>
    </row>
    <row r="12">
      <c r="A12" s="49"/>
      <c r="B12" s="52" t="s">
        <v>38</v>
      </c>
      <c r="C12" s="52" t="s">
        <v>40</v>
      </c>
      <c r="D12" s="53">
        <v>3000000.0</v>
      </c>
      <c r="E12" s="62"/>
      <c r="F12" s="62"/>
      <c r="G12" s="62"/>
      <c r="H12" s="62"/>
      <c r="I12" s="62"/>
      <c r="J12" s="62"/>
      <c r="K12" s="62"/>
      <c r="L12" s="62"/>
      <c r="M12" s="62"/>
      <c r="N12" s="125">
        <v>3000000.0</v>
      </c>
      <c r="O12" s="65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5"/>
      <c r="BA12" s="59">
        <f t="shared" si="3"/>
        <v>3000000</v>
      </c>
      <c r="BB12" s="28">
        <f t="shared" si="4"/>
        <v>0</v>
      </c>
      <c r="BC12" s="64"/>
      <c r="BD12" s="59">
        <f t="shared" si="5"/>
        <v>0</v>
      </c>
      <c r="BE12" s="59">
        <f t="shared" si="6"/>
        <v>0</v>
      </c>
      <c r="BF12" s="59">
        <f t="shared" si="7"/>
        <v>3000000</v>
      </c>
      <c r="BG12" s="59">
        <f t="shared" si="8"/>
        <v>0</v>
      </c>
      <c r="BH12" s="59">
        <f t="shared" si="9"/>
        <v>0</v>
      </c>
      <c r="BI12" s="59">
        <f t="shared" si="10"/>
        <v>0</v>
      </c>
      <c r="BJ12" s="59">
        <f t="shared" si="11"/>
        <v>0</v>
      </c>
      <c r="BK12" s="59">
        <f t="shared" si="12"/>
        <v>0</v>
      </c>
      <c r="BL12" s="59">
        <f t="shared" si="13"/>
        <v>0</v>
      </c>
      <c r="BM12" s="59">
        <f t="shared" si="14"/>
        <v>0</v>
      </c>
      <c r="BN12" s="59">
        <f t="shared" si="15"/>
        <v>0</v>
      </c>
      <c r="BO12" s="59">
        <f t="shared" si="16"/>
        <v>0</v>
      </c>
      <c r="BP12" s="64"/>
      <c r="BQ12" s="59">
        <f t="shared" si="17"/>
        <v>3000000</v>
      </c>
      <c r="BR12" s="59">
        <f t="shared" si="18"/>
        <v>0</v>
      </c>
      <c r="BS12" s="59">
        <f t="shared" si="19"/>
        <v>0</v>
      </c>
      <c r="BT12" s="59">
        <f t="shared" si="20"/>
        <v>0</v>
      </c>
    </row>
    <row r="13">
      <c r="A13" s="45">
        <v>524111.0</v>
      </c>
      <c r="B13" s="46" t="s">
        <v>41</v>
      </c>
      <c r="C13" s="6"/>
      <c r="D13" s="47">
        <f t="shared" ref="D13:AZ13" si="26">sum(D17:D24)</f>
        <v>4263000</v>
      </c>
      <c r="E13" s="47">
        <f t="shared" si="26"/>
        <v>0</v>
      </c>
      <c r="F13" s="47">
        <f t="shared" si="26"/>
        <v>0</v>
      </c>
      <c r="G13" s="47">
        <f t="shared" si="26"/>
        <v>0</v>
      </c>
      <c r="H13" s="47">
        <f t="shared" si="26"/>
        <v>0</v>
      </c>
      <c r="I13" s="47">
        <f t="shared" si="26"/>
        <v>0</v>
      </c>
      <c r="J13" s="47">
        <f t="shared" si="26"/>
        <v>0</v>
      </c>
      <c r="K13" s="47">
        <f t="shared" si="26"/>
        <v>0</v>
      </c>
      <c r="L13" s="47">
        <f t="shared" si="26"/>
        <v>0</v>
      </c>
      <c r="M13" s="47">
        <f t="shared" si="26"/>
        <v>0</v>
      </c>
      <c r="N13" s="47">
        <f t="shared" si="26"/>
        <v>0</v>
      </c>
      <c r="O13" s="47">
        <f t="shared" si="26"/>
        <v>0</v>
      </c>
      <c r="P13" s="47">
        <f t="shared" si="26"/>
        <v>0</v>
      </c>
      <c r="Q13" s="47">
        <f t="shared" si="26"/>
        <v>0</v>
      </c>
      <c r="R13" s="47">
        <f t="shared" si="26"/>
        <v>0</v>
      </c>
      <c r="S13" s="47">
        <f t="shared" si="26"/>
        <v>0</v>
      </c>
      <c r="T13" s="47">
        <f t="shared" si="26"/>
        <v>1047000</v>
      </c>
      <c r="U13" s="47">
        <f t="shared" si="26"/>
        <v>0</v>
      </c>
      <c r="V13" s="47">
        <f t="shared" si="26"/>
        <v>0</v>
      </c>
      <c r="W13" s="47">
        <f t="shared" si="26"/>
        <v>0</v>
      </c>
      <c r="X13" s="47">
        <f t="shared" si="26"/>
        <v>0</v>
      </c>
      <c r="Y13" s="47">
        <f t="shared" si="26"/>
        <v>0</v>
      </c>
      <c r="Z13" s="47">
        <f t="shared" si="26"/>
        <v>0</v>
      </c>
      <c r="AA13" s="47">
        <f t="shared" si="26"/>
        <v>1318050</v>
      </c>
      <c r="AB13" s="47">
        <f t="shared" si="26"/>
        <v>0</v>
      </c>
      <c r="AC13" s="47">
        <f t="shared" si="26"/>
        <v>0</v>
      </c>
      <c r="AD13" s="47">
        <f t="shared" si="26"/>
        <v>0</v>
      </c>
      <c r="AE13" s="47">
        <f t="shared" si="26"/>
        <v>0</v>
      </c>
      <c r="AF13" s="47">
        <f t="shared" si="26"/>
        <v>0</v>
      </c>
      <c r="AG13" s="47">
        <f t="shared" si="26"/>
        <v>1416000</v>
      </c>
      <c r="AH13" s="47">
        <f t="shared" si="26"/>
        <v>0</v>
      </c>
      <c r="AI13" s="47">
        <f t="shared" si="26"/>
        <v>0</v>
      </c>
      <c r="AJ13" s="47">
        <f t="shared" si="26"/>
        <v>0</v>
      </c>
      <c r="AK13" s="47">
        <f t="shared" si="26"/>
        <v>0</v>
      </c>
      <c r="AL13" s="47">
        <f t="shared" si="26"/>
        <v>0</v>
      </c>
      <c r="AM13" s="47">
        <f t="shared" si="26"/>
        <v>0</v>
      </c>
      <c r="AN13" s="47">
        <f t="shared" si="26"/>
        <v>0</v>
      </c>
      <c r="AO13" s="47">
        <f t="shared" si="26"/>
        <v>0</v>
      </c>
      <c r="AP13" s="47">
        <f t="shared" si="26"/>
        <v>0</v>
      </c>
      <c r="AQ13" s="47">
        <f t="shared" si="26"/>
        <v>0</v>
      </c>
      <c r="AR13" s="47">
        <f t="shared" si="26"/>
        <v>0</v>
      </c>
      <c r="AS13" s="47">
        <f t="shared" si="26"/>
        <v>0</v>
      </c>
      <c r="AT13" s="47">
        <f t="shared" si="26"/>
        <v>0</v>
      </c>
      <c r="AU13" s="47">
        <f t="shared" si="26"/>
        <v>0</v>
      </c>
      <c r="AV13" s="47">
        <f t="shared" si="26"/>
        <v>0</v>
      </c>
      <c r="AW13" s="47">
        <f t="shared" si="26"/>
        <v>0</v>
      </c>
      <c r="AX13" s="47">
        <f t="shared" si="26"/>
        <v>0</v>
      </c>
      <c r="AY13" s="47">
        <f t="shared" si="26"/>
        <v>481950</v>
      </c>
      <c r="AZ13" s="47">
        <f t="shared" si="26"/>
        <v>0</v>
      </c>
      <c r="BA13" s="59">
        <f t="shared" si="3"/>
        <v>4263000</v>
      </c>
      <c r="BB13" s="28">
        <f t="shared" si="4"/>
        <v>0</v>
      </c>
      <c r="BC13" s="61"/>
      <c r="BD13" s="59">
        <f t="shared" si="5"/>
        <v>0</v>
      </c>
      <c r="BE13" s="59">
        <f t="shared" si="6"/>
        <v>0</v>
      </c>
      <c r="BF13" s="59">
        <f t="shared" si="7"/>
        <v>0</v>
      </c>
      <c r="BG13" s="59">
        <f t="shared" si="8"/>
        <v>1047000</v>
      </c>
      <c r="BH13" s="59">
        <f t="shared" si="9"/>
        <v>0</v>
      </c>
      <c r="BI13" s="59">
        <f t="shared" si="10"/>
        <v>1318050</v>
      </c>
      <c r="BJ13" s="59">
        <f t="shared" si="11"/>
        <v>0</v>
      </c>
      <c r="BK13" s="59">
        <f t="shared" si="12"/>
        <v>1416000</v>
      </c>
      <c r="BL13" s="59">
        <f t="shared" si="13"/>
        <v>0</v>
      </c>
      <c r="BM13" s="59">
        <f t="shared" si="14"/>
        <v>0</v>
      </c>
      <c r="BN13" s="59">
        <f t="shared" si="15"/>
        <v>0</v>
      </c>
      <c r="BO13" s="59">
        <f t="shared" si="16"/>
        <v>481950</v>
      </c>
      <c r="BP13" s="61"/>
      <c r="BQ13" s="59">
        <f t="shared" si="17"/>
        <v>0</v>
      </c>
      <c r="BR13" s="59">
        <f t="shared" si="18"/>
        <v>2365050</v>
      </c>
      <c r="BS13" s="59">
        <f t="shared" si="19"/>
        <v>1416000</v>
      </c>
      <c r="BT13" s="59">
        <f t="shared" si="20"/>
        <v>481950</v>
      </c>
    </row>
    <row r="14">
      <c r="A14" s="49"/>
      <c r="B14" s="50" t="s">
        <v>37</v>
      </c>
      <c r="C14" s="6"/>
      <c r="D14" s="5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3"/>
      <c r="BA14" s="59">
        <f t="shared" si="3"/>
        <v>0</v>
      </c>
      <c r="BB14" s="28">
        <f t="shared" si="4"/>
        <v>0</v>
      </c>
      <c r="BC14" s="64"/>
      <c r="BD14" s="59">
        <f t="shared" si="5"/>
        <v>0</v>
      </c>
      <c r="BE14" s="59">
        <f t="shared" si="6"/>
        <v>0</v>
      </c>
      <c r="BF14" s="59">
        <f t="shared" si="7"/>
        <v>0</v>
      </c>
      <c r="BG14" s="59">
        <f t="shared" si="8"/>
        <v>0</v>
      </c>
      <c r="BH14" s="59">
        <f t="shared" si="9"/>
        <v>0</v>
      </c>
      <c r="BI14" s="59">
        <f t="shared" si="10"/>
        <v>0</v>
      </c>
      <c r="BJ14" s="59">
        <f t="shared" si="11"/>
        <v>0</v>
      </c>
      <c r="BK14" s="59">
        <f t="shared" si="12"/>
        <v>0</v>
      </c>
      <c r="BL14" s="59">
        <f t="shared" si="13"/>
        <v>0</v>
      </c>
      <c r="BM14" s="59">
        <f t="shared" si="14"/>
        <v>0</v>
      </c>
      <c r="BN14" s="59">
        <f t="shared" si="15"/>
        <v>0</v>
      </c>
      <c r="BO14" s="59">
        <f t="shared" si="16"/>
        <v>0</v>
      </c>
      <c r="BP14" s="64"/>
      <c r="BQ14" s="59">
        <f t="shared" si="17"/>
        <v>0</v>
      </c>
      <c r="BR14" s="59">
        <f t="shared" si="18"/>
        <v>0</v>
      </c>
      <c r="BS14" s="59">
        <f t="shared" si="19"/>
        <v>0</v>
      </c>
      <c r="BT14" s="59">
        <f t="shared" si="20"/>
        <v>0</v>
      </c>
    </row>
    <row r="15">
      <c r="A15" s="49"/>
      <c r="B15" s="52" t="s">
        <v>54</v>
      </c>
      <c r="C15" s="52" t="s">
        <v>329</v>
      </c>
      <c r="D15" s="53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5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5"/>
      <c r="BA15" s="44"/>
      <c r="BB15" s="64"/>
      <c r="BC15" s="6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64"/>
      <c r="BQ15" s="44"/>
      <c r="BR15" s="44"/>
      <c r="BS15" s="44"/>
      <c r="BT15" s="44"/>
    </row>
    <row r="16">
      <c r="A16" s="49"/>
      <c r="B16" s="52"/>
      <c r="C16" s="52" t="s">
        <v>337</v>
      </c>
      <c r="D16" s="53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53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5"/>
      <c r="BA16" s="44"/>
      <c r="BB16" s="64"/>
      <c r="BC16" s="6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64"/>
      <c r="BQ16" s="44"/>
      <c r="BR16" s="44"/>
      <c r="BS16" s="44"/>
      <c r="BT16" s="44"/>
    </row>
    <row r="17">
      <c r="A17" s="49"/>
      <c r="B17" s="52" t="s">
        <v>38</v>
      </c>
      <c r="C17" s="52" t="s">
        <v>42</v>
      </c>
      <c r="D17" s="53">
        <v>688000.0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53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53">
        <v>688000.0</v>
      </c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5"/>
      <c r="BA17" s="59">
        <f t="shared" ref="BA17:BA18" si="27">sum(E17:AZ17)</f>
        <v>688000</v>
      </c>
      <c r="BB17" s="28">
        <f t="shared" ref="BB17:BB18" si="28">D17-BA17</f>
        <v>0</v>
      </c>
      <c r="BC17" s="64"/>
      <c r="BD17" s="59">
        <f t="shared" ref="BD17:BD18" si="29">sum(E17:H17)</f>
        <v>0</v>
      </c>
      <c r="BE17" s="59">
        <f t="shared" ref="BE17:BE18" si="30">sum(I17:L17)</f>
        <v>0</v>
      </c>
      <c r="BF17" s="59">
        <f t="shared" ref="BF17:BF18" si="31">sum(M17:P17)</f>
        <v>0</v>
      </c>
      <c r="BG17" s="59">
        <f t="shared" ref="BG17:BG18" si="32">sum(Q17:T17)</f>
        <v>0</v>
      </c>
      <c r="BH17" s="59">
        <f t="shared" ref="BH17:BH18" si="33">sum(U17:X17)</f>
        <v>0</v>
      </c>
      <c r="BI17" s="59">
        <f t="shared" ref="BI17:BI18" si="34">sum(Y17:AB17)</f>
        <v>0</v>
      </c>
      <c r="BJ17" s="59">
        <f t="shared" ref="BJ17:BJ18" si="35">sum(AC17:AF17)</f>
        <v>0</v>
      </c>
      <c r="BK17" s="59">
        <f t="shared" ref="BK17:BK18" si="36">sum(AG17:AJ17)</f>
        <v>688000</v>
      </c>
      <c r="BL17" s="59">
        <f t="shared" ref="BL17:BL18" si="37">sum(AK17:AN17)</f>
        <v>0</v>
      </c>
      <c r="BM17" s="59">
        <f t="shared" ref="BM17:BM18" si="38">sum(AO17:AR17)</f>
        <v>0</v>
      </c>
      <c r="BN17" s="59">
        <f t="shared" ref="BN17:BN18" si="39">sum(AS17:AV17)</f>
        <v>0</v>
      </c>
      <c r="BO17" s="59">
        <f t="shared" ref="BO17:BO18" si="40">sum(AW17:AZ17)</f>
        <v>0</v>
      </c>
      <c r="BP17" s="64"/>
      <c r="BQ17" s="59">
        <f t="shared" ref="BQ17:BQ18" si="41">sum(BD17:BF17)</f>
        <v>0</v>
      </c>
      <c r="BR17" s="59">
        <f t="shared" ref="BR17:BR18" si="42">sum(BG17:BI17)</f>
        <v>0</v>
      </c>
      <c r="BS17" s="59">
        <f t="shared" ref="BS17:BS18" si="43">sum(BJ17:BL17)</f>
        <v>688000</v>
      </c>
      <c r="BT17" s="59">
        <f t="shared" ref="BT17:BT18" si="44">sum(BM17:BO17)</f>
        <v>0</v>
      </c>
    </row>
    <row r="18">
      <c r="A18" s="49"/>
      <c r="B18" s="52" t="s">
        <v>38</v>
      </c>
      <c r="C18" s="52" t="s">
        <v>43</v>
      </c>
      <c r="D18" s="53">
        <v>728000.0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53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53">
        <v>728000.0</v>
      </c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5"/>
      <c r="BA18" s="59">
        <f t="shared" si="27"/>
        <v>728000</v>
      </c>
      <c r="BB18" s="28">
        <f t="shared" si="28"/>
        <v>0</v>
      </c>
      <c r="BC18" s="64"/>
      <c r="BD18" s="59">
        <f t="shared" si="29"/>
        <v>0</v>
      </c>
      <c r="BE18" s="59">
        <f t="shared" si="30"/>
        <v>0</v>
      </c>
      <c r="BF18" s="59">
        <f t="shared" si="31"/>
        <v>0</v>
      </c>
      <c r="BG18" s="59">
        <f t="shared" si="32"/>
        <v>0</v>
      </c>
      <c r="BH18" s="59">
        <f t="shared" si="33"/>
        <v>0</v>
      </c>
      <c r="BI18" s="59">
        <f t="shared" si="34"/>
        <v>0</v>
      </c>
      <c r="BJ18" s="59">
        <f t="shared" si="35"/>
        <v>0</v>
      </c>
      <c r="BK18" s="59">
        <f t="shared" si="36"/>
        <v>728000</v>
      </c>
      <c r="BL18" s="59">
        <f t="shared" si="37"/>
        <v>0</v>
      </c>
      <c r="BM18" s="59">
        <f t="shared" si="38"/>
        <v>0</v>
      </c>
      <c r="BN18" s="59">
        <f t="shared" si="39"/>
        <v>0</v>
      </c>
      <c r="BO18" s="59">
        <f t="shared" si="40"/>
        <v>0</v>
      </c>
      <c r="BP18" s="64"/>
      <c r="BQ18" s="59">
        <f t="shared" si="41"/>
        <v>0</v>
      </c>
      <c r="BR18" s="59">
        <f t="shared" si="42"/>
        <v>0</v>
      </c>
      <c r="BS18" s="59">
        <f t="shared" si="43"/>
        <v>728000</v>
      </c>
      <c r="BT18" s="59">
        <f t="shared" si="44"/>
        <v>0</v>
      </c>
    </row>
    <row r="19">
      <c r="A19" s="49"/>
      <c r="B19" s="52" t="s">
        <v>54</v>
      </c>
      <c r="C19" s="52" t="s">
        <v>339</v>
      </c>
      <c r="D19" s="53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53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5"/>
      <c r="BA19" s="44"/>
      <c r="BB19" s="64"/>
      <c r="BC19" s="6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64"/>
      <c r="BQ19" s="44"/>
      <c r="BR19" s="44"/>
      <c r="BS19" s="44"/>
      <c r="BT19" s="44"/>
    </row>
    <row r="20">
      <c r="A20" s="49"/>
      <c r="B20" s="52"/>
      <c r="C20" s="52" t="s">
        <v>340</v>
      </c>
      <c r="D20" s="53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53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5"/>
      <c r="BA20" s="44"/>
      <c r="BB20" s="64"/>
      <c r="BC20" s="6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64"/>
      <c r="BQ20" s="44"/>
      <c r="BR20" s="44"/>
      <c r="BS20" s="44"/>
      <c r="BT20" s="44"/>
    </row>
    <row r="21">
      <c r="A21" s="49"/>
      <c r="B21" s="52" t="s">
        <v>38</v>
      </c>
      <c r="C21" s="52" t="s">
        <v>341</v>
      </c>
      <c r="D21" s="53">
        <v>1800000.0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53"/>
      <c r="U21" s="62"/>
      <c r="V21" s="62"/>
      <c r="W21" s="62"/>
      <c r="X21" s="62"/>
      <c r="Y21" s="62"/>
      <c r="Z21" s="62"/>
      <c r="AA21" s="53">
        <v>1318050.0</v>
      </c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53">
        <v>481950.0</v>
      </c>
      <c r="AZ21" s="65"/>
      <c r="BA21" s="59">
        <f>sum(E21:AZ21)</f>
        <v>1800000</v>
      </c>
      <c r="BB21" s="28">
        <f>D21-BA21</f>
        <v>0</v>
      </c>
      <c r="BC21" s="64"/>
      <c r="BD21" s="59">
        <f>sum(E21:H21)</f>
        <v>0</v>
      </c>
      <c r="BE21" s="59">
        <f>sum(I21:L21)</f>
        <v>0</v>
      </c>
      <c r="BF21" s="59">
        <f>sum(M21:P21)</f>
        <v>0</v>
      </c>
      <c r="BG21" s="59">
        <f>sum(Q21:T21)</f>
        <v>0</v>
      </c>
      <c r="BH21" s="59">
        <f>sum(U21:X21)</f>
        <v>0</v>
      </c>
      <c r="BI21" s="59">
        <f>sum(Y21:AB21)</f>
        <v>1318050</v>
      </c>
      <c r="BJ21" s="59">
        <f>sum(AC21:AF21)</f>
        <v>0</v>
      </c>
      <c r="BK21" s="59">
        <f>sum(AG21:AJ21)</f>
        <v>0</v>
      </c>
      <c r="BL21" s="59">
        <f>sum(AK21:AN21)</f>
        <v>0</v>
      </c>
      <c r="BM21" s="59">
        <f>sum(AO21:AR21)</f>
        <v>0</v>
      </c>
      <c r="BN21" s="59">
        <f>sum(AS21:AV21)</f>
        <v>0</v>
      </c>
      <c r="BO21" s="59">
        <f>sum(AW21:AZ21)</f>
        <v>481950</v>
      </c>
      <c r="BP21" s="64"/>
      <c r="BQ21" s="59">
        <f>sum(BD21:BF21)</f>
        <v>0</v>
      </c>
      <c r="BR21" s="59">
        <f>sum(BG21:BI21)</f>
        <v>1318050</v>
      </c>
      <c r="BS21" s="59">
        <f>sum(BJ21:BL21)</f>
        <v>0</v>
      </c>
      <c r="BT21" s="59">
        <f>sum(BM21:BO21)</f>
        <v>481950</v>
      </c>
    </row>
    <row r="22">
      <c r="A22" s="49"/>
      <c r="B22" s="52"/>
      <c r="C22" s="52" t="s">
        <v>337</v>
      </c>
      <c r="D22" s="53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53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5"/>
      <c r="BA22" s="44"/>
      <c r="BB22" s="64"/>
      <c r="BC22" s="6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64"/>
      <c r="BQ22" s="44"/>
      <c r="BR22" s="44"/>
      <c r="BS22" s="44"/>
      <c r="BT22" s="44"/>
    </row>
    <row r="23">
      <c r="A23" s="49"/>
      <c r="B23" s="52" t="s">
        <v>38</v>
      </c>
      <c r="C23" s="52" t="s">
        <v>42</v>
      </c>
      <c r="D23" s="53">
        <v>600000.0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3">
        <v>600000.0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5"/>
      <c r="BA23" s="59">
        <f t="shared" ref="BA23:BA94" si="45">sum(E23:AZ23)</f>
        <v>600000</v>
      </c>
      <c r="BB23" s="28">
        <f t="shared" ref="BB23:BB131" si="46">D23-BA23</f>
        <v>0</v>
      </c>
      <c r="BC23" s="64"/>
      <c r="BD23" s="59">
        <f t="shared" ref="BD23:BD131" si="47">sum(E23:H23)</f>
        <v>0</v>
      </c>
      <c r="BE23" s="59">
        <f t="shared" ref="BE23:BE131" si="48">sum(I23:L23)</f>
        <v>0</v>
      </c>
      <c r="BF23" s="59">
        <f t="shared" ref="BF23:BF131" si="49">sum(M23:P23)</f>
        <v>0</v>
      </c>
      <c r="BG23" s="59">
        <f t="shared" ref="BG23:BG131" si="50">sum(Q23:T23)</f>
        <v>600000</v>
      </c>
      <c r="BH23" s="59">
        <f t="shared" ref="BH23:BH131" si="51">sum(U23:X23)</f>
        <v>0</v>
      </c>
      <c r="BI23" s="59">
        <f t="shared" ref="BI23:BI131" si="52">sum(Y23:AB23)</f>
        <v>0</v>
      </c>
      <c r="BJ23" s="59">
        <f t="shared" ref="BJ23:BJ131" si="53">sum(AC23:AF23)</f>
        <v>0</v>
      </c>
      <c r="BK23" s="59">
        <f t="shared" ref="BK23:BK131" si="54">sum(AG23:AJ23)</f>
        <v>0</v>
      </c>
      <c r="BL23" s="59">
        <f t="shared" ref="BL23:BL131" si="55">sum(AK23:AN23)</f>
        <v>0</v>
      </c>
      <c r="BM23" s="59">
        <f t="shared" ref="BM23:BM131" si="56">sum(AO23:AR23)</f>
        <v>0</v>
      </c>
      <c r="BN23" s="59">
        <f t="shared" ref="BN23:BN131" si="57">sum(AS23:AV23)</f>
        <v>0</v>
      </c>
      <c r="BO23" s="59">
        <f t="shared" ref="BO23:BO131" si="58">sum(AW23:AZ23)</f>
        <v>0</v>
      </c>
      <c r="BP23" s="64"/>
      <c r="BQ23" s="59">
        <f t="shared" ref="BQ23:BQ131" si="59">sum(BD23:BF23)</f>
        <v>0</v>
      </c>
      <c r="BR23" s="59">
        <f t="shared" ref="BR23:BR131" si="60">sum(BG23:BI23)</f>
        <v>600000</v>
      </c>
      <c r="BS23" s="59">
        <f t="shared" ref="BS23:BS131" si="61">sum(BJ23:BL23)</f>
        <v>0</v>
      </c>
      <c r="BT23" s="59">
        <f t="shared" ref="BT23:BT131" si="62">sum(BM23:BO23)</f>
        <v>0</v>
      </c>
    </row>
    <row r="24">
      <c r="A24" s="49"/>
      <c r="B24" s="52" t="s">
        <v>38</v>
      </c>
      <c r="C24" s="52" t="s">
        <v>43</v>
      </c>
      <c r="D24" s="53">
        <v>447000.0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53">
        <v>447000.0</v>
      </c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5"/>
      <c r="BA24" s="59">
        <f t="shared" si="45"/>
        <v>447000</v>
      </c>
      <c r="BB24" s="28">
        <f t="shared" si="46"/>
        <v>0</v>
      </c>
      <c r="BC24" s="64"/>
      <c r="BD24" s="59">
        <f t="shared" si="47"/>
        <v>0</v>
      </c>
      <c r="BE24" s="59">
        <f t="shared" si="48"/>
        <v>0</v>
      </c>
      <c r="BF24" s="59">
        <f t="shared" si="49"/>
        <v>0</v>
      </c>
      <c r="BG24" s="59">
        <f t="shared" si="50"/>
        <v>447000</v>
      </c>
      <c r="BH24" s="59">
        <f t="shared" si="51"/>
        <v>0</v>
      </c>
      <c r="BI24" s="59">
        <f t="shared" si="52"/>
        <v>0</v>
      </c>
      <c r="BJ24" s="59">
        <f t="shared" si="53"/>
        <v>0</v>
      </c>
      <c r="BK24" s="59">
        <f t="shared" si="54"/>
        <v>0</v>
      </c>
      <c r="BL24" s="59">
        <f t="shared" si="55"/>
        <v>0</v>
      </c>
      <c r="BM24" s="59">
        <f t="shared" si="56"/>
        <v>0</v>
      </c>
      <c r="BN24" s="59">
        <f t="shared" si="57"/>
        <v>0</v>
      </c>
      <c r="BO24" s="59">
        <f t="shared" si="58"/>
        <v>0</v>
      </c>
      <c r="BP24" s="64"/>
      <c r="BQ24" s="59">
        <f t="shared" si="59"/>
        <v>0</v>
      </c>
      <c r="BR24" s="59">
        <f t="shared" si="60"/>
        <v>447000</v>
      </c>
      <c r="BS24" s="59">
        <f t="shared" si="61"/>
        <v>0</v>
      </c>
      <c r="BT24" s="59">
        <f t="shared" si="62"/>
        <v>0</v>
      </c>
    </row>
    <row r="25">
      <c r="A25" s="128">
        <v>524113.0</v>
      </c>
      <c r="B25" s="129" t="s">
        <v>44</v>
      </c>
      <c r="C25" s="6"/>
      <c r="D25" s="130">
        <f t="shared" ref="D25:AZ25" si="63">sum(D27)</f>
        <v>510000</v>
      </c>
      <c r="E25" s="130">
        <f t="shared" si="63"/>
        <v>0</v>
      </c>
      <c r="F25" s="130">
        <f t="shared" si="63"/>
        <v>0</v>
      </c>
      <c r="G25" s="130">
        <f t="shared" si="63"/>
        <v>0</v>
      </c>
      <c r="H25" s="130">
        <f t="shared" si="63"/>
        <v>0</v>
      </c>
      <c r="I25" s="130">
        <f t="shared" si="63"/>
        <v>0</v>
      </c>
      <c r="J25" s="130">
        <f t="shared" si="63"/>
        <v>0</v>
      </c>
      <c r="K25" s="130">
        <f t="shared" si="63"/>
        <v>0</v>
      </c>
      <c r="L25" s="130">
        <f t="shared" si="63"/>
        <v>0</v>
      </c>
      <c r="M25" s="130">
        <f t="shared" si="63"/>
        <v>0</v>
      </c>
      <c r="N25" s="130">
        <f t="shared" si="63"/>
        <v>0</v>
      </c>
      <c r="O25" s="130">
        <f t="shared" si="63"/>
        <v>0</v>
      </c>
      <c r="P25" s="130">
        <f t="shared" si="63"/>
        <v>0</v>
      </c>
      <c r="Q25" s="130">
        <f t="shared" si="63"/>
        <v>0</v>
      </c>
      <c r="R25" s="130">
        <f t="shared" si="63"/>
        <v>0</v>
      </c>
      <c r="S25" s="130">
        <f t="shared" si="63"/>
        <v>0</v>
      </c>
      <c r="T25" s="130">
        <f t="shared" si="63"/>
        <v>0</v>
      </c>
      <c r="U25" s="130">
        <f t="shared" si="63"/>
        <v>0</v>
      </c>
      <c r="V25" s="130">
        <f t="shared" si="63"/>
        <v>0</v>
      </c>
      <c r="W25" s="130">
        <f t="shared" si="63"/>
        <v>0</v>
      </c>
      <c r="X25" s="130">
        <f t="shared" si="63"/>
        <v>0</v>
      </c>
      <c r="Y25" s="130">
        <f t="shared" si="63"/>
        <v>0</v>
      </c>
      <c r="Z25" s="130">
        <f t="shared" si="63"/>
        <v>0</v>
      </c>
      <c r="AA25" s="130">
        <f t="shared" si="63"/>
        <v>0</v>
      </c>
      <c r="AB25" s="130">
        <f t="shared" si="63"/>
        <v>0</v>
      </c>
      <c r="AC25" s="130">
        <f t="shared" si="63"/>
        <v>0</v>
      </c>
      <c r="AD25" s="130">
        <f t="shared" si="63"/>
        <v>0</v>
      </c>
      <c r="AE25" s="130">
        <f t="shared" si="63"/>
        <v>0</v>
      </c>
      <c r="AF25" s="130">
        <f t="shared" si="63"/>
        <v>0</v>
      </c>
      <c r="AG25" s="130">
        <f t="shared" si="63"/>
        <v>0</v>
      </c>
      <c r="AH25" s="130">
        <f t="shared" si="63"/>
        <v>0</v>
      </c>
      <c r="AI25" s="130">
        <f t="shared" si="63"/>
        <v>0</v>
      </c>
      <c r="AJ25" s="130">
        <f t="shared" si="63"/>
        <v>0</v>
      </c>
      <c r="AK25" s="130">
        <f t="shared" si="63"/>
        <v>0</v>
      </c>
      <c r="AL25" s="130">
        <f t="shared" si="63"/>
        <v>0</v>
      </c>
      <c r="AM25" s="130">
        <f t="shared" si="63"/>
        <v>0</v>
      </c>
      <c r="AN25" s="130">
        <f t="shared" si="63"/>
        <v>0</v>
      </c>
      <c r="AO25" s="130">
        <f t="shared" si="63"/>
        <v>0</v>
      </c>
      <c r="AP25" s="130">
        <f t="shared" si="63"/>
        <v>510000</v>
      </c>
      <c r="AQ25" s="130">
        <f t="shared" si="63"/>
        <v>0</v>
      </c>
      <c r="AR25" s="130">
        <f t="shared" si="63"/>
        <v>0</v>
      </c>
      <c r="AS25" s="130">
        <f t="shared" si="63"/>
        <v>0</v>
      </c>
      <c r="AT25" s="130">
        <f t="shared" si="63"/>
        <v>0</v>
      </c>
      <c r="AU25" s="130">
        <f t="shared" si="63"/>
        <v>0</v>
      </c>
      <c r="AV25" s="130">
        <f t="shared" si="63"/>
        <v>0</v>
      </c>
      <c r="AW25" s="130">
        <f t="shared" si="63"/>
        <v>0</v>
      </c>
      <c r="AX25" s="130">
        <f t="shared" si="63"/>
        <v>0</v>
      </c>
      <c r="AY25" s="130">
        <f t="shared" si="63"/>
        <v>0</v>
      </c>
      <c r="AZ25" s="130">
        <f t="shared" si="63"/>
        <v>0</v>
      </c>
      <c r="BA25" s="131">
        <f t="shared" si="45"/>
        <v>510000</v>
      </c>
      <c r="BB25" s="132">
        <f t="shared" si="46"/>
        <v>0</v>
      </c>
      <c r="BC25" s="133"/>
      <c r="BD25" s="131">
        <f t="shared" si="47"/>
        <v>0</v>
      </c>
      <c r="BE25" s="131">
        <f t="shared" si="48"/>
        <v>0</v>
      </c>
      <c r="BF25" s="131">
        <f t="shared" si="49"/>
        <v>0</v>
      </c>
      <c r="BG25" s="131">
        <f t="shared" si="50"/>
        <v>0</v>
      </c>
      <c r="BH25" s="131">
        <f t="shared" si="51"/>
        <v>0</v>
      </c>
      <c r="BI25" s="131">
        <f t="shared" si="52"/>
        <v>0</v>
      </c>
      <c r="BJ25" s="131">
        <f t="shared" si="53"/>
        <v>0</v>
      </c>
      <c r="BK25" s="131">
        <f t="shared" si="54"/>
        <v>0</v>
      </c>
      <c r="BL25" s="131">
        <f t="shared" si="55"/>
        <v>0</v>
      </c>
      <c r="BM25" s="131">
        <f t="shared" si="56"/>
        <v>510000</v>
      </c>
      <c r="BN25" s="131">
        <f t="shared" si="57"/>
        <v>0</v>
      </c>
      <c r="BO25" s="131">
        <f t="shared" si="58"/>
        <v>0</v>
      </c>
      <c r="BP25" s="133"/>
      <c r="BQ25" s="131">
        <f t="shared" si="59"/>
        <v>0</v>
      </c>
      <c r="BR25" s="131">
        <f t="shared" si="60"/>
        <v>0</v>
      </c>
      <c r="BS25" s="131">
        <f t="shared" si="61"/>
        <v>0</v>
      </c>
      <c r="BT25" s="131">
        <f t="shared" si="62"/>
        <v>510000</v>
      </c>
    </row>
    <row r="26">
      <c r="A26" s="134"/>
      <c r="B26" s="135" t="s">
        <v>37</v>
      </c>
      <c r="C26" s="6"/>
      <c r="D26" s="136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1">
        <f t="shared" si="45"/>
        <v>0</v>
      </c>
      <c r="BB26" s="132">
        <f t="shared" si="46"/>
        <v>0</v>
      </c>
      <c r="BC26" s="138"/>
      <c r="BD26" s="131">
        <f t="shared" si="47"/>
        <v>0</v>
      </c>
      <c r="BE26" s="131">
        <f t="shared" si="48"/>
        <v>0</v>
      </c>
      <c r="BF26" s="131">
        <f t="shared" si="49"/>
        <v>0</v>
      </c>
      <c r="BG26" s="131">
        <f t="shared" si="50"/>
        <v>0</v>
      </c>
      <c r="BH26" s="131">
        <f t="shared" si="51"/>
        <v>0</v>
      </c>
      <c r="BI26" s="131">
        <f t="shared" si="52"/>
        <v>0</v>
      </c>
      <c r="BJ26" s="131">
        <f t="shared" si="53"/>
        <v>0</v>
      </c>
      <c r="BK26" s="131">
        <f t="shared" si="54"/>
        <v>0</v>
      </c>
      <c r="BL26" s="131">
        <f t="shared" si="55"/>
        <v>0</v>
      </c>
      <c r="BM26" s="131">
        <f t="shared" si="56"/>
        <v>0</v>
      </c>
      <c r="BN26" s="131">
        <f t="shared" si="57"/>
        <v>0</v>
      </c>
      <c r="BO26" s="131">
        <f t="shared" si="58"/>
        <v>0</v>
      </c>
      <c r="BP26" s="138"/>
      <c r="BQ26" s="131">
        <f t="shared" si="59"/>
        <v>0</v>
      </c>
      <c r="BR26" s="131">
        <f t="shared" si="60"/>
        <v>0</v>
      </c>
      <c r="BS26" s="131">
        <f t="shared" si="61"/>
        <v>0</v>
      </c>
      <c r="BT26" s="131">
        <f t="shared" si="62"/>
        <v>0</v>
      </c>
    </row>
    <row r="27">
      <c r="A27" s="134"/>
      <c r="B27" s="139" t="s">
        <v>38</v>
      </c>
      <c r="C27" s="139" t="s">
        <v>344</v>
      </c>
      <c r="D27" s="140">
        <v>510000.0</v>
      </c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40"/>
      <c r="AH27" s="137"/>
      <c r="AI27" s="137"/>
      <c r="AJ27" s="137"/>
      <c r="AK27" s="137"/>
      <c r="AL27" s="137"/>
      <c r="AM27" s="137"/>
      <c r="AN27" s="137"/>
      <c r="AO27" s="137"/>
      <c r="AP27" s="140">
        <v>510000.0</v>
      </c>
      <c r="AQ27" s="140"/>
      <c r="AR27" s="137"/>
      <c r="AS27" s="137"/>
      <c r="AT27" s="137"/>
      <c r="AU27" s="137"/>
      <c r="AV27" s="137"/>
      <c r="AW27" s="137"/>
      <c r="AX27" s="137"/>
      <c r="AY27" s="137"/>
      <c r="AZ27" s="140"/>
      <c r="BA27" s="131">
        <f t="shared" si="45"/>
        <v>510000</v>
      </c>
      <c r="BB27" s="132">
        <f t="shared" si="46"/>
        <v>0</v>
      </c>
      <c r="BC27" s="138"/>
      <c r="BD27" s="131">
        <f t="shared" si="47"/>
        <v>0</v>
      </c>
      <c r="BE27" s="131">
        <f t="shared" si="48"/>
        <v>0</v>
      </c>
      <c r="BF27" s="131">
        <f t="shared" si="49"/>
        <v>0</v>
      </c>
      <c r="BG27" s="131">
        <f t="shared" si="50"/>
        <v>0</v>
      </c>
      <c r="BH27" s="131">
        <f t="shared" si="51"/>
        <v>0</v>
      </c>
      <c r="BI27" s="131">
        <f t="shared" si="52"/>
        <v>0</v>
      </c>
      <c r="BJ27" s="131">
        <f t="shared" si="53"/>
        <v>0</v>
      </c>
      <c r="BK27" s="131">
        <f t="shared" si="54"/>
        <v>0</v>
      </c>
      <c r="BL27" s="131">
        <f t="shared" si="55"/>
        <v>0</v>
      </c>
      <c r="BM27" s="131">
        <f t="shared" si="56"/>
        <v>510000</v>
      </c>
      <c r="BN27" s="131">
        <f t="shared" si="57"/>
        <v>0</v>
      </c>
      <c r="BO27" s="131">
        <f t="shared" si="58"/>
        <v>0</v>
      </c>
      <c r="BP27" s="138"/>
      <c r="BQ27" s="131">
        <f t="shared" si="59"/>
        <v>0</v>
      </c>
      <c r="BR27" s="131">
        <f t="shared" si="60"/>
        <v>0</v>
      </c>
      <c r="BS27" s="131">
        <f t="shared" si="61"/>
        <v>0</v>
      </c>
      <c r="BT27" s="131">
        <f t="shared" si="62"/>
        <v>510000</v>
      </c>
    </row>
    <row r="28">
      <c r="A28" s="41" t="s">
        <v>46</v>
      </c>
      <c r="B28" s="42" t="s">
        <v>47</v>
      </c>
      <c r="C28" s="6"/>
      <c r="D28" s="43">
        <f t="shared" ref="D28:AZ28" si="64">sum(D29,D32,D35,D38,D49)</f>
        <v>24990000</v>
      </c>
      <c r="E28" s="43">
        <f t="shared" si="64"/>
        <v>0</v>
      </c>
      <c r="F28" s="43">
        <f t="shared" si="64"/>
        <v>0</v>
      </c>
      <c r="G28" s="43">
        <f t="shared" si="64"/>
        <v>0</v>
      </c>
      <c r="H28" s="43">
        <f t="shared" si="64"/>
        <v>0</v>
      </c>
      <c r="I28" s="43">
        <f t="shared" si="64"/>
        <v>0</v>
      </c>
      <c r="J28" s="43">
        <f t="shared" si="64"/>
        <v>0</v>
      </c>
      <c r="K28" s="43">
        <f t="shared" si="64"/>
        <v>0</v>
      </c>
      <c r="L28" s="43">
        <f t="shared" si="64"/>
        <v>0</v>
      </c>
      <c r="M28" s="43">
        <f t="shared" si="64"/>
        <v>0</v>
      </c>
      <c r="N28" s="43">
        <f t="shared" si="64"/>
        <v>0</v>
      </c>
      <c r="O28" s="43">
        <f t="shared" si="64"/>
        <v>0</v>
      </c>
      <c r="P28" s="43">
        <f t="shared" si="64"/>
        <v>0</v>
      </c>
      <c r="Q28" s="43">
        <f t="shared" si="64"/>
        <v>0</v>
      </c>
      <c r="R28" s="43">
        <f t="shared" si="64"/>
        <v>0</v>
      </c>
      <c r="S28" s="43">
        <f t="shared" si="64"/>
        <v>0</v>
      </c>
      <c r="T28" s="43">
        <f t="shared" si="64"/>
        <v>0</v>
      </c>
      <c r="U28" s="43">
        <f t="shared" si="64"/>
        <v>0</v>
      </c>
      <c r="V28" s="43">
        <f t="shared" si="64"/>
        <v>0</v>
      </c>
      <c r="W28" s="43">
        <f t="shared" si="64"/>
        <v>0</v>
      </c>
      <c r="X28" s="43">
        <f t="shared" si="64"/>
        <v>0</v>
      </c>
      <c r="Y28" s="43">
        <f t="shared" si="64"/>
        <v>0</v>
      </c>
      <c r="Z28" s="43">
        <f t="shared" si="64"/>
        <v>0</v>
      </c>
      <c r="AA28" s="43">
        <f t="shared" si="64"/>
        <v>0</v>
      </c>
      <c r="AB28" s="43">
        <f t="shared" si="64"/>
        <v>0</v>
      </c>
      <c r="AC28" s="43">
        <f t="shared" si="64"/>
        <v>0</v>
      </c>
      <c r="AD28" s="43">
        <f t="shared" si="64"/>
        <v>0</v>
      </c>
      <c r="AE28" s="43">
        <f t="shared" si="64"/>
        <v>0</v>
      </c>
      <c r="AF28" s="43">
        <f t="shared" si="64"/>
        <v>0</v>
      </c>
      <c r="AG28" s="43">
        <f t="shared" si="64"/>
        <v>510000</v>
      </c>
      <c r="AH28" s="43">
        <f t="shared" si="64"/>
        <v>0</v>
      </c>
      <c r="AI28" s="43">
        <f t="shared" si="64"/>
        <v>0</v>
      </c>
      <c r="AJ28" s="43">
        <f t="shared" si="64"/>
        <v>0</v>
      </c>
      <c r="AK28" s="43">
        <f t="shared" si="64"/>
        <v>0</v>
      </c>
      <c r="AL28" s="43">
        <f t="shared" si="64"/>
        <v>0</v>
      </c>
      <c r="AM28" s="43">
        <f t="shared" si="64"/>
        <v>0</v>
      </c>
      <c r="AN28" s="43">
        <f t="shared" si="64"/>
        <v>3630000</v>
      </c>
      <c r="AO28" s="43">
        <f t="shared" si="64"/>
        <v>0</v>
      </c>
      <c r="AP28" s="43">
        <f t="shared" si="64"/>
        <v>0</v>
      </c>
      <c r="AQ28" s="43">
        <f t="shared" si="64"/>
        <v>0</v>
      </c>
      <c r="AR28" s="43">
        <f t="shared" si="64"/>
        <v>0</v>
      </c>
      <c r="AS28" s="43">
        <f t="shared" si="64"/>
        <v>3780000</v>
      </c>
      <c r="AT28" s="43">
        <f t="shared" si="64"/>
        <v>11280000</v>
      </c>
      <c r="AU28" s="43">
        <f t="shared" si="64"/>
        <v>0</v>
      </c>
      <c r="AV28" s="43">
        <f t="shared" si="64"/>
        <v>0</v>
      </c>
      <c r="AW28" s="43">
        <f t="shared" si="64"/>
        <v>0</v>
      </c>
      <c r="AX28" s="43">
        <f t="shared" si="64"/>
        <v>5790000</v>
      </c>
      <c r="AY28" s="43">
        <f t="shared" si="64"/>
        <v>0</v>
      </c>
      <c r="AZ28" s="58">
        <f t="shared" si="64"/>
        <v>0</v>
      </c>
      <c r="BA28" s="59">
        <f t="shared" si="45"/>
        <v>24990000</v>
      </c>
      <c r="BB28" s="28">
        <f t="shared" si="46"/>
        <v>0</v>
      </c>
      <c r="BC28" s="29"/>
      <c r="BD28" s="59">
        <f t="shared" si="47"/>
        <v>0</v>
      </c>
      <c r="BE28" s="59">
        <f t="shared" si="48"/>
        <v>0</v>
      </c>
      <c r="BF28" s="59">
        <f t="shared" si="49"/>
        <v>0</v>
      </c>
      <c r="BG28" s="59">
        <f t="shared" si="50"/>
        <v>0</v>
      </c>
      <c r="BH28" s="59">
        <f t="shared" si="51"/>
        <v>0</v>
      </c>
      <c r="BI28" s="59">
        <f t="shared" si="52"/>
        <v>0</v>
      </c>
      <c r="BJ28" s="59">
        <f t="shared" si="53"/>
        <v>0</v>
      </c>
      <c r="BK28" s="59">
        <f t="shared" si="54"/>
        <v>510000</v>
      </c>
      <c r="BL28" s="59">
        <f t="shared" si="55"/>
        <v>3630000</v>
      </c>
      <c r="BM28" s="59">
        <f t="shared" si="56"/>
        <v>0</v>
      </c>
      <c r="BN28" s="59">
        <f t="shared" si="57"/>
        <v>15060000</v>
      </c>
      <c r="BO28" s="59">
        <f t="shared" si="58"/>
        <v>5790000</v>
      </c>
      <c r="BP28" s="29"/>
      <c r="BQ28" s="59">
        <f t="shared" si="59"/>
        <v>0</v>
      </c>
      <c r="BR28" s="59">
        <f t="shared" si="60"/>
        <v>0</v>
      </c>
      <c r="BS28" s="59">
        <f t="shared" si="61"/>
        <v>4140000</v>
      </c>
      <c r="BT28" s="59">
        <f t="shared" si="62"/>
        <v>20850000</v>
      </c>
    </row>
    <row r="29">
      <c r="A29" s="45">
        <v>521211.0</v>
      </c>
      <c r="B29" s="46" t="s">
        <v>48</v>
      </c>
      <c r="C29" s="6"/>
      <c r="D29" s="47">
        <f t="shared" ref="D29:AZ29" si="65">sum(D31)</f>
        <v>6480000</v>
      </c>
      <c r="E29" s="47">
        <f t="shared" si="65"/>
        <v>0</v>
      </c>
      <c r="F29" s="47">
        <f t="shared" si="65"/>
        <v>0</v>
      </c>
      <c r="G29" s="47">
        <f t="shared" si="65"/>
        <v>0</v>
      </c>
      <c r="H29" s="47">
        <f t="shared" si="65"/>
        <v>0</v>
      </c>
      <c r="I29" s="47">
        <f t="shared" si="65"/>
        <v>0</v>
      </c>
      <c r="J29" s="47">
        <f t="shared" si="65"/>
        <v>0</v>
      </c>
      <c r="K29" s="47">
        <f t="shared" si="65"/>
        <v>0</v>
      </c>
      <c r="L29" s="47">
        <f t="shared" si="65"/>
        <v>0</v>
      </c>
      <c r="M29" s="47">
        <f t="shared" si="65"/>
        <v>0</v>
      </c>
      <c r="N29" s="47">
        <f t="shared" si="65"/>
        <v>0</v>
      </c>
      <c r="O29" s="47">
        <f t="shared" si="65"/>
        <v>0</v>
      </c>
      <c r="P29" s="47">
        <f t="shared" si="65"/>
        <v>0</v>
      </c>
      <c r="Q29" s="47">
        <f t="shared" si="65"/>
        <v>0</v>
      </c>
      <c r="R29" s="47">
        <f t="shared" si="65"/>
        <v>0</v>
      </c>
      <c r="S29" s="47">
        <f t="shared" si="65"/>
        <v>0</v>
      </c>
      <c r="T29" s="47">
        <f t="shared" si="65"/>
        <v>0</v>
      </c>
      <c r="U29" s="47">
        <f t="shared" si="65"/>
        <v>0</v>
      </c>
      <c r="V29" s="47">
        <f t="shared" si="65"/>
        <v>0</v>
      </c>
      <c r="W29" s="47">
        <f t="shared" si="65"/>
        <v>0</v>
      </c>
      <c r="X29" s="47">
        <f t="shared" si="65"/>
        <v>0</v>
      </c>
      <c r="Y29" s="47">
        <f t="shared" si="65"/>
        <v>0</v>
      </c>
      <c r="Z29" s="47">
        <f t="shared" si="65"/>
        <v>0</v>
      </c>
      <c r="AA29" s="47">
        <f t="shared" si="65"/>
        <v>0</v>
      </c>
      <c r="AB29" s="47">
        <f t="shared" si="65"/>
        <v>0</v>
      </c>
      <c r="AC29" s="47">
        <f t="shared" si="65"/>
        <v>0</v>
      </c>
      <c r="AD29" s="47">
        <f t="shared" si="65"/>
        <v>0</v>
      </c>
      <c r="AE29" s="47">
        <f t="shared" si="65"/>
        <v>0</v>
      </c>
      <c r="AF29" s="47">
        <f t="shared" si="65"/>
        <v>0</v>
      </c>
      <c r="AG29" s="47">
        <f t="shared" si="65"/>
        <v>0</v>
      </c>
      <c r="AH29" s="47">
        <f t="shared" si="65"/>
        <v>0</v>
      </c>
      <c r="AI29" s="47">
        <f t="shared" si="65"/>
        <v>0</v>
      </c>
      <c r="AJ29" s="47">
        <f t="shared" si="65"/>
        <v>0</v>
      </c>
      <c r="AK29" s="47">
        <f t="shared" si="65"/>
        <v>0</v>
      </c>
      <c r="AL29" s="47">
        <f t="shared" si="65"/>
        <v>0</v>
      </c>
      <c r="AM29" s="47">
        <f t="shared" si="65"/>
        <v>0</v>
      </c>
      <c r="AN29" s="47">
        <f t="shared" si="65"/>
        <v>0</v>
      </c>
      <c r="AO29" s="47">
        <f t="shared" si="65"/>
        <v>0</v>
      </c>
      <c r="AP29" s="47">
        <f t="shared" si="65"/>
        <v>0</v>
      </c>
      <c r="AQ29" s="47">
        <f t="shared" si="65"/>
        <v>0</v>
      </c>
      <c r="AR29" s="47">
        <f t="shared" si="65"/>
        <v>0</v>
      </c>
      <c r="AS29" s="47">
        <f t="shared" si="65"/>
        <v>0</v>
      </c>
      <c r="AT29" s="47">
        <f t="shared" si="65"/>
        <v>6480000</v>
      </c>
      <c r="AU29" s="47">
        <f t="shared" si="65"/>
        <v>0</v>
      </c>
      <c r="AV29" s="47">
        <f t="shared" si="65"/>
        <v>0</v>
      </c>
      <c r="AW29" s="47">
        <f t="shared" si="65"/>
        <v>0</v>
      </c>
      <c r="AX29" s="47">
        <f t="shared" si="65"/>
        <v>0</v>
      </c>
      <c r="AY29" s="47">
        <f t="shared" si="65"/>
        <v>0</v>
      </c>
      <c r="AZ29" s="60">
        <f t="shared" si="65"/>
        <v>0</v>
      </c>
      <c r="BA29" s="59">
        <f t="shared" si="45"/>
        <v>6480000</v>
      </c>
      <c r="BB29" s="28">
        <f t="shared" si="46"/>
        <v>0</v>
      </c>
      <c r="BC29" s="61"/>
      <c r="BD29" s="59">
        <f t="shared" si="47"/>
        <v>0</v>
      </c>
      <c r="BE29" s="59">
        <f t="shared" si="48"/>
        <v>0</v>
      </c>
      <c r="BF29" s="59">
        <f t="shared" si="49"/>
        <v>0</v>
      </c>
      <c r="BG29" s="59">
        <f t="shared" si="50"/>
        <v>0</v>
      </c>
      <c r="BH29" s="59">
        <f t="shared" si="51"/>
        <v>0</v>
      </c>
      <c r="BI29" s="59">
        <f t="shared" si="52"/>
        <v>0</v>
      </c>
      <c r="BJ29" s="59">
        <f t="shared" si="53"/>
        <v>0</v>
      </c>
      <c r="BK29" s="59">
        <f t="shared" si="54"/>
        <v>0</v>
      </c>
      <c r="BL29" s="59">
        <f t="shared" si="55"/>
        <v>0</v>
      </c>
      <c r="BM29" s="59">
        <f t="shared" si="56"/>
        <v>0</v>
      </c>
      <c r="BN29" s="59">
        <f t="shared" si="57"/>
        <v>6480000</v>
      </c>
      <c r="BO29" s="59">
        <f t="shared" si="58"/>
        <v>0</v>
      </c>
      <c r="BP29" s="61"/>
      <c r="BQ29" s="59">
        <f t="shared" si="59"/>
        <v>0</v>
      </c>
      <c r="BR29" s="59">
        <f t="shared" si="60"/>
        <v>0</v>
      </c>
      <c r="BS29" s="59">
        <f t="shared" si="61"/>
        <v>0</v>
      </c>
      <c r="BT29" s="59">
        <f t="shared" si="62"/>
        <v>6480000</v>
      </c>
    </row>
    <row r="30">
      <c r="A30" s="49"/>
      <c r="B30" s="50" t="s">
        <v>37</v>
      </c>
      <c r="C30" s="6"/>
      <c r="D30" s="51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3"/>
      <c r="BA30" s="59">
        <f t="shared" si="45"/>
        <v>0</v>
      </c>
      <c r="BB30" s="28">
        <f t="shared" si="46"/>
        <v>0</v>
      </c>
      <c r="BC30" s="64"/>
      <c r="BD30" s="59">
        <f t="shared" si="47"/>
        <v>0</v>
      </c>
      <c r="BE30" s="59">
        <f t="shared" si="48"/>
        <v>0</v>
      </c>
      <c r="BF30" s="59">
        <f t="shared" si="49"/>
        <v>0</v>
      </c>
      <c r="BG30" s="59">
        <f t="shared" si="50"/>
        <v>0</v>
      </c>
      <c r="BH30" s="59">
        <f t="shared" si="51"/>
        <v>0</v>
      </c>
      <c r="BI30" s="59">
        <f t="shared" si="52"/>
        <v>0</v>
      </c>
      <c r="BJ30" s="59">
        <f t="shared" si="53"/>
        <v>0</v>
      </c>
      <c r="BK30" s="59">
        <f t="shared" si="54"/>
        <v>0</v>
      </c>
      <c r="BL30" s="59">
        <f t="shared" si="55"/>
        <v>0</v>
      </c>
      <c r="BM30" s="59">
        <f t="shared" si="56"/>
        <v>0</v>
      </c>
      <c r="BN30" s="59">
        <f t="shared" si="57"/>
        <v>0</v>
      </c>
      <c r="BO30" s="59">
        <f t="shared" si="58"/>
        <v>0</v>
      </c>
      <c r="BP30" s="64"/>
      <c r="BQ30" s="59">
        <f t="shared" si="59"/>
        <v>0</v>
      </c>
      <c r="BR30" s="59">
        <f t="shared" si="60"/>
        <v>0</v>
      </c>
      <c r="BS30" s="59">
        <f t="shared" si="61"/>
        <v>0</v>
      </c>
      <c r="BT30" s="59">
        <f t="shared" si="62"/>
        <v>0</v>
      </c>
    </row>
    <row r="31">
      <c r="A31" s="49"/>
      <c r="B31" s="52" t="s">
        <v>38</v>
      </c>
      <c r="C31" s="52" t="s">
        <v>59</v>
      </c>
      <c r="D31" s="53">
        <v>6480000.0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53">
        <v>6480000.0</v>
      </c>
      <c r="AU31" s="53"/>
      <c r="AV31" s="62"/>
      <c r="AW31" s="62"/>
      <c r="AX31" s="62"/>
      <c r="AY31" s="62"/>
      <c r="AZ31" s="65"/>
      <c r="BA31" s="59">
        <f t="shared" si="45"/>
        <v>6480000</v>
      </c>
      <c r="BB31" s="28">
        <f t="shared" si="46"/>
        <v>0</v>
      </c>
      <c r="BC31" s="64"/>
      <c r="BD31" s="59">
        <f t="shared" si="47"/>
        <v>0</v>
      </c>
      <c r="BE31" s="59">
        <f t="shared" si="48"/>
        <v>0</v>
      </c>
      <c r="BF31" s="59">
        <f t="shared" si="49"/>
        <v>0</v>
      </c>
      <c r="BG31" s="59">
        <f t="shared" si="50"/>
        <v>0</v>
      </c>
      <c r="BH31" s="59">
        <f t="shared" si="51"/>
        <v>0</v>
      </c>
      <c r="BI31" s="59">
        <f t="shared" si="52"/>
        <v>0</v>
      </c>
      <c r="BJ31" s="59">
        <f t="shared" si="53"/>
        <v>0</v>
      </c>
      <c r="BK31" s="59">
        <f t="shared" si="54"/>
        <v>0</v>
      </c>
      <c r="BL31" s="59">
        <f t="shared" si="55"/>
        <v>0</v>
      </c>
      <c r="BM31" s="59">
        <f t="shared" si="56"/>
        <v>0</v>
      </c>
      <c r="BN31" s="59">
        <f t="shared" si="57"/>
        <v>6480000</v>
      </c>
      <c r="BO31" s="59">
        <f t="shared" si="58"/>
        <v>0</v>
      </c>
      <c r="BP31" s="64"/>
      <c r="BQ31" s="59">
        <f t="shared" si="59"/>
        <v>0</v>
      </c>
      <c r="BR31" s="59">
        <f t="shared" si="60"/>
        <v>0</v>
      </c>
      <c r="BS31" s="59">
        <f t="shared" si="61"/>
        <v>0</v>
      </c>
      <c r="BT31" s="59">
        <f t="shared" si="62"/>
        <v>6480000</v>
      </c>
    </row>
    <row r="32">
      <c r="A32" s="45">
        <v>522151.0</v>
      </c>
      <c r="B32" s="46" t="s">
        <v>51</v>
      </c>
      <c r="C32" s="6"/>
      <c r="D32" s="47">
        <f t="shared" ref="D32:AZ32" si="66">sum(D34)</f>
        <v>3600000</v>
      </c>
      <c r="E32" s="47">
        <f t="shared" si="66"/>
        <v>0</v>
      </c>
      <c r="F32" s="47">
        <f t="shared" si="66"/>
        <v>0</v>
      </c>
      <c r="G32" s="47">
        <f t="shared" si="66"/>
        <v>0</v>
      </c>
      <c r="H32" s="47">
        <f t="shared" si="66"/>
        <v>0</v>
      </c>
      <c r="I32" s="47">
        <f t="shared" si="66"/>
        <v>0</v>
      </c>
      <c r="J32" s="47">
        <f t="shared" si="66"/>
        <v>0</v>
      </c>
      <c r="K32" s="47">
        <f t="shared" si="66"/>
        <v>0</v>
      </c>
      <c r="L32" s="47">
        <f t="shared" si="66"/>
        <v>0</v>
      </c>
      <c r="M32" s="47">
        <f t="shared" si="66"/>
        <v>0</v>
      </c>
      <c r="N32" s="47">
        <f t="shared" si="66"/>
        <v>0</v>
      </c>
      <c r="O32" s="47">
        <f t="shared" si="66"/>
        <v>0</v>
      </c>
      <c r="P32" s="47">
        <f t="shared" si="66"/>
        <v>0</v>
      </c>
      <c r="Q32" s="47">
        <f t="shared" si="66"/>
        <v>0</v>
      </c>
      <c r="R32" s="47">
        <f t="shared" si="66"/>
        <v>0</v>
      </c>
      <c r="S32" s="47">
        <f t="shared" si="66"/>
        <v>0</v>
      </c>
      <c r="T32" s="47">
        <f t="shared" si="66"/>
        <v>0</v>
      </c>
      <c r="U32" s="47">
        <f t="shared" si="66"/>
        <v>0</v>
      </c>
      <c r="V32" s="47">
        <f t="shared" si="66"/>
        <v>0</v>
      </c>
      <c r="W32" s="47">
        <f t="shared" si="66"/>
        <v>0</v>
      </c>
      <c r="X32" s="47">
        <f t="shared" si="66"/>
        <v>0</v>
      </c>
      <c r="Y32" s="47">
        <f t="shared" si="66"/>
        <v>0</v>
      </c>
      <c r="Z32" s="47">
        <f t="shared" si="66"/>
        <v>0</v>
      </c>
      <c r="AA32" s="47">
        <f t="shared" si="66"/>
        <v>0</v>
      </c>
      <c r="AB32" s="47">
        <f t="shared" si="66"/>
        <v>0</v>
      </c>
      <c r="AC32" s="47">
        <f t="shared" si="66"/>
        <v>0</v>
      </c>
      <c r="AD32" s="47">
        <f t="shared" si="66"/>
        <v>0</v>
      </c>
      <c r="AE32" s="47">
        <f t="shared" si="66"/>
        <v>0</v>
      </c>
      <c r="AF32" s="47">
        <f t="shared" si="66"/>
        <v>0</v>
      </c>
      <c r="AG32" s="47">
        <f t="shared" si="66"/>
        <v>0</v>
      </c>
      <c r="AH32" s="47">
        <f t="shared" si="66"/>
        <v>0</v>
      </c>
      <c r="AI32" s="47">
        <f t="shared" si="66"/>
        <v>0</v>
      </c>
      <c r="AJ32" s="47">
        <f t="shared" si="66"/>
        <v>0</v>
      </c>
      <c r="AK32" s="47">
        <f t="shared" si="66"/>
        <v>0</v>
      </c>
      <c r="AL32" s="47">
        <f t="shared" si="66"/>
        <v>0</v>
      </c>
      <c r="AM32" s="47">
        <f t="shared" si="66"/>
        <v>0</v>
      </c>
      <c r="AN32" s="47">
        <f t="shared" si="66"/>
        <v>0</v>
      </c>
      <c r="AO32" s="47">
        <f t="shared" si="66"/>
        <v>0</v>
      </c>
      <c r="AP32" s="47">
        <f t="shared" si="66"/>
        <v>0</v>
      </c>
      <c r="AQ32" s="47">
        <f t="shared" si="66"/>
        <v>0</v>
      </c>
      <c r="AR32" s="47">
        <f t="shared" si="66"/>
        <v>0</v>
      </c>
      <c r="AS32" s="47">
        <f t="shared" si="66"/>
        <v>0</v>
      </c>
      <c r="AT32" s="47">
        <f t="shared" si="66"/>
        <v>3600000</v>
      </c>
      <c r="AU32" s="47">
        <f t="shared" si="66"/>
        <v>0</v>
      </c>
      <c r="AV32" s="47">
        <f t="shared" si="66"/>
        <v>0</v>
      </c>
      <c r="AW32" s="47">
        <f t="shared" si="66"/>
        <v>0</v>
      </c>
      <c r="AX32" s="47">
        <f t="shared" si="66"/>
        <v>0</v>
      </c>
      <c r="AY32" s="47">
        <f t="shared" si="66"/>
        <v>0</v>
      </c>
      <c r="AZ32" s="60">
        <f t="shared" si="66"/>
        <v>0</v>
      </c>
      <c r="BA32" s="59">
        <f t="shared" si="45"/>
        <v>3600000</v>
      </c>
      <c r="BB32" s="28">
        <f t="shared" si="46"/>
        <v>0</v>
      </c>
      <c r="BC32" s="61"/>
      <c r="BD32" s="59">
        <f t="shared" si="47"/>
        <v>0</v>
      </c>
      <c r="BE32" s="59">
        <f t="shared" si="48"/>
        <v>0</v>
      </c>
      <c r="BF32" s="59">
        <f t="shared" si="49"/>
        <v>0</v>
      </c>
      <c r="BG32" s="59">
        <f t="shared" si="50"/>
        <v>0</v>
      </c>
      <c r="BH32" s="59">
        <f t="shared" si="51"/>
        <v>0</v>
      </c>
      <c r="BI32" s="59">
        <f t="shared" si="52"/>
        <v>0</v>
      </c>
      <c r="BJ32" s="59">
        <f t="shared" si="53"/>
        <v>0</v>
      </c>
      <c r="BK32" s="59">
        <f t="shared" si="54"/>
        <v>0</v>
      </c>
      <c r="BL32" s="59">
        <f t="shared" si="55"/>
        <v>0</v>
      </c>
      <c r="BM32" s="59">
        <f t="shared" si="56"/>
        <v>0</v>
      </c>
      <c r="BN32" s="59">
        <f t="shared" si="57"/>
        <v>3600000</v>
      </c>
      <c r="BO32" s="59">
        <f t="shared" si="58"/>
        <v>0</v>
      </c>
      <c r="BP32" s="61"/>
      <c r="BQ32" s="59">
        <f t="shared" si="59"/>
        <v>0</v>
      </c>
      <c r="BR32" s="59">
        <f t="shared" si="60"/>
        <v>0</v>
      </c>
      <c r="BS32" s="59">
        <f t="shared" si="61"/>
        <v>0</v>
      </c>
      <c r="BT32" s="59">
        <f t="shared" si="62"/>
        <v>3600000</v>
      </c>
    </row>
    <row r="33">
      <c r="A33" s="49"/>
      <c r="B33" s="50" t="s">
        <v>37</v>
      </c>
      <c r="C33" s="6"/>
      <c r="D33" s="5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3"/>
      <c r="BA33" s="59">
        <f t="shared" si="45"/>
        <v>0</v>
      </c>
      <c r="BB33" s="28">
        <f t="shared" si="46"/>
        <v>0</v>
      </c>
      <c r="BC33" s="64"/>
      <c r="BD33" s="59">
        <f t="shared" si="47"/>
        <v>0</v>
      </c>
      <c r="BE33" s="59">
        <f t="shared" si="48"/>
        <v>0</v>
      </c>
      <c r="BF33" s="59">
        <f t="shared" si="49"/>
        <v>0</v>
      </c>
      <c r="BG33" s="59">
        <f t="shared" si="50"/>
        <v>0</v>
      </c>
      <c r="BH33" s="59">
        <f t="shared" si="51"/>
        <v>0</v>
      </c>
      <c r="BI33" s="59">
        <f t="shared" si="52"/>
        <v>0</v>
      </c>
      <c r="BJ33" s="59">
        <f t="shared" si="53"/>
        <v>0</v>
      </c>
      <c r="BK33" s="59">
        <f t="shared" si="54"/>
        <v>0</v>
      </c>
      <c r="BL33" s="59">
        <f t="shared" si="55"/>
        <v>0</v>
      </c>
      <c r="BM33" s="59">
        <f t="shared" si="56"/>
        <v>0</v>
      </c>
      <c r="BN33" s="59">
        <f t="shared" si="57"/>
        <v>0</v>
      </c>
      <c r="BO33" s="59">
        <f t="shared" si="58"/>
        <v>0</v>
      </c>
      <c r="BP33" s="64"/>
      <c r="BQ33" s="59">
        <f t="shared" si="59"/>
        <v>0</v>
      </c>
      <c r="BR33" s="59">
        <f t="shared" si="60"/>
        <v>0</v>
      </c>
      <c r="BS33" s="59">
        <f t="shared" si="61"/>
        <v>0</v>
      </c>
      <c r="BT33" s="59">
        <f t="shared" si="62"/>
        <v>0</v>
      </c>
    </row>
    <row r="34">
      <c r="A34" s="49"/>
      <c r="B34" s="52" t="s">
        <v>38</v>
      </c>
      <c r="C34" s="52" t="s">
        <v>52</v>
      </c>
      <c r="D34" s="53">
        <v>3600000.0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53">
        <v>3600000.0</v>
      </c>
      <c r="AU34" s="62"/>
      <c r="AV34" s="62"/>
      <c r="AW34" s="62"/>
      <c r="AX34" s="62"/>
      <c r="AY34" s="62"/>
      <c r="AZ34" s="65"/>
      <c r="BA34" s="59">
        <f t="shared" si="45"/>
        <v>3600000</v>
      </c>
      <c r="BB34" s="28">
        <f t="shared" si="46"/>
        <v>0</v>
      </c>
      <c r="BC34" s="64"/>
      <c r="BD34" s="59">
        <f t="shared" si="47"/>
        <v>0</v>
      </c>
      <c r="BE34" s="59">
        <f t="shared" si="48"/>
        <v>0</v>
      </c>
      <c r="BF34" s="59">
        <f t="shared" si="49"/>
        <v>0</v>
      </c>
      <c r="BG34" s="59">
        <f t="shared" si="50"/>
        <v>0</v>
      </c>
      <c r="BH34" s="59">
        <f t="shared" si="51"/>
        <v>0</v>
      </c>
      <c r="BI34" s="59">
        <f t="shared" si="52"/>
        <v>0</v>
      </c>
      <c r="BJ34" s="59">
        <f t="shared" si="53"/>
        <v>0</v>
      </c>
      <c r="BK34" s="59">
        <f t="shared" si="54"/>
        <v>0</v>
      </c>
      <c r="BL34" s="59">
        <f t="shared" si="55"/>
        <v>0</v>
      </c>
      <c r="BM34" s="59">
        <f t="shared" si="56"/>
        <v>0</v>
      </c>
      <c r="BN34" s="59">
        <f t="shared" si="57"/>
        <v>3600000</v>
      </c>
      <c r="BO34" s="59">
        <f t="shared" si="58"/>
        <v>0</v>
      </c>
      <c r="BP34" s="64"/>
      <c r="BQ34" s="59">
        <f t="shared" si="59"/>
        <v>0</v>
      </c>
      <c r="BR34" s="59">
        <f t="shared" si="60"/>
        <v>0</v>
      </c>
      <c r="BS34" s="59">
        <f t="shared" si="61"/>
        <v>0</v>
      </c>
      <c r="BT34" s="59">
        <f t="shared" si="62"/>
        <v>3600000</v>
      </c>
    </row>
    <row r="35">
      <c r="A35" s="45">
        <v>522191.0</v>
      </c>
      <c r="B35" s="46" t="s">
        <v>36</v>
      </c>
      <c r="C35" s="6"/>
      <c r="D35" s="47">
        <f t="shared" ref="D35:AZ35" si="67">sum(D37)</f>
        <v>6780000</v>
      </c>
      <c r="E35" s="47">
        <f t="shared" si="67"/>
        <v>0</v>
      </c>
      <c r="F35" s="47">
        <f t="shared" si="67"/>
        <v>0</v>
      </c>
      <c r="G35" s="47">
        <f t="shared" si="67"/>
        <v>0</v>
      </c>
      <c r="H35" s="47">
        <f t="shared" si="67"/>
        <v>0</v>
      </c>
      <c r="I35" s="47">
        <f t="shared" si="67"/>
        <v>0</v>
      </c>
      <c r="J35" s="47">
        <f t="shared" si="67"/>
        <v>0</v>
      </c>
      <c r="K35" s="47">
        <f t="shared" si="67"/>
        <v>0</v>
      </c>
      <c r="L35" s="47">
        <f t="shared" si="67"/>
        <v>0</v>
      </c>
      <c r="M35" s="47">
        <f t="shared" si="67"/>
        <v>0</v>
      </c>
      <c r="N35" s="47">
        <f t="shared" si="67"/>
        <v>0</v>
      </c>
      <c r="O35" s="47">
        <f t="shared" si="67"/>
        <v>0</v>
      </c>
      <c r="P35" s="47">
        <f t="shared" si="67"/>
        <v>0</v>
      </c>
      <c r="Q35" s="47">
        <f t="shared" si="67"/>
        <v>0</v>
      </c>
      <c r="R35" s="47">
        <f t="shared" si="67"/>
        <v>0</v>
      </c>
      <c r="S35" s="47">
        <f t="shared" si="67"/>
        <v>0</v>
      </c>
      <c r="T35" s="47">
        <f t="shared" si="67"/>
        <v>0</v>
      </c>
      <c r="U35" s="47">
        <f t="shared" si="67"/>
        <v>0</v>
      </c>
      <c r="V35" s="47">
        <f t="shared" si="67"/>
        <v>0</v>
      </c>
      <c r="W35" s="47">
        <f t="shared" si="67"/>
        <v>0</v>
      </c>
      <c r="X35" s="47">
        <f t="shared" si="67"/>
        <v>0</v>
      </c>
      <c r="Y35" s="47">
        <f t="shared" si="67"/>
        <v>0</v>
      </c>
      <c r="Z35" s="47">
        <f t="shared" si="67"/>
        <v>0</v>
      </c>
      <c r="AA35" s="47">
        <f t="shared" si="67"/>
        <v>0</v>
      </c>
      <c r="AB35" s="47">
        <f t="shared" si="67"/>
        <v>0</v>
      </c>
      <c r="AC35" s="47">
        <f t="shared" si="67"/>
        <v>0</v>
      </c>
      <c r="AD35" s="47">
        <f t="shared" si="67"/>
        <v>0</v>
      </c>
      <c r="AE35" s="47">
        <f t="shared" si="67"/>
        <v>0</v>
      </c>
      <c r="AF35" s="47">
        <f t="shared" si="67"/>
        <v>0</v>
      </c>
      <c r="AG35" s="47">
        <f t="shared" si="67"/>
        <v>0</v>
      </c>
      <c r="AH35" s="47">
        <f t="shared" si="67"/>
        <v>0</v>
      </c>
      <c r="AI35" s="47">
        <f t="shared" si="67"/>
        <v>0</v>
      </c>
      <c r="AJ35" s="47">
        <f t="shared" si="67"/>
        <v>0</v>
      </c>
      <c r="AK35" s="47">
        <f t="shared" si="67"/>
        <v>0</v>
      </c>
      <c r="AL35" s="47">
        <f t="shared" si="67"/>
        <v>0</v>
      </c>
      <c r="AM35" s="47">
        <f t="shared" si="67"/>
        <v>0</v>
      </c>
      <c r="AN35" s="47">
        <f t="shared" si="67"/>
        <v>3000000</v>
      </c>
      <c r="AO35" s="47">
        <f t="shared" si="67"/>
        <v>0</v>
      </c>
      <c r="AP35" s="47">
        <f t="shared" si="67"/>
        <v>0</v>
      </c>
      <c r="AQ35" s="47">
        <f t="shared" si="67"/>
        <v>0</v>
      </c>
      <c r="AR35" s="47">
        <f t="shared" si="67"/>
        <v>0</v>
      </c>
      <c r="AS35" s="47">
        <f t="shared" si="67"/>
        <v>3780000</v>
      </c>
      <c r="AT35" s="47">
        <f t="shared" si="67"/>
        <v>0</v>
      </c>
      <c r="AU35" s="47">
        <f t="shared" si="67"/>
        <v>0</v>
      </c>
      <c r="AV35" s="47">
        <f t="shared" si="67"/>
        <v>0</v>
      </c>
      <c r="AW35" s="47">
        <f t="shared" si="67"/>
        <v>0</v>
      </c>
      <c r="AX35" s="47">
        <f t="shared" si="67"/>
        <v>0</v>
      </c>
      <c r="AY35" s="47">
        <f t="shared" si="67"/>
        <v>0</v>
      </c>
      <c r="AZ35" s="60">
        <f t="shared" si="67"/>
        <v>0</v>
      </c>
      <c r="BA35" s="59">
        <f t="shared" si="45"/>
        <v>6780000</v>
      </c>
      <c r="BB35" s="28">
        <f t="shared" si="46"/>
        <v>0</v>
      </c>
      <c r="BC35" s="61"/>
      <c r="BD35" s="59">
        <f t="shared" si="47"/>
        <v>0</v>
      </c>
      <c r="BE35" s="59">
        <f t="shared" si="48"/>
        <v>0</v>
      </c>
      <c r="BF35" s="59">
        <f t="shared" si="49"/>
        <v>0</v>
      </c>
      <c r="BG35" s="59">
        <f t="shared" si="50"/>
        <v>0</v>
      </c>
      <c r="BH35" s="59">
        <f t="shared" si="51"/>
        <v>0</v>
      </c>
      <c r="BI35" s="59">
        <f t="shared" si="52"/>
        <v>0</v>
      </c>
      <c r="BJ35" s="59">
        <f t="shared" si="53"/>
        <v>0</v>
      </c>
      <c r="BK35" s="59">
        <f t="shared" si="54"/>
        <v>0</v>
      </c>
      <c r="BL35" s="59">
        <f t="shared" si="55"/>
        <v>3000000</v>
      </c>
      <c r="BM35" s="59">
        <f t="shared" si="56"/>
        <v>0</v>
      </c>
      <c r="BN35" s="59">
        <f t="shared" si="57"/>
        <v>3780000</v>
      </c>
      <c r="BO35" s="59">
        <f t="shared" si="58"/>
        <v>0</v>
      </c>
      <c r="BP35" s="61"/>
      <c r="BQ35" s="59">
        <f t="shared" si="59"/>
        <v>0</v>
      </c>
      <c r="BR35" s="59">
        <f t="shared" si="60"/>
        <v>0</v>
      </c>
      <c r="BS35" s="59">
        <f t="shared" si="61"/>
        <v>3000000</v>
      </c>
      <c r="BT35" s="59">
        <f t="shared" si="62"/>
        <v>3780000</v>
      </c>
    </row>
    <row r="36">
      <c r="A36" s="49"/>
      <c r="B36" s="50" t="s">
        <v>37</v>
      </c>
      <c r="C36" s="6"/>
      <c r="D36" s="51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3"/>
      <c r="BA36" s="59">
        <f t="shared" si="45"/>
        <v>0</v>
      </c>
      <c r="BB36" s="28">
        <f t="shared" si="46"/>
        <v>0</v>
      </c>
      <c r="BC36" s="64"/>
      <c r="BD36" s="59">
        <f t="shared" si="47"/>
        <v>0</v>
      </c>
      <c r="BE36" s="59">
        <f t="shared" si="48"/>
        <v>0</v>
      </c>
      <c r="BF36" s="59">
        <f t="shared" si="49"/>
        <v>0</v>
      </c>
      <c r="BG36" s="59">
        <f t="shared" si="50"/>
        <v>0</v>
      </c>
      <c r="BH36" s="59">
        <f t="shared" si="51"/>
        <v>0</v>
      </c>
      <c r="BI36" s="59">
        <f t="shared" si="52"/>
        <v>0</v>
      </c>
      <c r="BJ36" s="59">
        <f t="shared" si="53"/>
        <v>0</v>
      </c>
      <c r="BK36" s="59">
        <f t="shared" si="54"/>
        <v>0</v>
      </c>
      <c r="BL36" s="59">
        <f t="shared" si="55"/>
        <v>0</v>
      </c>
      <c r="BM36" s="59">
        <f t="shared" si="56"/>
        <v>0</v>
      </c>
      <c r="BN36" s="59">
        <f t="shared" si="57"/>
        <v>0</v>
      </c>
      <c r="BO36" s="59">
        <f t="shared" si="58"/>
        <v>0</v>
      </c>
      <c r="BP36" s="64"/>
      <c r="BQ36" s="59">
        <f t="shared" si="59"/>
        <v>0</v>
      </c>
      <c r="BR36" s="59">
        <f t="shared" si="60"/>
        <v>0</v>
      </c>
      <c r="BS36" s="59">
        <f t="shared" si="61"/>
        <v>0</v>
      </c>
      <c r="BT36" s="59">
        <f t="shared" si="62"/>
        <v>0</v>
      </c>
    </row>
    <row r="37">
      <c r="A37" s="134"/>
      <c r="B37" s="139" t="s">
        <v>38</v>
      </c>
      <c r="C37" s="139" t="s">
        <v>335</v>
      </c>
      <c r="D37" s="140">
        <v>6780000.0</v>
      </c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40">
        <v>3000000.0</v>
      </c>
      <c r="AO37" s="137"/>
      <c r="AP37" s="137"/>
      <c r="AQ37" s="137"/>
      <c r="AR37" s="140"/>
      <c r="AS37" s="140">
        <v>3780000.0</v>
      </c>
      <c r="AT37" s="137"/>
      <c r="AU37" s="137"/>
      <c r="AV37" s="137"/>
      <c r="AW37" s="137"/>
      <c r="AX37" s="137"/>
      <c r="AY37" s="137"/>
      <c r="AZ37" s="140"/>
      <c r="BA37" s="131">
        <f t="shared" si="45"/>
        <v>6780000</v>
      </c>
      <c r="BB37" s="132">
        <f t="shared" si="46"/>
        <v>0</v>
      </c>
      <c r="BC37" s="138"/>
      <c r="BD37" s="131">
        <f t="shared" si="47"/>
        <v>0</v>
      </c>
      <c r="BE37" s="131">
        <f t="shared" si="48"/>
        <v>0</v>
      </c>
      <c r="BF37" s="131">
        <f t="shared" si="49"/>
        <v>0</v>
      </c>
      <c r="BG37" s="131">
        <f t="shared" si="50"/>
        <v>0</v>
      </c>
      <c r="BH37" s="131">
        <f t="shared" si="51"/>
        <v>0</v>
      </c>
      <c r="BI37" s="131">
        <f t="shared" si="52"/>
        <v>0</v>
      </c>
      <c r="BJ37" s="131">
        <f t="shared" si="53"/>
        <v>0</v>
      </c>
      <c r="BK37" s="131">
        <f t="shared" si="54"/>
        <v>0</v>
      </c>
      <c r="BL37" s="131">
        <f t="shared" si="55"/>
        <v>3000000</v>
      </c>
      <c r="BM37" s="131">
        <f t="shared" si="56"/>
        <v>0</v>
      </c>
      <c r="BN37" s="131">
        <f t="shared" si="57"/>
        <v>3780000</v>
      </c>
      <c r="BO37" s="131">
        <f t="shared" si="58"/>
        <v>0</v>
      </c>
      <c r="BP37" s="138"/>
      <c r="BQ37" s="131">
        <f t="shared" si="59"/>
        <v>0</v>
      </c>
      <c r="BR37" s="131">
        <f t="shared" si="60"/>
        <v>0</v>
      </c>
      <c r="BS37" s="131">
        <f t="shared" si="61"/>
        <v>3000000</v>
      </c>
      <c r="BT37" s="131">
        <f t="shared" si="62"/>
        <v>3780000</v>
      </c>
    </row>
    <row r="38">
      <c r="A38" s="45">
        <v>524111.0</v>
      </c>
      <c r="B38" s="46" t="s">
        <v>41</v>
      </c>
      <c r="C38" s="6"/>
      <c r="D38" s="47">
        <f t="shared" ref="D38:AZ38" si="68">sum(D40,D44,D47)</f>
        <v>6770000</v>
      </c>
      <c r="E38" s="47">
        <f t="shared" si="68"/>
        <v>0</v>
      </c>
      <c r="F38" s="47">
        <f t="shared" si="68"/>
        <v>0</v>
      </c>
      <c r="G38" s="47">
        <f t="shared" si="68"/>
        <v>0</v>
      </c>
      <c r="H38" s="47">
        <f t="shared" si="68"/>
        <v>0</v>
      </c>
      <c r="I38" s="47">
        <f t="shared" si="68"/>
        <v>0</v>
      </c>
      <c r="J38" s="47">
        <f t="shared" si="68"/>
        <v>0</v>
      </c>
      <c r="K38" s="47">
        <f t="shared" si="68"/>
        <v>0</v>
      </c>
      <c r="L38" s="47">
        <f t="shared" si="68"/>
        <v>0</v>
      </c>
      <c r="M38" s="47">
        <f t="shared" si="68"/>
        <v>0</v>
      </c>
      <c r="N38" s="47">
        <f t="shared" si="68"/>
        <v>0</v>
      </c>
      <c r="O38" s="47">
        <f t="shared" si="68"/>
        <v>0</v>
      </c>
      <c r="P38" s="47">
        <f t="shared" si="68"/>
        <v>0</v>
      </c>
      <c r="Q38" s="47">
        <f t="shared" si="68"/>
        <v>0</v>
      </c>
      <c r="R38" s="47">
        <f t="shared" si="68"/>
        <v>0</v>
      </c>
      <c r="S38" s="47">
        <f t="shared" si="68"/>
        <v>0</v>
      </c>
      <c r="T38" s="47">
        <f t="shared" si="68"/>
        <v>0</v>
      </c>
      <c r="U38" s="47">
        <f t="shared" si="68"/>
        <v>0</v>
      </c>
      <c r="V38" s="47">
        <f t="shared" si="68"/>
        <v>0</v>
      </c>
      <c r="W38" s="47">
        <f t="shared" si="68"/>
        <v>0</v>
      </c>
      <c r="X38" s="47">
        <f t="shared" si="68"/>
        <v>0</v>
      </c>
      <c r="Y38" s="47">
        <f t="shared" si="68"/>
        <v>0</v>
      </c>
      <c r="Z38" s="47">
        <f t="shared" si="68"/>
        <v>0</v>
      </c>
      <c r="AA38" s="47">
        <f t="shared" si="68"/>
        <v>0</v>
      </c>
      <c r="AB38" s="47">
        <f t="shared" si="68"/>
        <v>0</v>
      </c>
      <c r="AC38" s="47">
        <f t="shared" si="68"/>
        <v>0</v>
      </c>
      <c r="AD38" s="47">
        <f t="shared" si="68"/>
        <v>0</v>
      </c>
      <c r="AE38" s="47">
        <f t="shared" si="68"/>
        <v>0</v>
      </c>
      <c r="AF38" s="47">
        <f t="shared" si="68"/>
        <v>0</v>
      </c>
      <c r="AG38" s="47">
        <f t="shared" si="68"/>
        <v>0</v>
      </c>
      <c r="AH38" s="47">
        <f t="shared" si="68"/>
        <v>0</v>
      </c>
      <c r="AI38" s="47">
        <f t="shared" si="68"/>
        <v>0</v>
      </c>
      <c r="AJ38" s="47">
        <f t="shared" si="68"/>
        <v>0</v>
      </c>
      <c r="AK38" s="47">
        <f t="shared" si="68"/>
        <v>0</v>
      </c>
      <c r="AL38" s="47">
        <f t="shared" si="68"/>
        <v>0</v>
      </c>
      <c r="AM38" s="47">
        <f t="shared" si="68"/>
        <v>0</v>
      </c>
      <c r="AN38" s="47">
        <f t="shared" si="68"/>
        <v>630000</v>
      </c>
      <c r="AO38" s="47">
        <f t="shared" si="68"/>
        <v>0</v>
      </c>
      <c r="AP38" s="47">
        <f t="shared" si="68"/>
        <v>0</v>
      </c>
      <c r="AQ38" s="47">
        <f t="shared" si="68"/>
        <v>0</v>
      </c>
      <c r="AR38" s="47">
        <f t="shared" si="68"/>
        <v>0</v>
      </c>
      <c r="AS38" s="47">
        <f t="shared" si="68"/>
        <v>0</v>
      </c>
      <c r="AT38" s="47">
        <f t="shared" si="68"/>
        <v>1200000</v>
      </c>
      <c r="AU38" s="47">
        <f t="shared" si="68"/>
        <v>0</v>
      </c>
      <c r="AV38" s="47">
        <f t="shared" si="68"/>
        <v>0</v>
      </c>
      <c r="AW38" s="47">
        <f t="shared" si="68"/>
        <v>0</v>
      </c>
      <c r="AX38" s="47">
        <f t="shared" si="68"/>
        <v>4940000</v>
      </c>
      <c r="AY38" s="47">
        <f t="shared" si="68"/>
        <v>0</v>
      </c>
      <c r="AZ38" s="47">
        <f t="shared" si="68"/>
        <v>0</v>
      </c>
      <c r="BA38" s="59">
        <f t="shared" si="45"/>
        <v>6770000</v>
      </c>
      <c r="BB38" s="28">
        <f t="shared" si="46"/>
        <v>0</v>
      </c>
      <c r="BC38" s="61"/>
      <c r="BD38" s="59">
        <f t="shared" si="47"/>
        <v>0</v>
      </c>
      <c r="BE38" s="59">
        <f t="shared" si="48"/>
        <v>0</v>
      </c>
      <c r="BF38" s="59">
        <f t="shared" si="49"/>
        <v>0</v>
      </c>
      <c r="BG38" s="59">
        <f t="shared" si="50"/>
        <v>0</v>
      </c>
      <c r="BH38" s="59">
        <f t="shared" si="51"/>
        <v>0</v>
      </c>
      <c r="BI38" s="59">
        <f t="shared" si="52"/>
        <v>0</v>
      </c>
      <c r="BJ38" s="59">
        <f t="shared" si="53"/>
        <v>0</v>
      </c>
      <c r="BK38" s="59">
        <f t="shared" si="54"/>
        <v>0</v>
      </c>
      <c r="BL38" s="59">
        <f t="shared" si="55"/>
        <v>630000</v>
      </c>
      <c r="BM38" s="59">
        <f t="shared" si="56"/>
        <v>0</v>
      </c>
      <c r="BN38" s="59">
        <f t="shared" si="57"/>
        <v>1200000</v>
      </c>
      <c r="BO38" s="59">
        <f t="shared" si="58"/>
        <v>4940000</v>
      </c>
      <c r="BP38" s="61"/>
      <c r="BQ38" s="59">
        <f t="shared" si="59"/>
        <v>0</v>
      </c>
      <c r="BR38" s="59">
        <f t="shared" si="60"/>
        <v>0</v>
      </c>
      <c r="BS38" s="59">
        <f t="shared" si="61"/>
        <v>630000</v>
      </c>
      <c r="BT38" s="59">
        <f t="shared" si="62"/>
        <v>6140000</v>
      </c>
    </row>
    <row r="39">
      <c r="A39" s="49"/>
      <c r="B39" s="50" t="s">
        <v>37</v>
      </c>
      <c r="C39" s="6"/>
      <c r="D39" s="51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3"/>
      <c r="BA39" s="59">
        <f t="shared" si="45"/>
        <v>0</v>
      </c>
      <c r="BB39" s="28">
        <f t="shared" si="46"/>
        <v>0</v>
      </c>
      <c r="BC39" s="64"/>
      <c r="BD39" s="59">
        <f t="shared" si="47"/>
        <v>0</v>
      </c>
      <c r="BE39" s="59">
        <f t="shared" si="48"/>
        <v>0</v>
      </c>
      <c r="BF39" s="59">
        <f t="shared" si="49"/>
        <v>0</v>
      </c>
      <c r="BG39" s="59">
        <f t="shared" si="50"/>
        <v>0</v>
      </c>
      <c r="BH39" s="59">
        <f t="shared" si="51"/>
        <v>0</v>
      </c>
      <c r="BI39" s="59">
        <f t="shared" si="52"/>
        <v>0</v>
      </c>
      <c r="BJ39" s="59">
        <f t="shared" si="53"/>
        <v>0</v>
      </c>
      <c r="BK39" s="59">
        <f t="shared" si="54"/>
        <v>0</v>
      </c>
      <c r="BL39" s="59">
        <f t="shared" si="55"/>
        <v>0</v>
      </c>
      <c r="BM39" s="59">
        <f t="shared" si="56"/>
        <v>0</v>
      </c>
      <c r="BN39" s="59">
        <f t="shared" si="57"/>
        <v>0</v>
      </c>
      <c r="BO39" s="59">
        <f t="shared" si="58"/>
        <v>0</v>
      </c>
      <c r="BP39" s="64"/>
      <c r="BQ39" s="59">
        <f t="shared" si="59"/>
        <v>0</v>
      </c>
      <c r="BR39" s="59">
        <f t="shared" si="60"/>
        <v>0</v>
      </c>
      <c r="BS39" s="59">
        <f t="shared" si="61"/>
        <v>0</v>
      </c>
      <c r="BT39" s="59">
        <f t="shared" si="62"/>
        <v>0</v>
      </c>
    </row>
    <row r="40">
      <c r="A40" s="49"/>
      <c r="B40" s="52" t="s">
        <v>54</v>
      </c>
      <c r="C40" s="52" t="s">
        <v>348</v>
      </c>
      <c r="D40" s="53">
        <f t="shared" ref="D40:AZ40" si="69">sum(D41:D43)</f>
        <v>4940000</v>
      </c>
      <c r="E40" s="53">
        <f t="shared" si="69"/>
        <v>0</v>
      </c>
      <c r="F40" s="53">
        <f t="shared" si="69"/>
        <v>0</v>
      </c>
      <c r="G40" s="53">
        <f t="shared" si="69"/>
        <v>0</v>
      </c>
      <c r="H40" s="53">
        <f t="shared" si="69"/>
        <v>0</v>
      </c>
      <c r="I40" s="53">
        <f t="shared" si="69"/>
        <v>0</v>
      </c>
      <c r="J40" s="53">
        <f t="shared" si="69"/>
        <v>0</v>
      </c>
      <c r="K40" s="53">
        <f t="shared" si="69"/>
        <v>0</v>
      </c>
      <c r="L40" s="53">
        <f t="shared" si="69"/>
        <v>0</v>
      </c>
      <c r="M40" s="53">
        <f t="shared" si="69"/>
        <v>0</v>
      </c>
      <c r="N40" s="53">
        <f t="shared" si="69"/>
        <v>0</v>
      </c>
      <c r="O40" s="53">
        <f t="shared" si="69"/>
        <v>0</v>
      </c>
      <c r="P40" s="53">
        <f t="shared" si="69"/>
        <v>0</v>
      </c>
      <c r="Q40" s="53">
        <f t="shared" si="69"/>
        <v>0</v>
      </c>
      <c r="R40" s="53">
        <f t="shared" si="69"/>
        <v>0</v>
      </c>
      <c r="S40" s="53">
        <f t="shared" si="69"/>
        <v>0</v>
      </c>
      <c r="T40" s="53">
        <f t="shared" si="69"/>
        <v>0</v>
      </c>
      <c r="U40" s="53">
        <f t="shared" si="69"/>
        <v>0</v>
      </c>
      <c r="V40" s="53">
        <f t="shared" si="69"/>
        <v>0</v>
      </c>
      <c r="W40" s="53">
        <f t="shared" si="69"/>
        <v>0</v>
      </c>
      <c r="X40" s="53">
        <f t="shared" si="69"/>
        <v>0</v>
      </c>
      <c r="Y40" s="53">
        <f t="shared" si="69"/>
        <v>0</v>
      </c>
      <c r="Z40" s="53">
        <f t="shared" si="69"/>
        <v>0</v>
      </c>
      <c r="AA40" s="53">
        <f t="shared" si="69"/>
        <v>0</v>
      </c>
      <c r="AB40" s="53">
        <f t="shared" si="69"/>
        <v>0</v>
      </c>
      <c r="AC40" s="53">
        <f t="shared" si="69"/>
        <v>0</v>
      </c>
      <c r="AD40" s="53">
        <f t="shared" si="69"/>
        <v>0</v>
      </c>
      <c r="AE40" s="53">
        <f t="shared" si="69"/>
        <v>0</v>
      </c>
      <c r="AF40" s="53">
        <f t="shared" si="69"/>
        <v>0</v>
      </c>
      <c r="AG40" s="53">
        <f t="shared" si="69"/>
        <v>0</v>
      </c>
      <c r="AH40" s="53">
        <f t="shared" si="69"/>
        <v>0</v>
      </c>
      <c r="AI40" s="53">
        <f t="shared" si="69"/>
        <v>0</v>
      </c>
      <c r="AJ40" s="53">
        <f t="shared" si="69"/>
        <v>0</v>
      </c>
      <c r="AK40" s="53">
        <f t="shared" si="69"/>
        <v>0</v>
      </c>
      <c r="AL40" s="53">
        <f t="shared" si="69"/>
        <v>0</v>
      </c>
      <c r="AM40" s="53">
        <f t="shared" si="69"/>
        <v>0</v>
      </c>
      <c r="AN40" s="53">
        <f t="shared" si="69"/>
        <v>0</v>
      </c>
      <c r="AO40" s="53">
        <f t="shared" si="69"/>
        <v>0</v>
      </c>
      <c r="AP40" s="53">
        <f t="shared" si="69"/>
        <v>0</v>
      </c>
      <c r="AQ40" s="53">
        <f t="shared" si="69"/>
        <v>0</v>
      </c>
      <c r="AR40" s="53">
        <f t="shared" si="69"/>
        <v>0</v>
      </c>
      <c r="AS40" s="53">
        <f t="shared" si="69"/>
        <v>0</v>
      </c>
      <c r="AT40" s="53">
        <f t="shared" si="69"/>
        <v>0</v>
      </c>
      <c r="AU40" s="53">
        <f t="shared" si="69"/>
        <v>0</v>
      </c>
      <c r="AV40" s="53">
        <f t="shared" si="69"/>
        <v>0</v>
      </c>
      <c r="AW40" s="53">
        <f t="shared" si="69"/>
        <v>0</v>
      </c>
      <c r="AX40" s="53">
        <f t="shared" si="69"/>
        <v>4940000</v>
      </c>
      <c r="AY40" s="53">
        <f t="shared" si="69"/>
        <v>0</v>
      </c>
      <c r="AZ40" s="53">
        <f t="shared" si="69"/>
        <v>0</v>
      </c>
      <c r="BA40" s="59">
        <f t="shared" si="45"/>
        <v>4940000</v>
      </c>
      <c r="BB40" s="28">
        <f t="shared" si="46"/>
        <v>0</v>
      </c>
      <c r="BC40" s="64"/>
      <c r="BD40" s="59">
        <f t="shared" si="47"/>
        <v>0</v>
      </c>
      <c r="BE40" s="59">
        <f t="shared" si="48"/>
        <v>0</v>
      </c>
      <c r="BF40" s="59">
        <f t="shared" si="49"/>
        <v>0</v>
      </c>
      <c r="BG40" s="59">
        <f t="shared" si="50"/>
        <v>0</v>
      </c>
      <c r="BH40" s="59">
        <f t="shared" si="51"/>
        <v>0</v>
      </c>
      <c r="BI40" s="59">
        <f t="shared" si="52"/>
        <v>0</v>
      </c>
      <c r="BJ40" s="59">
        <f t="shared" si="53"/>
        <v>0</v>
      </c>
      <c r="BK40" s="59">
        <f t="shared" si="54"/>
        <v>0</v>
      </c>
      <c r="BL40" s="59">
        <f t="shared" si="55"/>
        <v>0</v>
      </c>
      <c r="BM40" s="59">
        <f t="shared" si="56"/>
        <v>0</v>
      </c>
      <c r="BN40" s="59">
        <f t="shared" si="57"/>
        <v>0</v>
      </c>
      <c r="BO40" s="59">
        <f t="shared" si="58"/>
        <v>4940000</v>
      </c>
      <c r="BP40" s="64"/>
      <c r="BQ40" s="59">
        <f t="shared" si="59"/>
        <v>0</v>
      </c>
      <c r="BR40" s="59">
        <f t="shared" si="60"/>
        <v>0</v>
      </c>
      <c r="BS40" s="59">
        <f t="shared" si="61"/>
        <v>0</v>
      </c>
      <c r="BT40" s="59">
        <f t="shared" si="62"/>
        <v>4940000</v>
      </c>
    </row>
    <row r="41">
      <c r="A41" s="49"/>
      <c r="B41" s="52" t="s">
        <v>38</v>
      </c>
      <c r="C41" s="52" t="s">
        <v>336</v>
      </c>
      <c r="D41" s="53">
        <v>2400000.0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53">
        <v>2400000.0</v>
      </c>
      <c r="AY41" s="62"/>
      <c r="AZ41" s="65"/>
      <c r="BA41" s="59">
        <f t="shared" si="45"/>
        <v>2400000</v>
      </c>
      <c r="BB41" s="28">
        <f t="shared" si="46"/>
        <v>0</v>
      </c>
      <c r="BC41" s="64"/>
      <c r="BD41" s="59">
        <f t="shared" si="47"/>
        <v>0</v>
      </c>
      <c r="BE41" s="59">
        <f t="shared" si="48"/>
        <v>0</v>
      </c>
      <c r="BF41" s="59">
        <f t="shared" si="49"/>
        <v>0</v>
      </c>
      <c r="BG41" s="59">
        <f t="shared" si="50"/>
        <v>0</v>
      </c>
      <c r="BH41" s="59">
        <f t="shared" si="51"/>
        <v>0</v>
      </c>
      <c r="BI41" s="59">
        <f t="shared" si="52"/>
        <v>0</v>
      </c>
      <c r="BJ41" s="59">
        <f t="shared" si="53"/>
        <v>0</v>
      </c>
      <c r="BK41" s="59">
        <f t="shared" si="54"/>
        <v>0</v>
      </c>
      <c r="BL41" s="59">
        <f t="shared" si="55"/>
        <v>0</v>
      </c>
      <c r="BM41" s="59">
        <f t="shared" si="56"/>
        <v>0</v>
      </c>
      <c r="BN41" s="59">
        <f t="shared" si="57"/>
        <v>0</v>
      </c>
      <c r="BO41" s="59">
        <f t="shared" si="58"/>
        <v>2400000</v>
      </c>
      <c r="BP41" s="64"/>
      <c r="BQ41" s="59">
        <f t="shared" si="59"/>
        <v>0</v>
      </c>
      <c r="BR41" s="59">
        <f t="shared" si="60"/>
        <v>0</v>
      </c>
      <c r="BS41" s="59">
        <f t="shared" si="61"/>
        <v>0</v>
      </c>
      <c r="BT41" s="59">
        <f t="shared" si="62"/>
        <v>2400000</v>
      </c>
    </row>
    <row r="42">
      <c r="A42" s="49"/>
      <c r="B42" s="52" t="s">
        <v>38</v>
      </c>
      <c r="C42" s="52" t="s">
        <v>346</v>
      </c>
      <c r="D42" s="53">
        <v>1600000.0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53">
        <v>1600000.0</v>
      </c>
      <c r="AY42" s="62"/>
      <c r="AZ42" s="65"/>
      <c r="BA42" s="59">
        <f t="shared" si="45"/>
        <v>1600000</v>
      </c>
      <c r="BB42" s="28">
        <f t="shared" si="46"/>
        <v>0</v>
      </c>
      <c r="BC42" s="64"/>
      <c r="BD42" s="59">
        <f t="shared" si="47"/>
        <v>0</v>
      </c>
      <c r="BE42" s="59">
        <f t="shared" si="48"/>
        <v>0</v>
      </c>
      <c r="BF42" s="59">
        <f t="shared" si="49"/>
        <v>0</v>
      </c>
      <c r="BG42" s="59">
        <f t="shared" si="50"/>
        <v>0</v>
      </c>
      <c r="BH42" s="59">
        <f t="shared" si="51"/>
        <v>0</v>
      </c>
      <c r="BI42" s="59">
        <f t="shared" si="52"/>
        <v>0</v>
      </c>
      <c r="BJ42" s="59">
        <f t="shared" si="53"/>
        <v>0</v>
      </c>
      <c r="BK42" s="59">
        <f t="shared" si="54"/>
        <v>0</v>
      </c>
      <c r="BL42" s="59">
        <f t="shared" si="55"/>
        <v>0</v>
      </c>
      <c r="BM42" s="59">
        <f t="shared" si="56"/>
        <v>0</v>
      </c>
      <c r="BN42" s="59">
        <f t="shared" si="57"/>
        <v>0</v>
      </c>
      <c r="BO42" s="59">
        <f t="shared" si="58"/>
        <v>1600000</v>
      </c>
      <c r="BP42" s="64"/>
      <c r="BQ42" s="59">
        <f t="shared" si="59"/>
        <v>0</v>
      </c>
      <c r="BR42" s="59">
        <f t="shared" si="60"/>
        <v>0</v>
      </c>
      <c r="BS42" s="59">
        <f t="shared" si="61"/>
        <v>0</v>
      </c>
      <c r="BT42" s="59">
        <f t="shared" si="62"/>
        <v>1600000</v>
      </c>
    </row>
    <row r="43">
      <c r="A43" s="49"/>
      <c r="B43" s="52" t="s">
        <v>38</v>
      </c>
      <c r="C43" s="52" t="s">
        <v>338</v>
      </c>
      <c r="D43" s="53">
        <v>940000.0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53">
        <v>940000.0</v>
      </c>
      <c r="AY43" s="62"/>
      <c r="AZ43" s="65"/>
      <c r="BA43" s="59">
        <f t="shared" si="45"/>
        <v>940000</v>
      </c>
      <c r="BB43" s="28">
        <f t="shared" si="46"/>
        <v>0</v>
      </c>
      <c r="BC43" s="64"/>
      <c r="BD43" s="59">
        <f t="shared" si="47"/>
        <v>0</v>
      </c>
      <c r="BE43" s="59">
        <f t="shared" si="48"/>
        <v>0</v>
      </c>
      <c r="BF43" s="59">
        <f t="shared" si="49"/>
        <v>0</v>
      </c>
      <c r="BG43" s="59">
        <f t="shared" si="50"/>
        <v>0</v>
      </c>
      <c r="BH43" s="59">
        <f t="shared" si="51"/>
        <v>0</v>
      </c>
      <c r="BI43" s="59">
        <f t="shared" si="52"/>
        <v>0</v>
      </c>
      <c r="BJ43" s="59">
        <f t="shared" si="53"/>
        <v>0</v>
      </c>
      <c r="BK43" s="59">
        <f t="shared" si="54"/>
        <v>0</v>
      </c>
      <c r="BL43" s="59">
        <f t="shared" si="55"/>
        <v>0</v>
      </c>
      <c r="BM43" s="59">
        <f t="shared" si="56"/>
        <v>0</v>
      </c>
      <c r="BN43" s="59">
        <f t="shared" si="57"/>
        <v>0</v>
      </c>
      <c r="BO43" s="59">
        <f t="shared" si="58"/>
        <v>940000</v>
      </c>
      <c r="BP43" s="64"/>
      <c r="BQ43" s="59">
        <f t="shared" si="59"/>
        <v>0</v>
      </c>
      <c r="BR43" s="59">
        <f t="shared" si="60"/>
        <v>0</v>
      </c>
      <c r="BS43" s="59">
        <f t="shared" si="61"/>
        <v>0</v>
      </c>
      <c r="BT43" s="59">
        <f t="shared" si="62"/>
        <v>940000</v>
      </c>
    </row>
    <row r="44">
      <c r="A44" s="49"/>
      <c r="B44" s="52" t="s">
        <v>54</v>
      </c>
      <c r="C44" s="52" t="s">
        <v>349</v>
      </c>
      <c r="D44" s="53">
        <f t="shared" ref="D44:AZ44" si="70">sum(D45:D46)</f>
        <v>630000</v>
      </c>
      <c r="E44" s="53">
        <f t="shared" si="70"/>
        <v>0</v>
      </c>
      <c r="F44" s="53">
        <f t="shared" si="70"/>
        <v>0</v>
      </c>
      <c r="G44" s="53">
        <f t="shared" si="70"/>
        <v>0</v>
      </c>
      <c r="H44" s="53">
        <f t="shared" si="70"/>
        <v>0</v>
      </c>
      <c r="I44" s="53">
        <f t="shared" si="70"/>
        <v>0</v>
      </c>
      <c r="J44" s="53">
        <f t="shared" si="70"/>
        <v>0</v>
      </c>
      <c r="K44" s="53">
        <f t="shared" si="70"/>
        <v>0</v>
      </c>
      <c r="L44" s="53">
        <f t="shared" si="70"/>
        <v>0</v>
      </c>
      <c r="M44" s="53">
        <f t="shared" si="70"/>
        <v>0</v>
      </c>
      <c r="N44" s="53">
        <f t="shared" si="70"/>
        <v>0</v>
      </c>
      <c r="O44" s="53">
        <f t="shared" si="70"/>
        <v>0</v>
      </c>
      <c r="P44" s="53">
        <f t="shared" si="70"/>
        <v>0</v>
      </c>
      <c r="Q44" s="53">
        <f t="shared" si="70"/>
        <v>0</v>
      </c>
      <c r="R44" s="53">
        <f t="shared" si="70"/>
        <v>0</v>
      </c>
      <c r="S44" s="53">
        <f t="shared" si="70"/>
        <v>0</v>
      </c>
      <c r="T44" s="53">
        <f t="shared" si="70"/>
        <v>0</v>
      </c>
      <c r="U44" s="53">
        <f t="shared" si="70"/>
        <v>0</v>
      </c>
      <c r="V44" s="53">
        <f t="shared" si="70"/>
        <v>0</v>
      </c>
      <c r="W44" s="53">
        <f t="shared" si="70"/>
        <v>0</v>
      </c>
      <c r="X44" s="53">
        <f t="shared" si="70"/>
        <v>0</v>
      </c>
      <c r="Y44" s="53">
        <f t="shared" si="70"/>
        <v>0</v>
      </c>
      <c r="Z44" s="53">
        <f t="shared" si="70"/>
        <v>0</v>
      </c>
      <c r="AA44" s="53">
        <f t="shared" si="70"/>
        <v>0</v>
      </c>
      <c r="AB44" s="53">
        <f t="shared" si="70"/>
        <v>0</v>
      </c>
      <c r="AC44" s="53">
        <f t="shared" si="70"/>
        <v>0</v>
      </c>
      <c r="AD44" s="53">
        <f t="shared" si="70"/>
        <v>0</v>
      </c>
      <c r="AE44" s="53">
        <f t="shared" si="70"/>
        <v>0</v>
      </c>
      <c r="AF44" s="53">
        <f t="shared" si="70"/>
        <v>0</v>
      </c>
      <c r="AG44" s="53">
        <f t="shared" si="70"/>
        <v>0</v>
      </c>
      <c r="AH44" s="53">
        <f t="shared" si="70"/>
        <v>0</v>
      </c>
      <c r="AI44" s="53">
        <f t="shared" si="70"/>
        <v>0</v>
      </c>
      <c r="AJ44" s="53">
        <f t="shared" si="70"/>
        <v>0</v>
      </c>
      <c r="AK44" s="53">
        <f t="shared" si="70"/>
        <v>0</v>
      </c>
      <c r="AL44" s="53">
        <f t="shared" si="70"/>
        <v>0</v>
      </c>
      <c r="AM44" s="53">
        <f t="shared" si="70"/>
        <v>0</v>
      </c>
      <c r="AN44" s="53">
        <f t="shared" si="70"/>
        <v>630000</v>
      </c>
      <c r="AO44" s="53">
        <f t="shared" si="70"/>
        <v>0</v>
      </c>
      <c r="AP44" s="53">
        <f t="shared" si="70"/>
        <v>0</v>
      </c>
      <c r="AQ44" s="53">
        <f t="shared" si="70"/>
        <v>0</v>
      </c>
      <c r="AR44" s="53">
        <f t="shared" si="70"/>
        <v>0</v>
      </c>
      <c r="AS44" s="53">
        <f t="shared" si="70"/>
        <v>0</v>
      </c>
      <c r="AT44" s="53">
        <f t="shared" si="70"/>
        <v>0</v>
      </c>
      <c r="AU44" s="53">
        <f t="shared" si="70"/>
        <v>0</v>
      </c>
      <c r="AV44" s="53">
        <f t="shared" si="70"/>
        <v>0</v>
      </c>
      <c r="AW44" s="53">
        <f t="shared" si="70"/>
        <v>0</v>
      </c>
      <c r="AX44" s="53">
        <f t="shared" si="70"/>
        <v>0</v>
      </c>
      <c r="AY44" s="53">
        <f t="shared" si="70"/>
        <v>0</v>
      </c>
      <c r="AZ44" s="65">
        <f t="shared" si="70"/>
        <v>0</v>
      </c>
      <c r="BA44" s="59">
        <f t="shared" si="45"/>
        <v>630000</v>
      </c>
      <c r="BB44" s="28">
        <f t="shared" si="46"/>
        <v>0</v>
      </c>
      <c r="BC44" s="64"/>
      <c r="BD44" s="59">
        <f t="shared" si="47"/>
        <v>0</v>
      </c>
      <c r="BE44" s="59">
        <f t="shared" si="48"/>
        <v>0</v>
      </c>
      <c r="BF44" s="59">
        <f t="shared" si="49"/>
        <v>0</v>
      </c>
      <c r="BG44" s="59">
        <f t="shared" si="50"/>
        <v>0</v>
      </c>
      <c r="BH44" s="59">
        <f t="shared" si="51"/>
        <v>0</v>
      </c>
      <c r="BI44" s="59">
        <f t="shared" si="52"/>
        <v>0</v>
      </c>
      <c r="BJ44" s="59">
        <f t="shared" si="53"/>
        <v>0</v>
      </c>
      <c r="BK44" s="59">
        <f t="shared" si="54"/>
        <v>0</v>
      </c>
      <c r="BL44" s="59">
        <f t="shared" si="55"/>
        <v>630000</v>
      </c>
      <c r="BM44" s="59">
        <f t="shared" si="56"/>
        <v>0</v>
      </c>
      <c r="BN44" s="59">
        <f t="shared" si="57"/>
        <v>0</v>
      </c>
      <c r="BO44" s="59">
        <f t="shared" si="58"/>
        <v>0</v>
      </c>
      <c r="BP44" s="64"/>
      <c r="BQ44" s="59">
        <f t="shared" si="59"/>
        <v>0</v>
      </c>
      <c r="BR44" s="59">
        <f t="shared" si="60"/>
        <v>0</v>
      </c>
      <c r="BS44" s="59">
        <f t="shared" si="61"/>
        <v>630000</v>
      </c>
      <c r="BT44" s="59">
        <f t="shared" si="62"/>
        <v>0</v>
      </c>
    </row>
    <row r="45">
      <c r="A45" s="49"/>
      <c r="B45" s="52" t="s">
        <v>38</v>
      </c>
      <c r="C45" s="52" t="s">
        <v>66</v>
      </c>
      <c r="D45" s="53">
        <v>130000.0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53">
        <v>130000.0</v>
      </c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5"/>
      <c r="BA45" s="59">
        <f t="shared" si="45"/>
        <v>130000</v>
      </c>
      <c r="BB45" s="28">
        <f t="shared" si="46"/>
        <v>0</v>
      </c>
      <c r="BC45" s="64"/>
      <c r="BD45" s="59">
        <f t="shared" si="47"/>
        <v>0</v>
      </c>
      <c r="BE45" s="59">
        <f t="shared" si="48"/>
        <v>0</v>
      </c>
      <c r="BF45" s="59">
        <f t="shared" si="49"/>
        <v>0</v>
      </c>
      <c r="BG45" s="59">
        <f t="shared" si="50"/>
        <v>0</v>
      </c>
      <c r="BH45" s="59">
        <f t="shared" si="51"/>
        <v>0</v>
      </c>
      <c r="BI45" s="59">
        <f t="shared" si="52"/>
        <v>0</v>
      </c>
      <c r="BJ45" s="59">
        <f t="shared" si="53"/>
        <v>0</v>
      </c>
      <c r="BK45" s="59">
        <f t="shared" si="54"/>
        <v>0</v>
      </c>
      <c r="BL45" s="59">
        <f t="shared" si="55"/>
        <v>130000</v>
      </c>
      <c r="BM45" s="59">
        <f t="shared" si="56"/>
        <v>0</v>
      </c>
      <c r="BN45" s="59">
        <f t="shared" si="57"/>
        <v>0</v>
      </c>
      <c r="BO45" s="59">
        <f t="shared" si="58"/>
        <v>0</v>
      </c>
      <c r="BP45" s="64"/>
      <c r="BQ45" s="59">
        <f t="shared" si="59"/>
        <v>0</v>
      </c>
      <c r="BR45" s="59">
        <f t="shared" si="60"/>
        <v>0</v>
      </c>
      <c r="BS45" s="59">
        <f t="shared" si="61"/>
        <v>130000</v>
      </c>
      <c r="BT45" s="59">
        <f t="shared" si="62"/>
        <v>0</v>
      </c>
    </row>
    <row r="46">
      <c r="A46" s="49"/>
      <c r="B46" s="52" t="s">
        <v>38</v>
      </c>
      <c r="C46" s="52" t="s">
        <v>67</v>
      </c>
      <c r="D46" s="53">
        <v>500000.0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53">
        <v>500000.0</v>
      </c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5"/>
      <c r="BA46" s="59">
        <f t="shared" si="45"/>
        <v>500000</v>
      </c>
      <c r="BB46" s="28">
        <f t="shared" si="46"/>
        <v>0</v>
      </c>
      <c r="BC46" s="64"/>
      <c r="BD46" s="59">
        <f t="shared" si="47"/>
        <v>0</v>
      </c>
      <c r="BE46" s="59">
        <f t="shared" si="48"/>
        <v>0</v>
      </c>
      <c r="BF46" s="59">
        <f t="shared" si="49"/>
        <v>0</v>
      </c>
      <c r="BG46" s="59">
        <f t="shared" si="50"/>
        <v>0</v>
      </c>
      <c r="BH46" s="59">
        <f t="shared" si="51"/>
        <v>0</v>
      </c>
      <c r="BI46" s="59">
        <f t="shared" si="52"/>
        <v>0</v>
      </c>
      <c r="BJ46" s="59">
        <f t="shared" si="53"/>
        <v>0</v>
      </c>
      <c r="BK46" s="59">
        <f t="shared" si="54"/>
        <v>0</v>
      </c>
      <c r="BL46" s="59">
        <f t="shared" si="55"/>
        <v>500000</v>
      </c>
      <c r="BM46" s="59">
        <f t="shared" si="56"/>
        <v>0</v>
      </c>
      <c r="BN46" s="59">
        <f t="shared" si="57"/>
        <v>0</v>
      </c>
      <c r="BO46" s="59">
        <f t="shared" si="58"/>
        <v>0</v>
      </c>
      <c r="BP46" s="64"/>
      <c r="BQ46" s="59">
        <f t="shared" si="59"/>
        <v>0</v>
      </c>
      <c r="BR46" s="59">
        <f t="shared" si="60"/>
        <v>0</v>
      </c>
      <c r="BS46" s="59">
        <f t="shared" si="61"/>
        <v>500000</v>
      </c>
      <c r="BT46" s="59">
        <f t="shared" si="62"/>
        <v>0</v>
      </c>
    </row>
    <row r="47">
      <c r="A47" s="49"/>
      <c r="B47" s="52" t="s">
        <v>54</v>
      </c>
      <c r="C47" s="52" t="s">
        <v>340</v>
      </c>
      <c r="D47" s="53">
        <f t="shared" ref="D47:AZ47" si="71">sum(D48)</f>
        <v>1200000</v>
      </c>
      <c r="E47" s="53">
        <f t="shared" si="71"/>
        <v>0</v>
      </c>
      <c r="F47" s="53">
        <f t="shared" si="71"/>
        <v>0</v>
      </c>
      <c r="G47" s="53">
        <f t="shared" si="71"/>
        <v>0</v>
      </c>
      <c r="H47" s="53">
        <f t="shared" si="71"/>
        <v>0</v>
      </c>
      <c r="I47" s="53">
        <f t="shared" si="71"/>
        <v>0</v>
      </c>
      <c r="J47" s="53">
        <f t="shared" si="71"/>
        <v>0</v>
      </c>
      <c r="K47" s="53">
        <f t="shared" si="71"/>
        <v>0</v>
      </c>
      <c r="L47" s="53">
        <f t="shared" si="71"/>
        <v>0</v>
      </c>
      <c r="M47" s="53">
        <f t="shared" si="71"/>
        <v>0</v>
      </c>
      <c r="N47" s="53">
        <f t="shared" si="71"/>
        <v>0</v>
      </c>
      <c r="O47" s="53">
        <f t="shared" si="71"/>
        <v>0</v>
      </c>
      <c r="P47" s="53">
        <f t="shared" si="71"/>
        <v>0</v>
      </c>
      <c r="Q47" s="53">
        <f t="shared" si="71"/>
        <v>0</v>
      </c>
      <c r="R47" s="53">
        <f t="shared" si="71"/>
        <v>0</v>
      </c>
      <c r="S47" s="53">
        <f t="shared" si="71"/>
        <v>0</v>
      </c>
      <c r="T47" s="53">
        <f t="shared" si="71"/>
        <v>0</v>
      </c>
      <c r="U47" s="53">
        <f t="shared" si="71"/>
        <v>0</v>
      </c>
      <c r="V47" s="53">
        <f t="shared" si="71"/>
        <v>0</v>
      </c>
      <c r="W47" s="53">
        <f t="shared" si="71"/>
        <v>0</v>
      </c>
      <c r="X47" s="53">
        <f t="shared" si="71"/>
        <v>0</v>
      </c>
      <c r="Y47" s="53">
        <f t="shared" si="71"/>
        <v>0</v>
      </c>
      <c r="Z47" s="53">
        <f t="shared" si="71"/>
        <v>0</v>
      </c>
      <c r="AA47" s="53">
        <f t="shared" si="71"/>
        <v>0</v>
      </c>
      <c r="AB47" s="53">
        <f t="shared" si="71"/>
        <v>0</v>
      </c>
      <c r="AC47" s="53">
        <f t="shared" si="71"/>
        <v>0</v>
      </c>
      <c r="AD47" s="53">
        <f t="shared" si="71"/>
        <v>0</v>
      </c>
      <c r="AE47" s="53">
        <f t="shared" si="71"/>
        <v>0</v>
      </c>
      <c r="AF47" s="53">
        <f t="shared" si="71"/>
        <v>0</v>
      </c>
      <c r="AG47" s="53">
        <f t="shared" si="71"/>
        <v>0</v>
      </c>
      <c r="AH47" s="53">
        <f t="shared" si="71"/>
        <v>0</v>
      </c>
      <c r="AI47" s="53">
        <f t="shared" si="71"/>
        <v>0</v>
      </c>
      <c r="AJ47" s="53">
        <f t="shared" si="71"/>
        <v>0</v>
      </c>
      <c r="AK47" s="53">
        <f t="shared" si="71"/>
        <v>0</v>
      </c>
      <c r="AL47" s="53">
        <f t="shared" si="71"/>
        <v>0</v>
      </c>
      <c r="AM47" s="53">
        <f t="shared" si="71"/>
        <v>0</v>
      </c>
      <c r="AN47" s="53">
        <f t="shared" si="71"/>
        <v>0</v>
      </c>
      <c r="AO47" s="53">
        <f t="shared" si="71"/>
        <v>0</v>
      </c>
      <c r="AP47" s="53">
        <f t="shared" si="71"/>
        <v>0</v>
      </c>
      <c r="AQ47" s="53">
        <f t="shared" si="71"/>
        <v>0</v>
      </c>
      <c r="AR47" s="53">
        <f t="shared" si="71"/>
        <v>0</v>
      </c>
      <c r="AS47" s="53">
        <f t="shared" si="71"/>
        <v>0</v>
      </c>
      <c r="AT47" s="53">
        <f t="shared" si="71"/>
        <v>1200000</v>
      </c>
      <c r="AU47" s="53">
        <f t="shared" si="71"/>
        <v>0</v>
      </c>
      <c r="AV47" s="53">
        <f t="shared" si="71"/>
        <v>0</v>
      </c>
      <c r="AW47" s="53">
        <f t="shared" si="71"/>
        <v>0</v>
      </c>
      <c r="AX47" s="53">
        <f t="shared" si="71"/>
        <v>0</v>
      </c>
      <c r="AY47" s="53">
        <f t="shared" si="71"/>
        <v>0</v>
      </c>
      <c r="AZ47" s="65">
        <f t="shared" si="71"/>
        <v>0</v>
      </c>
      <c r="BA47" s="59">
        <f t="shared" si="45"/>
        <v>1200000</v>
      </c>
      <c r="BB47" s="28">
        <f t="shared" si="46"/>
        <v>0</v>
      </c>
      <c r="BC47" s="64"/>
      <c r="BD47" s="59">
        <f t="shared" si="47"/>
        <v>0</v>
      </c>
      <c r="BE47" s="59">
        <f t="shared" si="48"/>
        <v>0</v>
      </c>
      <c r="BF47" s="59">
        <f t="shared" si="49"/>
        <v>0</v>
      </c>
      <c r="BG47" s="59">
        <f t="shared" si="50"/>
        <v>0</v>
      </c>
      <c r="BH47" s="59">
        <f t="shared" si="51"/>
        <v>0</v>
      </c>
      <c r="BI47" s="59">
        <f t="shared" si="52"/>
        <v>0</v>
      </c>
      <c r="BJ47" s="59">
        <f t="shared" si="53"/>
        <v>0</v>
      </c>
      <c r="BK47" s="59">
        <f t="shared" si="54"/>
        <v>0</v>
      </c>
      <c r="BL47" s="59">
        <f t="shared" si="55"/>
        <v>0</v>
      </c>
      <c r="BM47" s="59">
        <f t="shared" si="56"/>
        <v>0</v>
      </c>
      <c r="BN47" s="59">
        <f t="shared" si="57"/>
        <v>1200000</v>
      </c>
      <c r="BO47" s="59">
        <f t="shared" si="58"/>
        <v>0</v>
      </c>
      <c r="BP47" s="64"/>
      <c r="BQ47" s="59">
        <f t="shared" si="59"/>
        <v>0</v>
      </c>
      <c r="BR47" s="59">
        <f t="shared" si="60"/>
        <v>0</v>
      </c>
      <c r="BS47" s="59">
        <f t="shared" si="61"/>
        <v>0</v>
      </c>
      <c r="BT47" s="59">
        <f t="shared" si="62"/>
        <v>1200000</v>
      </c>
    </row>
    <row r="48">
      <c r="A48" s="49"/>
      <c r="B48" s="52" t="s">
        <v>38</v>
      </c>
      <c r="C48" s="52" t="s">
        <v>43</v>
      </c>
      <c r="D48" s="53">
        <v>1200000.0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53">
        <v>1200000.0</v>
      </c>
      <c r="AU48" s="62"/>
      <c r="AV48" s="62"/>
      <c r="AW48" s="62"/>
      <c r="AX48" s="62"/>
      <c r="AY48" s="62"/>
      <c r="AZ48" s="65"/>
      <c r="BA48" s="59">
        <f t="shared" si="45"/>
        <v>1200000</v>
      </c>
      <c r="BB48" s="28">
        <f t="shared" si="46"/>
        <v>0</v>
      </c>
      <c r="BC48" s="64"/>
      <c r="BD48" s="59">
        <f t="shared" si="47"/>
        <v>0</v>
      </c>
      <c r="BE48" s="59">
        <f t="shared" si="48"/>
        <v>0</v>
      </c>
      <c r="BF48" s="59">
        <f t="shared" si="49"/>
        <v>0</v>
      </c>
      <c r="BG48" s="59">
        <f t="shared" si="50"/>
        <v>0</v>
      </c>
      <c r="BH48" s="59">
        <f t="shared" si="51"/>
        <v>0</v>
      </c>
      <c r="BI48" s="59">
        <f t="shared" si="52"/>
        <v>0</v>
      </c>
      <c r="BJ48" s="59">
        <f t="shared" si="53"/>
        <v>0</v>
      </c>
      <c r="BK48" s="59">
        <f t="shared" si="54"/>
        <v>0</v>
      </c>
      <c r="BL48" s="59">
        <f t="shared" si="55"/>
        <v>0</v>
      </c>
      <c r="BM48" s="59">
        <f t="shared" si="56"/>
        <v>0</v>
      </c>
      <c r="BN48" s="59">
        <f t="shared" si="57"/>
        <v>1200000</v>
      </c>
      <c r="BO48" s="59">
        <f t="shared" si="58"/>
        <v>0</v>
      </c>
      <c r="BP48" s="64"/>
      <c r="BQ48" s="59">
        <f t="shared" si="59"/>
        <v>0</v>
      </c>
      <c r="BR48" s="59">
        <f t="shared" si="60"/>
        <v>0</v>
      </c>
      <c r="BS48" s="59">
        <f t="shared" si="61"/>
        <v>0</v>
      </c>
      <c r="BT48" s="59">
        <f t="shared" si="62"/>
        <v>1200000</v>
      </c>
    </row>
    <row r="49">
      <c r="A49" s="45">
        <v>524113.0</v>
      </c>
      <c r="B49" s="46" t="s">
        <v>44</v>
      </c>
      <c r="C49" s="6"/>
      <c r="D49" s="47">
        <f t="shared" ref="D49:AZ49" si="72">sum(D51)</f>
        <v>1360000</v>
      </c>
      <c r="E49" s="47">
        <f t="shared" si="72"/>
        <v>0</v>
      </c>
      <c r="F49" s="47">
        <f t="shared" si="72"/>
        <v>0</v>
      </c>
      <c r="G49" s="47">
        <f t="shared" si="72"/>
        <v>0</v>
      </c>
      <c r="H49" s="47">
        <f t="shared" si="72"/>
        <v>0</v>
      </c>
      <c r="I49" s="47">
        <f t="shared" si="72"/>
        <v>0</v>
      </c>
      <c r="J49" s="47">
        <f t="shared" si="72"/>
        <v>0</v>
      </c>
      <c r="K49" s="47">
        <f t="shared" si="72"/>
        <v>0</v>
      </c>
      <c r="L49" s="47">
        <f t="shared" si="72"/>
        <v>0</v>
      </c>
      <c r="M49" s="47">
        <f t="shared" si="72"/>
        <v>0</v>
      </c>
      <c r="N49" s="47">
        <f t="shared" si="72"/>
        <v>0</v>
      </c>
      <c r="O49" s="47">
        <f t="shared" si="72"/>
        <v>0</v>
      </c>
      <c r="P49" s="47">
        <f t="shared" si="72"/>
        <v>0</v>
      </c>
      <c r="Q49" s="47">
        <f t="shared" si="72"/>
        <v>0</v>
      </c>
      <c r="R49" s="47">
        <f t="shared" si="72"/>
        <v>0</v>
      </c>
      <c r="S49" s="47">
        <f t="shared" si="72"/>
        <v>0</v>
      </c>
      <c r="T49" s="47">
        <f t="shared" si="72"/>
        <v>0</v>
      </c>
      <c r="U49" s="47">
        <f t="shared" si="72"/>
        <v>0</v>
      </c>
      <c r="V49" s="47">
        <f t="shared" si="72"/>
        <v>0</v>
      </c>
      <c r="W49" s="47">
        <f t="shared" si="72"/>
        <v>0</v>
      </c>
      <c r="X49" s="47">
        <f t="shared" si="72"/>
        <v>0</v>
      </c>
      <c r="Y49" s="47">
        <f t="shared" si="72"/>
        <v>0</v>
      </c>
      <c r="Z49" s="47">
        <f t="shared" si="72"/>
        <v>0</v>
      </c>
      <c r="AA49" s="47">
        <f t="shared" si="72"/>
        <v>0</v>
      </c>
      <c r="AB49" s="47">
        <f t="shared" si="72"/>
        <v>0</v>
      </c>
      <c r="AC49" s="47">
        <f t="shared" si="72"/>
        <v>0</v>
      </c>
      <c r="AD49" s="47">
        <f t="shared" si="72"/>
        <v>0</v>
      </c>
      <c r="AE49" s="47">
        <f t="shared" si="72"/>
        <v>0</v>
      </c>
      <c r="AF49" s="47">
        <f t="shared" si="72"/>
        <v>0</v>
      </c>
      <c r="AG49" s="47">
        <f t="shared" si="72"/>
        <v>510000</v>
      </c>
      <c r="AH49" s="47">
        <f t="shared" si="72"/>
        <v>0</v>
      </c>
      <c r="AI49" s="47">
        <f t="shared" si="72"/>
        <v>0</v>
      </c>
      <c r="AJ49" s="47">
        <f t="shared" si="72"/>
        <v>0</v>
      </c>
      <c r="AK49" s="47">
        <f t="shared" si="72"/>
        <v>0</v>
      </c>
      <c r="AL49" s="47">
        <f t="shared" si="72"/>
        <v>0</v>
      </c>
      <c r="AM49" s="47">
        <f t="shared" si="72"/>
        <v>0</v>
      </c>
      <c r="AN49" s="47">
        <f t="shared" si="72"/>
        <v>0</v>
      </c>
      <c r="AO49" s="47">
        <f t="shared" si="72"/>
        <v>0</v>
      </c>
      <c r="AP49" s="47">
        <f t="shared" si="72"/>
        <v>0</v>
      </c>
      <c r="AQ49" s="47">
        <f t="shared" si="72"/>
        <v>0</v>
      </c>
      <c r="AR49" s="47">
        <f t="shared" si="72"/>
        <v>0</v>
      </c>
      <c r="AS49" s="47">
        <f t="shared" si="72"/>
        <v>0</v>
      </c>
      <c r="AT49" s="47">
        <f t="shared" si="72"/>
        <v>0</v>
      </c>
      <c r="AU49" s="47">
        <f t="shared" si="72"/>
        <v>0</v>
      </c>
      <c r="AV49" s="47">
        <f t="shared" si="72"/>
        <v>0</v>
      </c>
      <c r="AW49" s="47">
        <f t="shared" si="72"/>
        <v>0</v>
      </c>
      <c r="AX49" s="47">
        <f t="shared" si="72"/>
        <v>850000</v>
      </c>
      <c r="AY49" s="47">
        <f t="shared" si="72"/>
        <v>0</v>
      </c>
      <c r="AZ49" s="60">
        <f t="shared" si="72"/>
        <v>0</v>
      </c>
      <c r="BA49" s="59">
        <f t="shared" si="45"/>
        <v>1360000</v>
      </c>
      <c r="BB49" s="28">
        <f t="shared" si="46"/>
        <v>0</v>
      </c>
      <c r="BC49" s="61"/>
      <c r="BD49" s="59">
        <f t="shared" si="47"/>
        <v>0</v>
      </c>
      <c r="BE49" s="59">
        <f t="shared" si="48"/>
        <v>0</v>
      </c>
      <c r="BF49" s="59">
        <f t="shared" si="49"/>
        <v>0</v>
      </c>
      <c r="BG49" s="59">
        <f t="shared" si="50"/>
        <v>0</v>
      </c>
      <c r="BH49" s="59">
        <f t="shared" si="51"/>
        <v>0</v>
      </c>
      <c r="BI49" s="59">
        <f t="shared" si="52"/>
        <v>0</v>
      </c>
      <c r="BJ49" s="59">
        <f t="shared" si="53"/>
        <v>0</v>
      </c>
      <c r="BK49" s="59">
        <f t="shared" si="54"/>
        <v>510000</v>
      </c>
      <c r="BL49" s="59">
        <f t="shared" si="55"/>
        <v>0</v>
      </c>
      <c r="BM49" s="59">
        <f t="shared" si="56"/>
        <v>0</v>
      </c>
      <c r="BN49" s="59">
        <f t="shared" si="57"/>
        <v>0</v>
      </c>
      <c r="BO49" s="59">
        <f t="shared" si="58"/>
        <v>850000</v>
      </c>
      <c r="BP49" s="61"/>
      <c r="BQ49" s="59">
        <f t="shared" si="59"/>
        <v>0</v>
      </c>
      <c r="BR49" s="59">
        <f t="shared" si="60"/>
        <v>0</v>
      </c>
      <c r="BS49" s="59">
        <f t="shared" si="61"/>
        <v>510000</v>
      </c>
      <c r="BT49" s="59">
        <f t="shared" si="62"/>
        <v>850000</v>
      </c>
    </row>
    <row r="50">
      <c r="A50" s="49"/>
      <c r="B50" s="50" t="s">
        <v>37</v>
      </c>
      <c r="C50" s="6"/>
      <c r="D50" s="51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3"/>
      <c r="BA50" s="59">
        <f t="shared" si="45"/>
        <v>0</v>
      </c>
      <c r="BB50" s="28">
        <f t="shared" si="46"/>
        <v>0</v>
      </c>
      <c r="BC50" s="64"/>
      <c r="BD50" s="59">
        <f t="shared" si="47"/>
        <v>0</v>
      </c>
      <c r="BE50" s="59">
        <f t="shared" si="48"/>
        <v>0</v>
      </c>
      <c r="BF50" s="59">
        <f t="shared" si="49"/>
        <v>0</v>
      </c>
      <c r="BG50" s="59">
        <f t="shared" si="50"/>
        <v>0</v>
      </c>
      <c r="BH50" s="59">
        <f t="shared" si="51"/>
        <v>0</v>
      </c>
      <c r="BI50" s="59">
        <f t="shared" si="52"/>
        <v>0</v>
      </c>
      <c r="BJ50" s="59">
        <f t="shared" si="53"/>
        <v>0</v>
      </c>
      <c r="BK50" s="59">
        <f t="shared" si="54"/>
        <v>0</v>
      </c>
      <c r="BL50" s="59">
        <f t="shared" si="55"/>
        <v>0</v>
      </c>
      <c r="BM50" s="59">
        <f t="shared" si="56"/>
        <v>0</v>
      </c>
      <c r="BN50" s="59">
        <f t="shared" si="57"/>
        <v>0</v>
      </c>
      <c r="BO50" s="59">
        <f t="shared" si="58"/>
        <v>0</v>
      </c>
      <c r="BP50" s="64"/>
      <c r="BQ50" s="59">
        <f t="shared" si="59"/>
        <v>0</v>
      </c>
      <c r="BR50" s="59">
        <f t="shared" si="60"/>
        <v>0</v>
      </c>
      <c r="BS50" s="59">
        <f t="shared" si="61"/>
        <v>0</v>
      </c>
      <c r="BT50" s="59">
        <f t="shared" si="62"/>
        <v>0</v>
      </c>
    </row>
    <row r="51">
      <c r="A51" s="49"/>
      <c r="B51" s="52" t="s">
        <v>38</v>
      </c>
      <c r="C51" s="52" t="s">
        <v>45</v>
      </c>
      <c r="D51" s="53">
        <v>1360000.0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53">
        <v>510000.0</v>
      </c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53">
        <v>850000.0</v>
      </c>
      <c r="AY51" s="62"/>
      <c r="AZ51" s="65"/>
      <c r="BA51" s="59">
        <f t="shared" si="45"/>
        <v>1360000</v>
      </c>
      <c r="BB51" s="28">
        <f t="shared" si="46"/>
        <v>0</v>
      </c>
      <c r="BC51" s="64"/>
      <c r="BD51" s="59">
        <f t="shared" si="47"/>
        <v>0</v>
      </c>
      <c r="BE51" s="59">
        <f t="shared" si="48"/>
        <v>0</v>
      </c>
      <c r="BF51" s="59">
        <f t="shared" si="49"/>
        <v>0</v>
      </c>
      <c r="BG51" s="59">
        <f t="shared" si="50"/>
        <v>0</v>
      </c>
      <c r="BH51" s="59">
        <f t="shared" si="51"/>
        <v>0</v>
      </c>
      <c r="BI51" s="59">
        <f t="shared" si="52"/>
        <v>0</v>
      </c>
      <c r="BJ51" s="59">
        <f t="shared" si="53"/>
        <v>0</v>
      </c>
      <c r="BK51" s="59">
        <f t="shared" si="54"/>
        <v>510000</v>
      </c>
      <c r="BL51" s="59">
        <f t="shared" si="55"/>
        <v>0</v>
      </c>
      <c r="BM51" s="59">
        <f t="shared" si="56"/>
        <v>0</v>
      </c>
      <c r="BN51" s="59">
        <f t="shared" si="57"/>
        <v>0</v>
      </c>
      <c r="BO51" s="59">
        <f t="shared" si="58"/>
        <v>850000</v>
      </c>
      <c r="BP51" s="64"/>
      <c r="BQ51" s="59">
        <f t="shared" si="59"/>
        <v>0</v>
      </c>
      <c r="BR51" s="59">
        <f t="shared" si="60"/>
        <v>0</v>
      </c>
      <c r="BS51" s="59">
        <f t="shared" si="61"/>
        <v>510000</v>
      </c>
      <c r="BT51" s="59">
        <f t="shared" si="62"/>
        <v>850000</v>
      </c>
    </row>
    <row r="52">
      <c r="A52" s="41" t="s">
        <v>61</v>
      </c>
      <c r="B52" s="42" t="s">
        <v>62</v>
      </c>
      <c r="C52" s="6"/>
      <c r="D52" s="43">
        <f t="shared" ref="D52:AZ52" si="73">sum(D53,D56,D59)</f>
        <v>5700000</v>
      </c>
      <c r="E52" s="43">
        <f t="shared" si="73"/>
        <v>0</v>
      </c>
      <c r="F52" s="43">
        <f t="shared" si="73"/>
        <v>0</v>
      </c>
      <c r="G52" s="43">
        <f t="shared" si="73"/>
        <v>0</v>
      </c>
      <c r="H52" s="43">
        <f t="shared" si="73"/>
        <v>0</v>
      </c>
      <c r="I52" s="43">
        <f t="shared" si="73"/>
        <v>0</v>
      </c>
      <c r="J52" s="43">
        <f t="shared" si="73"/>
        <v>0</v>
      </c>
      <c r="K52" s="43">
        <f t="shared" si="73"/>
        <v>0</v>
      </c>
      <c r="L52" s="43">
        <f t="shared" si="73"/>
        <v>0</v>
      </c>
      <c r="M52" s="43">
        <f t="shared" si="73"/>
        <v>0</v>
      </c>
      <c r="N52" s="43">
        <f t="shared" si="73"/>
        <v>0</v>
      </c>
      <c r="O52" s="43">
        <f t="shared" si="73"/>
        <v>0</v>
      </c>
      <c r="P52" s="43">
        <f t="shared" si="73"/>
        <v>0</v>
      </c>
      <c r="Q52" s="43">
        <f t="shared" si="73"/>
        <v>0</v>
      </c>
      <c r="R52" s="43">
        <f t="shared" si="73"/>
        <v>0</v>
      </c>
      <c r="S52" s="43">
        <f t="shared" si="73"/>
        <v>0</v>
      </c>
      <c r="T52" s="43">
        <f t="shared" si="73"/>
        <v>0</v>
      </c>
      <c r="U52" s="43">
        <f t="shared" si="73"/>
        <v>0</v>
      </c>
      <c r="V52" s="43">
        <f t="shared" si="73"/>
        <v>0</v>
      </c>
      <c r="W52" s="43">
        <f t="shared" si="73"/>
        <v>2200000</v>
      </c>
      <c r="X52" s="43">
        <f t="shared" si="73"/>
        <v>0</v>
      </c>
      <c r="Y52" s="43">
        <f t="shared" si="73"/>
        <v>0</v>
      </c>
      <c r="Z52" s="43">
        <f t="shared" si="73"/>
        <v>0</v>
      </c>
      <c r="AA52" s="43">
        <f t="shared" si="73"/>
        <v>0</v>
      </c>
      <c r="AB52" s="43">
        <f t="shared" si="73"/>
        <v>3500000</v>
      </c>
      <c r="AC52" s="43">
        <f t="shared" si="73"/>
        <v>0</v>
      </c>
      <c r="AD52" s="43">
        <f t="shared" si="73"/>
        <v>0</v>
      </c>
      <c r="AE52" s="43">
        <f t="shared" si="73"/>
        <v>0</v>
      </c>
      <c r="AF52" s="43">
        <f t="shared" si="73"/>
        <v>0</v>
      </c>
      <c r="AG52" s="43">
        <f t="shared" si="73"/>
        <v>0</v>
      </c>
      <c r="AH52" s="43">
        <f t="shared" si="73"/>
        <v>0</v>
      </c>
      <c r="AI52" s="43">
        <f t="shared" si="73"/>
        <v>0</v>
      </c>
      <c r="AJ52" s="43">
        <f t="shared" si="73"/>
        <v>0</v>
      </c>
      <c r="AK52" s="43">
        <f t="shared" si="73"/>
        <v>0</v>
      </c>
      <c r="AL52" s="43">
        <f t="shared" si="73"/>
        <v>0</v>
      </c>
      <c r="AM52" s="43">
        <f t="shared" si="73"/>
        <v>0</v>
      </c>
      <c r="AN52" s="43">
        <f t="shared" si="73"/>
        <v>0</v>
      </c>
      <c r="AO52" s="43">
        <f t="shared" si="73"/>
        <v>0</v>
      </c>
      <c r="AP52" s="43">
        <f t="shared" si="73"/>
        <v>0</v>
      </c>
      <c r="AQ52" s="43">
        <f t="shared" si="73"/>
        <v>0</v>
      </c>
      <c r="AR52" s="43">
        <f t="shared" si="73"/>
        <v>0</v>
      </c>
      <c r="AS52" s="43">
        <f t="shared" si="73"/>
        <v>0</v>
      </c>
      <c r="AT52" s="43">
        <f t="shared" si="73"/>
        <v>0</v>
      </c>
      <c r="AU52" s="43">
        <f t="shared" si="73"/>
        <v>0</v>
      </c>
      <c r="AV52" s="43">
        <f t="shared" si="73"/>
        <v>0</v>
      </c>
      <c r="AW52" s="43">
        <f t="shared" si="73"/>
        <v>0</v>
      </c>
      <c r="AX52" s="43">
        <f t="shared" si="73"/>
        <v>0</v>
      </c>
      <c r="AY52" s="43">
        <f t="shared" si="73"/>
        <v>0</v>
      </c>
      <c r="AZ52" s="58">
        <f t="shared" si="73"/>
        <v>0</v>
      </c>
      <c r="BA52" s="59">
        <f t="shared" si="45"/>
        <v>5700000</v>
      </c>
      <c r="BB52" s="28">
        <f t="shared" si="46"/>
        <v>0</v>
      </c>
      <c r="BC52" s="29"/>
      <c r="BD52" s="59">
        <f t="shared" si="47"/>
        <v>0</v>
      </c>
      <c r="BE52" s="59">
        <f t="shared" si="48"/>
        <v>0</v>
      </c>
      <c r="BF52" s="59">
        <f t="shared" si="49"/>
        <v>0</v>
      </c>
      <c r="BG52" s="59">
        <f t="shared" si="50"/>
        <v>0</v>
      </c>
      <c r="BH52" s="59">
        <f t="shared" si="51"/>
        <v>2200000</v>
      </c>
      <c r="BI52" s="59">
        <f t="shared" si="52"/>
        <v>3500000</v>
      </c>
      <c r="BJ52" s="59">
        <f t="shared" si="53"/>
        <v>0</v>
      </c>
      <c r="BK52" s="59">
        <f t="shared" si="54"/>
        <v>0</v>
      </c>
      <c r="BL52" s="59">
        <f t="shared" si="55"/>
        <v>0</v>
      </c>
      <c r="BM52" s="59">
        <f t="shared" si="56"/>
        <v>0</v>
      </c>
      <c r="BN52" s="59">
        <f t="shared" si="57"/>
        <v>0</v>
      </c>
      <c r="BO52" s="59">
        <f t="shared" si="58"/>
        <v>0</v>
      </c>
      <c r="BP52" s="29"/>
      <c r="BQ52" s="59">
        <f t="shared" si="59"/>
        <v>0</v>
      </c>
      <c r="BR52" s="59">
        <f t="shared" si="60"/>
        <v>5700000</v>
      </c>
      <c r="BS52" s="59">
        <f t="shared" si="61"/>
        <v>0</v>
      </c>
      <c r="BT52" s="59">
        <f t="shared" si="62"/>
        <v>0</v>
      </c>
    </row>
    <row r="53">
      <c r="A53" s="45">
        <v>521211.0</v>
      </c>
      <c r="B53" s="46" t="s">
        <v>48</v>
      </c>
      <c r="C53" s="6"/>
      <c r="D53" s="47">
        <f t="shared" ref="D53:AZ53" si="74">sum(D55)</f>
        <v>3500000</v>
      </c>
      <c r="E53" s="47">
        <f t="shared" si="74"/>
        <v>0</v>
      </c>
      <c r="F53" s="47">
        <f t="shared" si="74"/>
        <v>0</v>
      </c>
      <c r="G53" s="47">
        <f t="shared" si="74"/>
        <v>0</v>
      </c>
      <c r="H53" s="47">
        <f t="shared" si="74"/>
        <v>0</v>
      </c>
      <c r="I53" s="47">
        <f t="shared" si="74"/>
        <v>0</v>
      </c>
      <c r="J53" s="47">
        <f t="shared" si="74"/>
        <v>0</v>
      </c>
      <c r="K53" s="47">
        <f t="shared" si="74"/>
        <v>0</v>
      </c>
      <c r="L53" s="47">
        <f t="shared" si="74"/>
        <v>0</v>
      </c>
      <c r="M53" s="47">
        <f t="shared" si="74"/>
        <v>0</v>
      </c>
      <c r="N53" s="47">
        <f t="shared" si="74"/>
        <v>0</v>
      </c>
      <c r="O53" s="47">
        <f t="shared" si="74"/>
        <v>0</v>
      </c>
      <c r="P53" s="47">
        <f t="shared" si="74"/>
        <v>0</v>
      </c>
      <c r="Q53" s="47">
        <f t="shared" si="74"/>
        <v>0</v>
      </c>
      <c r="R53" s="47">
        <f t="shared" si="74"/>
        <v>0</v>
      </c>
      <c r="S53" s="47">
        <f t="shared" si="74"/>
        <v>0</v>
      </c>
      <c r="T53" s="47">
        <f t="shared" si="74"/>
        <v>0</v>
      </c>
      <c r="U53" s="47">
        <f t="shared" si="74"/>
        <v>0</v>
      </c>
      <c r="V53" s="47">
        <f t="shared" si="74"/>
        <v>0</v>
      </c>
      <c r="W53" s="47">
        <f t="shared" si="74"/>
        <v>0</v>
      </c>
      <c r="X53" s="47">
        <f t="shared" si="74"/>
        <v>0</v>
      </c>
      <c r="Y53" s="47">
        <f t="shared" si="74"/>
        <v>0</v>
      </c>
      <c r="Z53" s="47">
        <f t="shared" si="74"/>
        <v>0</v>
      </c>
      <c r="AA53" s="47">
        <f t="shared" si="74"/>
        <v>0</v>
      </c>
      <c r="AB53" s="47">
        <f t="shared" si="74"/>
        <v>3500000</v>
      </c>
      <c r="AC53" s="47">
        <f t="shared" si="74"/>
        <v>0</v>
      </c>
      <c r="AD53" s="47">
        <f t="shared" si="74"/>
        <v>0</v>
      </c>
      <c r="AE53" s="47">
        <f t="shared" si="74"/>
        <v>0</v>
      </c>
      <c r="AF53" s="47">
        <f t="shared" si="74"/>
        <v>0</v>
      </c>
      <c r="AG53" s="47">
        <f t="shared" si="74"/>
        <v>0</v>
      </c>
      <c r="AH53" s="47">
        <f t="shared" si="74"/>
        <v>0</v>
      </c>
      <c r="AI53" s="47">
        <f t="shared" si="74"/>
        <v>0</v>
      </c>
      <c r="AJ53" s="47">
        <f t="shared" si="74"/>
        <v>0</v>
      </c>
      <c r="AK53" s="47">
        <f t="shared" si="74"/>
        <v>0</v>
      </c>
      <c r="AL53" s="47">
        <f t="shared" si="74"/>
        <v>0</v>
      </c>
      <c r="AM53" s="47">
        <f t="shared" si="74"/>
        <v>0</v>
      </c>
      <c r="AN53" s="47">
        <f t="shared" si="74"/>
        <v>0</v>
      </c>
      <c r="AO53" s="47">
        <f t="shared" si="74"/>
        <v>0</v>
      </c>
      <c r="AP53" s="47">
        <f t="shared" si="74"/>
        <v>0</v>
      </c>
      <c r="AQ53" s="47">
        <f t="shared" si="74"/>
        <v>0</v>
      </c>
      <c r="AR53" s="47">
        <f t="shared" si="74"/>
        <v>0</v>
      </c>
      <c r="AS53" s="47">
        <f t="shared" si="74"/>
        <v>0</v>
      </c>
      <c r="AT53" s="47">
        <f t="shared" si="74"/>
        <v>0</v>
      </c>
      <c r="AU53" s="47">
        <f t="shared" si="74"/>
        <v>0</v>
      </c>
      <c r="AV53" s="47">
        <f t="shared" si="74"/>
        <v>0</v>
      </c>
      <c r="AW53" s="47">
        <f t="shared" si="74"/>
        <v>0</v>
      </c>
      <c r="AX53" s="47">
        <f t="shared" si="74"/>
        <v>0</v>
      </c>
      <c r="AY53" s="47">
        <f t="shared" si="74"/>
        <v>0</v>
      </c>
      <c r="AZ53" s="60">
        <f t="shared" si="74"/>
        <v>0</v>
      </c>
      <c r="BA53" s="59">
        <f t="shared" si="45"/>
        <v>3500000</v>
      </c>
      <c r="BB53" s="28">
        <f t="shared" si="46"/>
        <v>0</v>
      </c>
      <c r="BC53" s="61"/>
      <c r="BD53" s="59">
        <f t="shared" si="47"/>
        <v>0</v>
      </c>
      <c r="BE53" s="59">
        <f t="shared" si="48"/>
        <v>0</v>
      </c>
      <c r="BF53" s="59">
        <f t="shared" si="49"/>
        <v>0</v>
      </c>
      <c r="BG53" s="59">
        <f t="shared" si="50"/>
        <v>0</v>
      </c>
      <c r="BH53" s="59">
        <f t="shared" si="51"/>
        <v>0</v>
      </c>
      <c r="BI53" s="59">
        <f t="shared" si="52"/>
        <v>3500000</v>
      </c>
      <c r="BJ53" s="59">
        <f t="shared" si="53"/>
        <v>0</v>
      </c>
      <c r="BK53" s="59">
        <f t="shared" si="54"/>
        <v>0</v>
      </c>
      <c r="BL53" s="59">
        <f t="shared" si="55"/>
        <v>0</v>
      </c>
      <c r="BM53" s="59">
        <f t="shared" si="56"/>
        <v>0</v>
      </c>
      <c r="BN53" s="59">
        <f t="shared" si="57"/>
        <v>0</v>
      </c>
      <c r="BO53" s="59">
        <f t="shared" si="58"/>
        <v>0</v>
      </c>
      <c r="BP53" s="61"/>
      <c r="BQ53" s="59">
        <f t="shared" si="59"/>
        <v>0</v>
      </c>
      <c r="BR53" s="59">
        <f t="shared" si="60"/>
        <v>3500000</v>
      </c>
      <c r="BS53" s="59">
        <f t="shared" si="61"/>
        <v>0</v>
      </c>
      <c r="BT53" s="59">
        <f t="shared" si="62"/>
        <v>0</v>
      </c>
    </row>
    <row r="54">
      <c r="A54" s="49"/>
      <c r="B54" s="50" t="s">
        <v>37</v>
      </c>
      <c r="C54" s="6"/>
      <c r="D54" s="51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3"/>
      <c r="BA54" s="59">
        <f t="shared" si="45"/>
        <v>0</v>
      </c>
      <c r="BB54" s="28">
        <f t="shared" si="46"/>
        <v>0</v>
      </c>
      <c r="BC54" s="64"/>
      <c r="BD54" s="59">
        <f t="shared" si="47"/>
        <v>0</v>
      </c>
      <c r="BE54" s="59">
        <f t="shared" si="48"/>
        <v>0</v>
      </c>
      <c r="BF54" s="59">
        <f t="shared" si="49"/>
        <v>0</v>
      </c>
      <c r="BG54" s="59">
        <f t="shared" si="50"/>
        <v>0</v>
      </c>
      <c r="BH54" s="59">
        <f t="shared" si="51"/>
        <v>0</v>
      </c>
      <c r="BI54" s="59">
        <f t="shared" si="52"/>
        <v>0</v>
      </c>
      <c r="BJ54" s="59">
        <f t="shared" si="53"/>
        <v>0</v>
      </c>
      <c r="BK54" s="59">
        <f t="shared" si="54"/>
        <v>0</v>
      </c>
      <c r="BL54" s="59">
        <f t="shared" si="55"/>
        <v>0</v>
      </c>
      <c r="BM54" s="59">
        <f t="shared" si="56"/>
        <v>0</v>
      </c>
      <c r="BN54" s="59">
        <f t="shared" si="57"/>
        <v>0</v>
      </c>
      <c r="BO54" s="59">
        <f t="shared" si="58"/>
        <v>0</v>
      </c>
      <c r="BP54" s="64"/>
      <c r="BQ54" s="59">
        <f t="shared" si="59"/>
        <v>0</v>
      </c>
      <c r="BR54" s="59">
        <f t="shared" si="60"/>
        <v>0</v>
      </c>
      <c r="BS54" s="59">
        <f t="shared" si="61"/>
        <v>0</v>
      </c>
      <c r="BT54" s="59">
        <f t="shared" si="62"/>
        <v>0</v>
      </c>
    </row>
    <row r="55">
      <c r="A55" s="49"/>
      <c r="B55" s="52" t="s">
        <v>38</v>
      </c>
      <c r="C55" s="52" t="s">
        <v>63</v>
      </c>
      <c r="D55" s="53">
        <v>3500000.0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53">
        <v>3500000.0</v>
      </c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5"/>
      <c r="BA55" s="59">
        <f t="shared" si="45"/>
        <v>3500000</v>
      </c>
      <c r="BB55" s="28">
        <f t="shared" si="46"/>
        <v>0</v>
      </c>
      <c r="BC55" s="64"/>
      <c r="BD55" s="59">
        <f t="shared" si="47"/>
        <v>0</v>
      </c>
      <c r="BE55" s="59">
        <f t="shared" si="48"/>
        <v>0</v>
      </c>
      <c r="BF55" s="59">
        <f t="shared" si="49"/>
        <v>0</v>
      </c>
      <c r="BG55" s="59">
        <f t="shared" si="50"/>
        <v>0</v>
      </c>
      <c r="BH55" s="59">
        <f t="shared" si="51"/>
        <v>0</v>
      </c>
      <c r="BI55" s="59">
        <f t="shared" si="52"/>
        <v>3500000</v>
      </c>
      <c r="BJ55" s="59">
        <f t="shared" si="53"/>
        <v>0</v>
      </c>
      <c r="BK55" s="59">
        <f t="shared" si="54"/>
        <v>0</v>
      </c>
      <c r="BL55" s="59">
        <f t="shared" si="55"/>
        <v>0</v>
      </c>
      <c r="BM55" s="59">
        <f t="shared" si="56"/>
        <v>0</v>
      </c>
      <c r="BN55" s="59">
        <f t="shared" si="57"/>
        <v>0</v>
      </c>
      <c r="BO55" s="59">
        <f t="shared" si="58"/>
        <v>0</v>
      </c>
      <c r="BP55" s="64"/>
      <c r="BQ55" s="59">
        <f t="shared" si="59"/>
        <v>0</v>
      </c>
      <c r="BR55" s="59">
        <f t="shared" si="60"/>
        <v>3500000</v>
      </c>
      <c r="BS55" s="59">
        <f t="shared" si="61"/>
        <v>0</v>
      </c>
      <c r="BT55" s="59">
        <f t="shared" si="62"/>
        <v>0</v>
      </c>
    </row>
    <row r="56">
      <c r="A56" s="45">
        <v>522151.0</v>
      </c>
      <c r="B56" s="46" t="s">
        <v>51</v>
      </c>
      <c r="C56" s="6"/>
      <c r="D56" s="47">
        <f t="shared" ref="D56:AZ56" si="75">sum(D58)</f>
        <v>1800000</v>
      </c>
      <c r="E56" s="47">
        <f t="shared" si="75"/>
        <v>0</v>
      </c>
      <c r="F56" s="47">
        <f t="shared" si="75"/>
        <v>0</v>
      </c>
      <c r="G56" s="47">
        <f t="shared" si="75"/>
        <v>0</v>
      </c>
      <c r="H56" s="47">
        <f t="shared" si="75"/>
        <v>0</v>
      </c>
      <c r="I56" s="47">
        <f t="shared" si="75"/>
        <v>0</v>
      </c>
      <c r="J56" s="47">
        <f t="shared" si="75"/>
        <v>0</v>
      </c>
      <c r="K56" s="47">
        <f t="shared" si="75"/>
        <v>0</v>
      </c>
      <c r="L56" s="47">
        <f t="shared" si="75"/>
        <v>0</v>
      </c>
      <c r="M56" s="47">
        <f t="shared" si="75"/>
        <v>0</v>
      </c>
      <c r="N56" s="47">
        <f t="shared" si="75"/>
        <v>0</v>
      </c>
      <c r="O56" s="47">
        <f t="shared" si="75"/>
        <v>0</v>
      </c>
      <c r="P56" s="47">
        <f t="shared" si="75"/>
        <v>0</v>
      </c>
      <c r="Q56" s="47">
        <f t="shared" si="75"/>
        <v>0</v>
      </c>
      <c r="R56" s="47">
        <f t="shared" si="75"/>
        <v>0</v>
      </c>
      <c r="S56" s="47">
        <f t="shared" si="75"/>
        <v>0</v>
      </c>
      <c r="T56" s="47">
        <f t="shared" si="75"/>
        <v>0</v>
      </c>
      <c r="U56" s="47">
        <f t="shared" si="75"/>
        <v>0</v>
      </c>
      <c r="V56" s="47">
        <f t="shared" si="75"/>
        <v>0</v>
      </c>
      <c r="W56" s="47">
        <f t="shared" si="75"/>
        <v>1800000</v>
      </c>
      <c r="X56" s="47">
        <f t="shared" si="75"/>
        <v>0</v>
      </c>
      <c r="Y56" s="47">
        <f t="shared" si="75"/>
        <v>0</v>
      </c>
      <c r="Z56" s="47">
        <f t="shared" si="75"/>
        <v>0</v>
      </c>
      <c r="AA56" s="47">
        <f t="shared" si="75"/>
        <v>0</v>
      </c>
      <c r="AB56" s="47">
        <f t="shared" si="75"/>
        <v>0</v>
      </c>
      <c r="AC56" s="47">
        <f t="shared" si="75"/>
        <v>0</v>
      </c>
      <c r="AD56" s="47">
        <f t="shared" si="75"/>
        <v>0</v>
      </c>
      <c r="AE56" s="47">
        <f t="shared" si="75"/>
        <v>0</v>
      </c>
      <c r="AF56" s="47">
        <f t="shared" si="75"/>
        <v>0</v>
      </c>
      <c r="AG56" s="47">
        <f t="shared" si="75"/>
        <v>0</v>
      </c>
      <c r="AH56" s="47">
        <f t="shared" si="75"/>
        <v>0</v>
      </c>
      <c r="AI56" s="47">
        <f t="shared" si="75"/>
        <v>0</v>
      </c>
      <c r="AJ56" s="47">
        <f t="shared" si="75"/>
        <v>0</v>
      </c>
      <c r="AK56" s="47">
        <f t="shared" si="75"/>
        <v>0</v>
      </c>
      <c r="AL56" s="47">
        <f t="shared" si="75"/>
        <v>0</v>
      </c>
      <c r="AM56" s="47">
        <f t="shared" si="75"/>
        <v>0</v>
      </c>
      <c r="AN56" s="47">
        <f t="shared" si="75"/>
        <v>0</v>
      </c>
      <c r="AO56" s="47">
        <f t="shared" si="75"/>
        <v>0</v>
      </c>
      <c r="AP56" s="47">
        <f t="shared" si="75"/>
        <v>0</v>
      </c>
      <c r="AQ56" s="47">
        <f t="shared" si="75"/>
        <v>0</v>
      </c>
      <c r="AR56" s="47">
        <f t="shared" si="75"/>
        <v>0</v>
      </c>
      <c r="AS56" s="47">
        <f t="shared" si="75"/>
        <v>0</v>
      </c>
      <c r="AT56" s="47">
        <f t="shared" si="75"/>
        <v>0</v>
      </c>
      <c r="AU56" s="47">
        <f t="shared" si="75"/>
        <v>0</v>
      </c>
      <c r="AV56" s="47">
        <f t="shared" si="75"/>
        <v>0</v>
      </c>
      <c r="AW56" s="47">
        <f t="shared" si="75"/>
        <v>0</v>
      </c>
      <c r="AX56" s="47">
        <f t="shared" si="75"/>
        <v>0</v>
      </c>
      <c r="AY56" s="47">
        <f t="shared" si="75"/>
        <v>0</v>
      </c>
      <c r="AZ56" s="60">
        <f t="shared" si="75"/>
        <v>0</v>
      </c>
      <c r="BA56" s="59">
        <f t="shared" si="45"/>
        <v>1800000</v>
      </c>
      <c r="BB56" s="28">
        <f t="shared" si="46"/>
        <v>0</v>
      </c>
      <c r="BC56" s="61"/>
      <c r="BD56" s="59">
        <f t="shared" si="47"/>
        <v>0</v>
      </c>
      <c r="BE56" s="59">
        <f t="shared" si="48"/>
        <v>0</v>
      </c>
      <c r="BF56" s="59">
        <f t="shared" si="49"/>
        <v>0</v>
      </c>
      <c r="BG56" s="59">
        <f t="shared" si="50"/>
        <v>0</v>
      </c>
      <c r="BH56" s="59">
        <f t="shared" si="51"/>
        <v>1800000</v>
      </c>
      <c r="BI56" s="59">
        <f t="shared" si="52"/>
        <v>0</v>
      </c>
      <c r="BJ56" s="59">
        <f t="shared" si="53"/>
        <v>0</v>
      </c>
      <c r="BK56" s="59">
        <f t="shared" si="54"/>
        <v>0</v>
      </c>
      <c r="BL56" s="59">
        <f t="shared" si="55"/>
        <v>0</v>
      </c>
      <c r="BM56" s="59">
        <f t="shared" si="56"/>
        <v>0</v>
      </c>
      <c r="BN56" s="59">
        <f t="shared" si="57"/>
        <v>0</v>
      </c>
      <c r="BO56" s="59">
        <f t="shared" si="58"/>
        <v>0</v>
      </c>
      <c r="BP56" s="61"/>
      <c r="BQ56" s="59">
        <f t="shared" si="59"/>
        <v>0</v>
      </c>
      <c r="BR56" s="59">
        <f t="shared" si="60"/>
        <v>1800000</v>
      </c>
      <c r="BS56" s="59">
        <f t="shared" si="61"/>
        <v>0</v>
      </c>
      <c r="BT56" s="59">
        <f t="shared" si="62"/>
        <v>0</v>
      </c>
    </row>
    <row r="57">
      <c r="A57" s="49"/>
      <c r="B57" s="50" t="s">
        <v>37</v>
      </c>
      <c r="C57" s="6"/>
      <c r="D57" s="51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3"/>
      <c r="BA57" s="59">
        <f t="shared" si="45"/>
        <v>0</v>
      </c>
      <c r="BB57" s="28">
        <f t="shared" si="46"/>
        <v>0</v>
      </c>
      <c r="BC57" s="64"/>
      <c r="BD57" s="59">
        <f t="shared" si="47"/>
        <v>0</v>
      </c>
      <c r="BE57" s="59">
        <f t="shared" si="48"/>
        <v>0</v>
      </c>
      <c r="BF57" s="59">
        <f t="shared" si="49"/>
        <v>0</v>
      </c>
      <c r="BG57" s="59">
        <f t="shared" si="50"/>
        <v>0</v>
      </c>
      <c r="BH57" s="59">
        <f t="shared" si="51"/>
        <v>0</v>
      </c>
      <c r="BI57" s="59">
        <f t="shared" si="52"/>
        <v>0</v>
      </c>
      <c r="BJ57" s="59">
        <f t="shared" si="53"/>
        <v>0</v>
      </c>
      <c r="BK57" s="59">
        <f t="shared" si="54"/>
        <v>0</v>
      </c>
      <c r="BL57" s="59">
        <f t="shared" si="55"/>
        <v>0</v>
      </c>
      <c r="BM57" s="59">
        <f t="shared" si="56"/>
        <v>0</v>
      </c>
      <c r="BN57" s="59">
        <f t="shared" si="57"/>
        <v>0</v>
      </c>
      <c r="BO57" s="59">
        <f t="shared" si="58"/>
        <v>0</v>
      </c>
      <c r="BP57" s="64"/>
      <c r="BQ57" s="59">
        <f t="shared" si="59"/>
        <v>0</v>
      </c>
      <c r="BR57" s="59">
        <f t="shared" si="60"/>
        <v>0</v>
      </c>
      <c r="BS57" s="59">
        <f t="shared" si="61"/>
        <v>0</v>
      </c>
      <c r="BT57" s="59">
        <f t="shared" si="62"/>
        <v>0</v>
      </c>
    </row>
    <row r="58">
      <c r="A58" s="49"/>
      <c r="B58" s="52" t="s">
        <v>38</v>
      </c>
      <c r="C58" s="52" t="s">
        <v>64</v>
      </c>
      <c r="D58" s="53">
        <v>1800000.0</v>
      </c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53">
        <v>1800000.0</v>
      </c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5"/>
      <c r="BA58" s="59">
        <f t="shared" si="45"/>
        <v>1800000</v>
      </c>
      <c r="BB58" s="28">
        <f t="shared" si="46"/>
        <v>0</v>
      </c>
      <c r="BC58" s="64"/>
      <c r="BD58" s="59">
        <f t="shared" si="47"/>
        <v>0</v>
      </c>
      <c r="BE58" s="59">
        <f t="shared" si="48"/>
        <v>0</v>
      </c>
      <c r="BF58" s="59">
        <f t="shared" si="49"/>
        <v>0</v>
      </c>
      <c r="BG58" s="59">
        <f t="shared" si="50"/>
        <v>0</v>
      </c>
      <c r="BH58" s="59">
        <f t="shared" si="51"/>
        <v>1800000</v>
      </c>
      <c r="BI58" s="59">
        <f t="shared" si="52"/>
        <v>0</v>
      </c>
      <c r="BJ58" s="59">
        <f t="shared" si="53"/>
        <v>0</v>
      </c>
      <c r="BK58" s="59">
        <f t="shared" si="54"/>
        <v>0</v>
      </c>
      <c r="BL58" s="59">
        <f t="shared" si="55"/>
        <v>0</v>
      </c>
      <c r="BM58" s="59">
        <f t="shared" si="56"/>
        <v>0</v>
      </c>
      <c r="BN58" s="59">
        <f t="shared" si="57"/>
        <v>0</v>
      </c>
      <c r="BO58" s="59">
        <f t="shared" si="58"/>
        <v>0</v>
      </c>
      <c r="BP58" s="64"/>
      <c r="BQ58" s="59">
        <f t="shared" si="59"/>
        <v>0</v>
      </c>
      <c r="BR58" s="59">
        <f t="shared" si="60"/>
        <v>1800000</v>
      </c>
      <c r="BS58" s="59">
        <f t="shared" si="61"/>
        <v>0</v>
      </c>
      <c r="BT58" s="59">
        <f t="shared" si="62"/>
        <v>0</v>
      </c>
    </row>
    <row r="59">
      <c r="A59" s="45">
        <v>524111.0</v>
      </c>
      <c r="B59" s="46" t="s">
        <v>41</v>
      </c>
      <c r="C59" s="6"/>
      <c r="D59" s="47">
        <f t="shared" ref="D59:AZ59" si="76">sum(D61)</f>
        <v>400000</v>
      </c>
      <c r="E59" s="47">
        <f t="shared" si="76"/>
        <v>0</v>
      </c>
      <c r="F59" s="47">
        <f t="shared" si="76"/>
        <v>0</v>
      </c>
      <c r="G59" s="47">
        <f t="shared" si="76"/>
        <v>0</v>
      </c>
      <c r="H59" s="47">
        <f t="shared" si="76"/>
        <v>0</v>
      </c>
      <c r="I59" s="47">
        <f t="shared" si="76"/>
        <v>0</v>
      </c>
      <c r="J59" s="47">
        <f t="shared" si="76"/>
        <v>0</v>
      </c>
      <c r="K59" s="47">
        <f t="shared" si="76"/>
        <v>0</v>
      </c>
      <c r="L59" s="47">
        <f t="shared" si="76"/>
        <v>0</v>
      </c>
      <c r="M59" s="47">
        <f t="shared" si="76"/>
        <v>0</v>
      </c>
      <c r="N59" s="47">
        <f t="shared" si="76"/>
        <v>0</v>
      </c>
      <c r="O59" s="47">
        <f t="shared" si="76"/>
        <v>0</v>
      </c>
      <c r="P59" s="47">
        <f t="shared" si="76"/>
        <v>0</v>
      </c>
      <c r="Q59" s="47">
        <f t="shared" si="76"/>
        <v>0</v>
      </c>
      <c r="R59" s="47">
        <f t="shared" si="76"/>
        <v>0</v>
      </c>
      <c r="S59" s="47">
        <f t="shared" si="76"/>
        <v>0</v>
      </c>
      <c r="T59" s="47">
        <f t="shared" si="76"/>
        <v>0</v>
      </c>
      <c r="U59" s="47">
        <f t="shared" si="76"/>
        <v>0</v>
      </c>
      <c r="V59" s="47">
        <f t="shared" si="76"/>
        <v>0</v>
      </c>
      <c r="W59" s="47">
        <f t="shared" si="76"/>
        <v>400000</v>
      </c>
      <c r="X59" s="47">
        <f t="shared" si="76"/>
        <v>0</v>
      </c>
      <c r="Y59" s="47">
        <f t="shared" si="76"/>
        <v>0</v>
      </c>
      <c r="Z59" s="47">
        <f t="shared" si="76"/>
        <v>0</v>
      </c>
      <c r="AA59" s="47">
        <f t="shared" si="76"/>
        <v>0</v>
      </c>
      <c r="AB59" s="47">
        <f t="shared" si="76"/>
        <v>0</v>
      </c>
      <c r="AC59" s="47">
        <f t="shared" si="76"/>
        <v>0</v>
      </c>
      <c r="AD59" s="47">
        <f t="shared" si="76"/>
        <v>0</v>
      </c>
      <c r="AE59" s="47">
        <f t="shared" si="76"/>
        <v>0</v>
      </c>
      <c r="AF59" s="47">
        <f t="shared" si="76"/>
        <v>0</v>
      </c>
      <c r="AG59" s="47">
        <f t="shared" si="76"/>
        <v>0</v>
      </c>
      <c r="AH59" s="47">
        <f t="shared" si="76"/>
        <v>0</v>
      </c>
      <c r="AI59" s="47">
        <f t="shared" si="76"/>
        <v>0</v>
      </c>
      <c r="AJ59" s="47">
        <f t="shared" si="76"/>
        <v>0</v>
      </c>
      <c r="AK59" s="47">
        <f t="shared" si="76"/>
        <v>0</v>
      </c>
      <c r="AL59" s="47">
        <f t="shared" si="76"/>
        <v>0</v>
      </c>
      <c r="AM59" s="47">
        <f t="shared" si="76"/>
        <v>0</v>
      </c>
      <c r="AN59" s="47">
        <f t="shared" si="76"/>
        <v>0</v>
      </c>
      <c r="AO59" s="47">
        <f t="shared" si="76"/>
        <v>0</v>
      </c>
      <c r="AP59" s="47">
        <f t="shared" si="76"/>
        <v>0</v>
      </c>
      <c r="AQ59" s="47">
        <f t="shared" si="76"/>
        <v>0</v>
      </c>
      <c r="AR59" s="47">
        <f t="shared" si="76"/>
        <v>0</v>
      </c>
      <c r="AS59" s="47">
        <f t="shared" si="76"/>
        <v>0</v>
      </c>
      <c r="AT59" s="47">
        <f t="shared" si="76"/>
        <v>0</v>
      </c>
      <c r="AU59" s="47">
        <f t="shared" si="76"/>
        <v>0</v>
      </c>
      <c r="AV59" s="47">
        <f t="shared" si="76"/>
        <v>0</v>
      </c>
      <c r="AW59" s="47">
        <f t="shared" si="76"/>
        <v>0</v>
      </c>
      <c r="AX59" s="47">
        <f t="shared" si="76"/>
        <v>0</v>
      </c>
      <c r="AY59" s="47">
        <f t="shared" si="76"/>
        <v>0</v>
      </c>
      <c r="AZ59" s="60">
        <f t="shared" si="76"/>
        <v>0</v>
      </c>
      <c r="BA59" s="59">
        <f t="shared" si="45"/>
        <v>400000</v>
      </c>
      <c r="BB59" s="28">
        <f t="shared" si="46"/>
        <v>0</v>
      </c>
      <c r="BC59" s="61"/>
      <c r="BD59" s="59">
        <f t="shared" si="47"/>
        <v>0</v>
      </c>
      <c r="BE59" s="59">
        <f t="shared" si="48"/>
        <v>0</v>
      </c>
      <c r="BF59" s="59">
        <f t="shared" si="49"/>
        <v>0</v>
      </c>
      <c r="BG59" s="59">
        <f t="shared" si="50"/>
        <v>0</v>
      </c>
      <c r="BH59" s="59">
        <f t="shared" si="51"/>
        <v>400000</v>
      </c>
      <c r="BI59" s="59">
        <f t="shared" si="52"/>
        <v>0</v>
      </c>
      <c r="BJ59" s="59">
        <f t="shared" si="53"/>
        <v>0</v>
      </c>
      <c r="BK59" s="59">
        <f t="shared" si="54"/>
        <v>0</v>
      </c>
      <c r="BL59" s="59">
        <f t="shared" si="55"/>
        <v>0</v>
      </c>
      <c r="BM59" s="59">
        <f t="shared" si="56"/>
        <v>0</v>
      </c>
      <c r="BN59" s="59">
        <f t="shared" si="57"/>
        <v>0</v>
      </c>
      <c r="BO59" s="59">
        <f t="shared" si="58"/>
        <v>0</v>
      </c>
      <c r="BP59" s="61"/>
      <c r="BQ59" s="59">
        <f t="shared" si="59"/>
        <v>0</v>
      </c>
      <c r="BR59" s="59">
        <f t="shared" si="60"/>
        <v>400000</v>
      </c>
      <c r="BS59" s="59">
        <f t="shared" si="61"/>
        <v>0</v>
      </c>
      <c r="BT59" s="59">
        <f t="shared" si="62"/>
        <v>0</v>
      </c>
    </row>
    <row r="60">
      <c r="A60" s="49"/>
      <c r="B60" s="50" t="s">
        <v>37</v>
      </c>
      <c r="C60" s="6"/>
      <c r="D60" s="51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3"/>
      <c r="BA60" s="59">
        <f t="shared" si="45"/>
        <v>0</v>
      </c>
      <c r="BB60" s="28">
        <f t="shared" si="46"/>
        <v>0</v>
      </c>
      <c r="BC60" s="64"/>
      <c r="BD60" s="59">
        <f t="shared" si="47"/>
        <v>0</v>
      </c>
      <c r="BE60" s="59">
        <f t="shared" si="48"/>
        <v>0</v>
      </c>
      <c r="BF60" s="59">
        <f t="shared" si="49"/>
        <v>0</v>
      </c>
      <c r="BG60" s="59">
        <f t="shared" si="50"/>
        <v>0</v>
      </c>
      <c r="BH60" s="59">
        <f t="shared" si="51"/>
        <v>0</v>
      </c>
      <c r="BI60" s="59">
        <f t="shared" si="52"/>
        <v>0</v>
      </c>
      <c r="BJ60" s="59">
        <f t="shared" si="53"/>
        <v>0</v>
      </c>
      <c r="BK60" s="59">
        <f t="shared" si="54"/>
        <v>0</v>
      </c>
      <c r="BL60" s="59">
        <f t="shared" si="55"/>
        <v>0</v>
      </c>
      <c r="BM60" s="59">
        <f t="shared" si="56"/>
        <v>0</v>
      </c>
      <c r="BN60" s="59">
        <f t="shared" si="57"/>
        <v>0</v>
      </c>
      <c r="BO60" s="59">
        <f t="shared" si="58"/>
        <v>0</v>
      </c>
      <c r="BP60" s="64"/>
      <c r="BQ60" s="59">
        <f t="shared" si="59"/>
        <v>0</v>
      </c>
      <c r="BR60" s="59">
        <f t="shared" si="60"/>
        <v>0</v>
      </c>
      <c r="BS60" s="59">
        <f t="shared" si="61"/>
        <v>0</v>
      </c>
      <c r="BT60" s="59">
        <f t="shared" si="62"/>
        <v>0</v>
      </c>
    </row>
    <row r="61">
      <c r="A61" s="49"/>
      <c r="B61" s="52" t="s">
        <v>54</v>
      </c>
      <c r="C61" s="52" t="s">
        <v>340</v>
      </c>
      <c r="D61" s="53">
        <f t="shared" ref="D61:AZ61" si="77">sum(D62)</f>
        <v>400000</v>
      </c>
      <c r="E61" s="53">
        <f t="shared" si="77"/>
        <v>0</v>
      </c>
      <c r="F61" s="53">
        <f t="shared" si="77"/>
        <v>0</v>
      </c>
      <c r="G61" s="53">
        <f t="shared" si="77"/>
        <v>0</v>
      </c>
      <c r="H61" s="53">
        <f t="shared" si="77"/>
        <v>0</v>
      </c>
      <c r="I61" s="53">
        <f t="shared" si="77"/>
        <v>0</v>
      </c>
      <c r="J61" s="53">
        <f t="shared" si="77"/>
        <v>0</v>
      </c>
      <c r="K61" s="53">
        <f t="shared" si="77"/>
        <v>0</v>
      </c>
      <c r="L61" s="53">
        <f t="shared" si="77"/>
        <v>0</v>
      </c>
      <c r="M61" s="53">
        <f t="shared" si="77"/>
        <v>0</v>
      </c>
      <c r="N61" s="53">
        <f t="shared" si="77"/>
        <v>0</v>
      </c>
      <c r="O61" s="53">
        <f t="shared" si="77"/>
        <v>0</v>
      </c>
      <c r="P61" s="53">
        <f t="shared" si="77"/>
        <v>0</v>
      </c>
      <c r="Q61" s="53">
        <f t="shared" si="77"/>
        <v>0</v>
      </c>
      <c r="R61" s="53">
        <f t="shared" si="77"/>
        <v>0</v>
      </c>
      <c r="S61" s="53">
        <f t="shared" si="77"/>
        <v>0</v>
      </c>
      <c r="T61" s="53">
        <f t="shared" si="77"/>
        <v>0</v>
      </c>
      <c r="U61" s="53">
        <f t="shared" si="77"/>
        <v>0</v>
      </c>
      <c r="V61" s="53">
        <f t="shared" si="77"/>
        <v>0</v>
      </c>
      <c r="W61" s="53">
        <f t="shared" si="77"/>
        <v>400000</v>
      </c>
      <c r="X61" s="53">
        <f t="shared" si="77"/>
        <v>0</v>
      </c>
      <c r="Y61" s="53">
        <f t="shared" si="77"/>
        <v>0</v>
      </c>
      <c r="Z61" s="53">
        <f t="shared" si="77"/>
        <v>0</v>
      </c>
      <c r="AA61" s="53">
        <f t="shared" si="77"/>
        <v>0</v>
      </c>
      <c r="AB61" s="53">
        <f t="shared" si="77"/>
        <v>0</v>
      </c>
      <c r="AC61" s="53">
        <f t="shared" si="77"/>
        <v>0</v>
      </c>
      <c r="AD61" s="53">
        <f t="shared" si="77"/>
        <v>0</v>
      </c>
      <c r="AE61" s="53">
        <f t="shared" si="77"/>
        <v>0</v>
      </c>
      <c r="AF61" s="53">
        <f t="shared" si="77"/>
        <v>0</v>
      </c>
      <c r="AG61" s="53">
        <f t="shared" si="77"/>
        <v>0</v>
      </c>
      <c r="AH61" s="53">
        <f t="shared" si="77"/>
        <v>0</v>
      </c>
      <c r="AI61" s="53">
        <f t="shared" si="77"/>
        <v>0</v>
      </c>
      <c r="AJ61" s="53">
        <f t="shared" si="77"/>
        <v>0</v>
      </c>
      <c r="AK61" s="53">
        <f t="shared" si="77"/>
        <v>0</v>
      </c>
      <c r="AL61" s="53">
        <f t="shared" si="77"/>
        <v>0</v>
      </c>
      <c r="AM61" s="53">
        <f t="shared" si="77"/>
        <v>0</v>
      </c>
      <c r="AN61" s="53">
        <f t="shared" si="77"/>
        <v>0</v>
      </c>
      <c r="AO61" s="53">
        <f t="shared" si="77"/>
        <v>0</v>
      </c>
      <c r="AP61" s="53">
        <f t="shared" si="77"/>
        <v>0</v>
      </c>
      <c r="AQ61" s="53">
        <f t="shared" si="77"/>
        <v>0</v>
      </c>
      <c r="AR61" s="53">
        <f t="shared" si="77"/>
        <v>0</v>
      </c>
      <c r="AS61" s="53">
        <f t="shared" si="77"/>
        <v>0</v>
      </c>
      <c r="AT61" s="53">
        <f t="shared" si="77"/>
        <v>0</v>
      </c>
      <c r="AU61" s="53">
        <f t="shared" si="77"/>
        <v>0</v>
      </c>
      <c r="AV61" s="53">
        <f t="shared" si="77"/>
        <v>0</v>
      </c>
      <c r="AW61" s="53">
        <f t="shared" si="77"/>
        <v>0</v>
      </c>
      <c r="AX61" s="53">
        <f t="shared" si="77"/>
        <v>0</v>
      </c>
      <c r="AY61" s="53">
        <f t="shared" si="77"/>
        <v>0</v>
      </c>
      <c r="AZ61" s="53">
        <f t="shared" si="77"/>
        <v>0</v>
      </c>
      <c r="BA61" s="59">
        <f t="shared" si="45"/>
        <v>400000</v>
      </c>
      <c r="BB61" s="28">
        <f t="shared" si="46"/>
        <v>0</v>
      </c>
      <c r="BC61" s="64"/>
      <c r="BD61" s="59">
        <f t="shared" si="47"/>
        <v>0</v>
      </c>
      <c r="BE61" s="59">
        <f t="shared" si="48"/>
        <v>0</v>
      </c>
      <c r="BF61" s="59">
        <f t="shared" si="49"/>
        <v>0</v>
      </c>
      <c r="BG61" s="59">
        <f t="shared" si="50"/>
        <v>0</v>
      </c>
      <c r="BH61" s="59">
        <f t="shared" si="51"/>
        <v>400000</v>
      </c>
      <c r="BI61" s="59">
        <f t="shared" si="52"/>
        <v>0</v>
      </c>
      <c r="BJ61" s="59">
        <f t="shared" si="53"/>
        <v>0</v>
      </c>
      <c r="BK61" s="59">
        <f t="shared" si="54"/>
        <v>0</v>
      </c>
      <c r="BL61" s="59">
        <f t="shared" si="55"/>
        <v>0</v>
      </c>
      <c r="BM61" s="59">
        <f t="shared" si="56"/>
        <v>0</v>
      </c>
      <c r="BN61" s="59">
        <f t="shared" si="57"/>
        <v>0</v>
      </c>
      <c r="BO61" s="59">
        <f t="shared" si="58"/>
        <v>0</v>
      </c>
      <c r="BP61" s="64"/>
      <c r="BQ61" s="59">
        <f t="shared" si="59"/>
        <v>0</v>
      </c>
      <c r="BR61" s="59">
        <f t="shared" si="60"/>
        <v>400000</v>
      </c>
      <c r="BS61" s="59">
        <f t="shared" si="61"/>
        <v>0</v>
      </c>
      <c r="BT61" s="59">
        <f t="shared" si="62"/>
        <v>0</v>
      </c>
    </row>
    <row r="62">
      <c r="A62" s="49"/>
      <c r="B62" s="52" t="s">
        <v>38</v>
      </c>
      <c r="C62" s="52" t="s">
        <v>67</v>
      </c>
      <c r="D62" s="53">
        <v>400000.0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53">
        <v>400000.0</v>
      </c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5"/>
      <c r="BA62" s="59">
        <f t="shared" si="45"/>
        <v>400000</v>
      </c>
      <c r="BB62" s="28">
        <f t="shared" si="46"/>
        <v>0</v>
      </c>
      <c r="BC62" s="64"/>
      <c r="BD62" s="59">
        <f t="shared" si="47"/>
        <v>0</v>
      </c>
      <c r="BE62" s="59">
        <f t="shared" si="48"/>
        <v>0</v>
      </c>
      <c r="BF62" s="59">
        <f t="shared" si="49"/>
        <v>0</v>
      </c>
      <c r="BG62" s="59">
        <f t="shared" si="50"/>
        <v>0</v>
      </c>
      <c r="BH62" s="59">
        <f t="shared" si="51"/>
        <v>400000</v>
      </c>
      <c r="BI62" s="59">
        <f t="shared" si="52"/>
        <v>0</v>
      </c>
      <c r="BJ62" s="59">
        <f t="shared" si="53"/>
        <v>0</v>
      </c>
      <c r="BK62" s="59">
        <f t="shared" si="54"/>
        <v>0</v>
      </c>
      <c r="BL62" s="59">
        <f t="shared" si="55"/>
        <v>0</v>
      </c>
      <c r="BM62" s="59">
        <f t="shared" si="56"/>
        <v>0</v>
      </c>
      <c r="BN62" s="59">
        <f t="shared" si="57"/>
        <v>0</v>
      </c>
      <c r="BO62" s="59">
        <f t="shared" si="58"/>
        <v>0</v>
      </c>
      <c r="BP62" s="64"/>
      <c r="BQ62" s="59">
        <f t="shared" si="59"/>
        <v>0</v>
      </c>
      <c r="BR62" s="59">
        <f t="shared" si="60"/>
        <v>400000</v>
      </c>
      <c r="BS62" s="59">
        <f t="shared" si="61"/>
        <v>0</v>
      </c>
      <c r="BT62" s="59">
        <f t="shared" si="62"/>
        <v>0</v>
      </c>
    </row>
    <row r="63">
      <c r="A63" s="41" t="s">
        <v>68</v>
      </c>
      <c r="B63" s="42" t="s">
        <v>69</v>
      </c>
      <c r="C63" s="6"/>
      <c r="D63" s="43">
        <f t="shared" ref="D63:AZ63" si="78">sum(D64,D68,D71,D74)</f>
        <v>41294000</v>
      </c>
      <c r="E63" s="43">
        <f t="shared" si="78"/>
        <v>0</v>
      </c>
      <c r="F63" s="43">
        <f t="shared" si="78"/>
        <v>0</v>
      </c>
      <c r="G63" s="43">
        <f t="shared" si="78"/>
        <v>0</v>
      </c>
      <c r="H63" s="43">
        <f t="shared" si="78"/>
        <v>0</v>
      </c>
      <c r="I63" s="43">
        <f t="shared" si="78"/>
        <v>0</v>
      </c>
      <c r="J63" s="43">
        <f t="shared" si="78"/>
        <v>0</v>
      </c>
      <c r="K63" s="43">
        <f t="shared" si="78"/>
        <v>0</v>
      </c>
      <c r="L63" s="43">
        <f t="shared" si="78"/>
        <v>0</v>
      </c>
      <c r="M63" s="43">
        <f t="shared" si="78"/>
        <v>0</v>
      </c>
      <c r="N63" s="43">
        <f t="shared" si="78"/>
        <v>0</v>
      </c>
      <c r="O63" s="43">
        <f t="shared" si="78"/>
        <v>0</v>
      </c>
      <c r="P63" s="43">
        <f t="shared" si="78"/>
        <v>0</v>
      </c>
      <c r="Q63" s="43">
        <f t="shared" si="78"/>
        <v>0</v>
      </c>
      <c r="R63" s="43">
        <f t="shared" si="78"/>
        <v>0</v>
      </c>
      <c r="S63" s="43">
        <f t="shared" si="78"/>
        <v>0</v>
      </c>
      <c r="T63" s="43">
        <f t="shared" si="78"/>
        <v>0</v>
      </c>
      <c r="U63" s="43">
        <f t="shared" si="78"/>
        <v>0</v>
      </c>
      <c r="V63" s="43">
        <f t="shared" si="78"/>
        <v>0</v>
      </c>
      <c r="W63" s="43">
        <f t="shared" si="78"/>
        <v>0</v>
      </c>
      <c r="X63" s="43">
        <f t="shared" si="78"/>
        <v>0</v>
      </c>
      <c r="Y63" s="43">
        <f t="shared" si="78"/>
        <v>0</v>
      </c>
      <c r="Z63" s="43">
        <f t="shared" si="78"/>
        <v>0</v>
      </c>
      <c r="AA63" s="43">
        <f t="shared" si="78"/>
        <v>0</v>
      </c>
      <c r="AB63" s="43">
        <f t="shared" si="78"/>
        <v>0</v>
      </c>
      <c r="AC63" s="43">
        <f t="shared" si="78"/>
        <v>0</v>
      </c>
      <c r="AD63" s="43">
        <f t="shared" si="78"/>
        <v>0</v>
      </c>
      <c r="AE63" s="43">
        <f t="shared" si="78"/>
        <v>0</v>
      </c>
      <c r="AF63" s="43">
        <f t="shared" si="78"/>
        <v>0</v>
      </c>
      <c r="AG63" s="43">
        <f t="shared" si="78"/>
        <v>0</v>
      </c>
      <c r="AH63" s="43">
        <f t="shared" si="78"/>
        <v>0</v>
      </c>
      <c r="AI63" s="43">
        <f t="shared" si="78"/>
        <v>0</v>
      </c>
      <c r="AJ63" s="43">
        <f t="shared" si="78"/>
        <v>0</v>
      </c>
      <c r="AK63" s="43">
        <f t="shared" si="78"/>
        <v>0</v>
      </c>
      <c r="AL63" s="43">
        <f t="shared" si="78"/>
        <v>0</v>
      </c>
      <c r="AM63" s="43">
        <f t="shared" si="78"/>
        <v>0</v>
      </c>
      <c r="AN63" s="43">
        <f t="shared" si="78"/>
        <v>0</v>
      </c>
      <c r="AO63" s="43">
        <f t="shared" si="78"/>
        <v>0</v>
      </c>
      <c r="AP63" s="43">
        <f t="shared" si="78"/>
        <v>1800000</v>
      </c>
      <c r="AQ63" s="43">
        <f t="shared" si="78"/>
        <v>0</v>
      </c>
      <c r="AR63" s="43">
        <f t="shared" si="78"/>
        <v>0</v>
      </c>
      <c r="AS63" s="43">
        <f t="shared" si="78"/>
        <v>0</v>
      </c>
      <c r="AT63" s="43">
        <f t="shared" si="78"/>
        <v>0</v>
      </c>
      <c r="AU63" s="43">
        <f t="shared" si="78"/>
        <v>0</v>
      </c>
      <c r="AV63" s="43">
        <f t="shared" si="78"/>
        <v>0</v>
      </c>
      <c r="AW63" s="43">
        <f t="shared" si="78"/>
        <v>34458000</v>
      </c>
      <c r="AX63" s="43">
        <f t="shared" si="78"/>
        <v>5036000</v>
      </c>
      <c r="AY63" s="43">
        <f t="shared" si="78"/>
        <v>0</v>
      </c>
      <c r="AZ63" s="43">
        <f t="shared" si="78"/>
        <v>0</v>
      </c>
      <c r="BA63" s="59">
        <f t="shared" si="45"/>
        <v>41294000</v>
      </c>
      <c r="BB63" s="28">
        <f t="shared" si="46"/>
        <v>0</v>
      </c>
      <c r="BC63" s="29"/>
      <c r="BD63" s="59">
        <f t="shared" si="47"/>
        <v>0</v>
      </c>
      <c r="BE63" s="59">
        <f t="shared" si="48"/>
        <v>0</v>
      </c>
      <c r="BF63" s="59">
        <f t="shared" si="49"/>
        <v>0</v>
      </c>
      <c r="BG63" s="59">
        <f t="shared" si="50"/>
        <v>0</v>
      </c>
      <c r="BH63" s="59">
        <f t="shared" si="51"/>
        <v>0</v>
      </c>
      <c r="BI63" s="59">
        <f t="shared" si="52"/>
        <v>0</v>
      </c>
      <c r="BJ63" s="59">
        <f t="shared" si="53"/>
        <v>0</v>
      </c>
      <c r="BK63" s="59">
        <f t="shared" si="54"/>
        <v>0</v>
      </c>
      <c r="BL63" s="59">
        <f t="shared" si="55"/>
        <v>0</v>
      </c>
      <c r="BM63" s="59">
        <f t="shared" si="56"/>
        <v>1800000</v>
      </c>
      <c r="BN63" s="59">
        <f t="shared" si="57"/>
        <v>0</v>
      </c>
      <c r="BO63" s="59">
        <f t="shared" si="58"/>
        <v>39494000</v>
      </c>
      <c r="BP63" s="29"/>
      <c r="BQ63" s="59">
        <f t="shared" si="59"/>
        <v>0</v>
      </c>
      <c r="BR63" s="59">
        <f t="shared" si="60"/>
        <v>0</v>
      </c>
      <c r="BS63" s="59">
        <f t="shared" si="61"/>
        <v>0</v>
      </c>
      <c r="BT63" s="59">
        <f t="shared" si="62"/>
        <v>41294000</v>
      </c>
    </row>
    <row r="64">
      <c r="A64" s="45">
        <v>521211.0</v>
      </c>
      <c r="B64" s="46" t="s">
        <v>48</v>
      </c>
      <c r="C64" s="6"/>
      <c r="D64" s="47">
        <f t="shared" ref="D64:AZ64" si="79">sum(D66:D67)</f>
        <v>11976000</v>
      </c>
      <c r="E64" s="47">
        <f t="shared" si="79"/>
        <v>0</v>
      </c>
      <c r="F64" s="47">
        <f t="shared" si="79"/>
        <v>0</v>
      </c>
      <c r="G64" s="47">
        <f t="shared" si="79"/>
        <v>0</v>
      </c>
      <c r="H64" s="47">
        <f t="shared" si="79"/>
        <v>0</v>
      </c>
      <c r="I64" s="47">
        <f t="shared" si="79"/>
        <v>0</v>
      </c>
      <c r="J64" s="47">
        <f t="shared" si="79"/>
        <v>0</v>
      </c>
      <c r="K64" s="47">
        <f t="shared" si="79"/>
        <v>0</v>
      </c>
      <c r="L64" s="47">
        <f t="shared" si="79"/>
        <v>0</v>
      </c>
      <c r="M64" s="47">
        <f t="shared" si="79"/>
        <v>0</v>
      </c>
      <c r="N64" s="47">
        <f t="shared" si="79"/>
        <v>0</v>
      </c>
      <c r="O64" s="47">
        <f t="shared" si="79"/>
        <v>0</v>
      </c>
      <c r="P64" s="47">
        <f t="shared" si="79"/>
        <v>0</v>
      </c>
      <c r="Q64" s="47">
        <f t="shared" si="79"/>
        <v>0</v>
      </c>
      <c r="R64" s="47">
        <f t="shared" si="79"/>
        <v>0</v>
      </c>
      <c r="S64" s="47">
        <f t="shared" si="79"/>
        <v>0</v>
      </c>
      <c r="T64" s="47">
        <f t="shared" si="79"/>
        <v>0</v>
      </c>
      <c r="U64" s="47">
        <f t="shared" si="79"/>
        <v>0</v>
      </c>
      <c r="V64" s="47">
        <f t="shared" si="79"/>
        <v>0</v>
      </c>
      <c r="W64" s="47">
        <f t="shared" si="79"/>
        <v>0</v>
      </c>
      <c r="X64" s="47">
        <f t="shared" si="79"/>
        <v>0</v>
      </c>
      <c r="Y64" s="47">
        <f t="shared" si="79"/>
        <v>0</v>
      </c>
      <c r="Z64" s="47">
        <f t="shared" si="79"/>
        <v>0</v>
      </c>
      <c r="AA64" s="47">
        <f t="shared" si="79"/>
        <v>0</v>
      </c>
      <c r="AB64" s="47">
        <f t="shared" si="79"/>
        <v>0</v>
      </c>
      <c r="AC64" s="47">
        <f t="shared" si="79"/>
        <v>0</v>
      </c>
      <c r="AD64" s="47">
        <f t="shared" si="79"/>
        <v>0</v>
      </c>
      <c r="AE64" s="47">
        <f t="shared" si="79"/>
        <v>0</v>
      </c>
      <c r="AF64" s="47">
        <f t="shared" si="79"/>
        <v>0</v>
      </c>
      <c r="AG64" s="47">
        <f t="shared" si="79"/>
        <v>0</v>
      </c>
      <c r="AH64" s="47">
        <f t="shared" si="79"/>
        <v>0</v>
      </c>
      <c r="AI64" s="47">
        <f t="shared" si="79"/>
        <v>0</v>
      </c>
      <c r="AJ64" s="47">
        <f t="shared" si="79"/>
        <v>0</v>
      </c>
      <c r="AK64" s="47">
        <f t="shared" si="79"/>
        <v>0</v>
      </c>
      <c r="AL64" s="47">
        <f t="shared" si="79"/>
        <v>0</v>
      </c>
      <c r="AM64" s="47">
        <f t="shared" si="79"/>
        <v>0</v>
      </c>
      <c r="AN64" s="47">
        <f t="shared" si="79"/>
        <v>0</v>
      </c>
      <c r="AO64" s="47">
        <f t="shared" si="79"/>
        <v>0</v>
      </c>
      <c r="AP64" s="47">
        <f t="shared" si="79"/>
        <v>0</v>
      </c>
      <c r="AQ64" s="47">
        <f t="shared" si="79"/>
        <v>0</v>
      </c>
      <c r="AR64" s="47">
        <f t="shared" si="79"/>
        <v>0</v>
      </c>
      <c r="AS64" s="47">
        <f t="shared" si="79"/>
        <v>0</v>
      </c>
      <c r="AT64" s="47">
        <f t="shared" si="79"/>
        <v>0</v>
      </c>
      <c r="AU64" s="47">
        <f t="shared" si="79"/>
        <v>0</v>
      </c>
      <c r="AV64" s="47">
        <f t="shared" si="79"/>
        <v>0</v>
      </c>
      <c r="AW64" s="47">
        <f t="shared" si="79"/>
        <v>8910000</v>
      </c>
      <c r="AX64" s="47">
        <f t="shared" si="79"/>
        <v>3066000</v>
      </c>
      <c r="AY64" s="47">
        <f t="shared" si="79"/>
        <v>0</v>
      </c>
      <c r="AZ64" s="47">
        <f t="shared" si="79"/>
        <v>0</v>
      </c>
      <c r="BA64" s="59">
        <f t="shared" si="45"/>
        <v>11976000</v>
      </c>
      <c r="BB64" s="28">
        <f t="shared" si="46"/>
        <v>0</v>
      </c>
      <c r="BC64" s="61"/>
      <c r="BD64" s="59">
        <f t="shared" si="47"/>
        <v>0</v>
      </c>
      <c r="BE64" s="59">
        <f t="shared" si="48"/>
        <v>0</v>
      </c>
      <c r="BF64" s="59">
        <f t="shared" si="49"/>
        <v>0</v>
      </c>
      <c r="BG64" s="59">
        <f t="shared" si="50"/>
        <v>0</v>
      </c>
      <c r="BH64" s="59">
        <f t="shared" si="51"/>
        <v>0</v>
      </c>
      <c r="BI64" s="59">
        <f t="shared" si="52"/>
        <v>0</v>
      </c>
      <c r="BJ64" s="59">
        <f t="shared" si="53"/>
        <v>0</v>
      </c>
      <c r="BK64" s="59">
        <f t="shared" si="54"/>
        <v>0</v>
      </c>
      <c r="BL64" s="59">
        <f t="shared" si="55"/>
        <v>0</v>
      </c>
      <c r="BM64" s="59">
        <f t="shared" si="56"/>
        <v>0</v>
      </c>
      <c r="BN64" s="59">
        <f t="shared" si="57"/>
        <v>0</v>
      </c>
      <c r="BO64" s="59">
        <f t="shared" si="58"/>
        <v>11976000</v>
      </c>
      <c r="BP64" s="61"/>
      <c r="BQ64" s="59">
        <f t="shared" si="59"/>
        <v>0</v>
      </c>
      <c r="BR64" s="59">
        <f t="shared" si="60"/>
        <v>0</v>
      </c>
      <c r="BS64" s="59">
        <f t="shared" si="61"/>
        <v>0</v>
      </c>
      <c r="BT64" s="59">
        <f t="shared" si="62"/>
        <v>11976000</v>
      </c>
    </row>
    <row r="65">
      <c r="A65" s="49"/>
      <c r="B65" s="50" t="s">
        <v>37</v>
      </c>
      <c r="C65" s="6"/>
      <c r="D65" s="51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3"/>
      <c r="BA65" s="59">
        <f t="shared" si="45"/>
        <v>0</v>
      </c>
      <c r="BB65" s="28">
        <f t="shared" si="46"/>
        <v>0</v>
      </c>
      <c r="BC65" s="64"/>
      <c r="BD65" s="59">
        <f t="shared" si="47"/>
        <v>0</v>
      </c>
      <c r="BE65" s="59">
        <f t="shared" si="48"/>
        <v>0</v>
      </c>
      <c r="BF65" s="59">
        <f t="shared" si="49"/>
        <v>0</v>
      </c>
      <c r="BG65" s="59">
        <f t="shared" si="50"/>
        <v>0</v>
      </c>
      <c r="BH65" s="59">
        <f t="shared" si="51"/>
        <v>0</v>
      </c>
      <c r="BI65" s="59">
        <f t="shared" si="52"/>
        <v>0</v>
      </c>
      <c r="BJ65" s="59">
        <f t="shared" si="53"/>
        <v>0</v>
      </c>
      <c r="BK65" s="59">
        <f t="shared" si="54"/>
        <v>0</v>
      </c>
      <c r="BL65" s="59">
        <f t="shared" si="55"/>
        <v>0</v>
      </c>
      <c r="BM65" s="59">
        <f t="shared" si="56"/>
        <v>0</v>
      </c>
      <c r="BN65" s="59">
        <f t="shared" si="57"/>
        <v>0</v>
      </c>
      <c r="BO65" s="59">
        <f t="shared" si="58"/>
        <v>0</v>
      </c>
      <c r="BP65" s="64"/>
      <c r="BQ65" s="59">
        <f t="shared" si="59"/>
        <v>0</v>
      </c>
      <c r="BR65" s="59">
        <f t="shared" si="60"/>
        <v>0</v>
      </c>
      <c r="BS65" s="59">
        <f t="shared" si="61"/>
        <v>0</v>
      </c>
      <c r="BT65" s="59">
        <f t="shared" si="62"/>
        <v>0</v>
      </c>
    </row>
    <row r="66">
      <c r="A66" s="49"/>
      <c r="B66" s="52" t="s">
        <v>38</v>
      </c>
      <c r="C66" s="52" t="s">
        <v>355</v>
      </c>
      <c r="D66" s="53">
        <v>8910000.0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>
        <f>D66</f>
        <v>8910000</v>
      </c>
      <c r="AX66" s="62"/>
      <c r="AY66" s="62"/>
      <c r="AZ66" s="65"/>
      <c r="BA66" s="59">
        <f t="shared" si="45"/>
        <v>8910000</v>
      </c>
      <c r="BB66" s="28">
        <f t="shared" si="46"/>
        <v>0</v>
      </c>
      <c r="BC66" s="64"/>
      <c r="BD66" s="59">
        <f t="shared" si="47"/>
        <v>0</v>
      </c>
      <c r="BE66" s="59">
        <f t="shared" si="48"/>
        <v>0</v>
      </c>
      <c r="BF66" s="59">
        <f t="shared" si="49"/>
        <v>0</v>
      </c>
      <c r="BG66" s="59">
        <f t="shared" si="50"/>
        <v>0</v>
      </c>
      <c r="BH66" s="59">
        <f t="shared" si="51"/>
        <v>0</v>
      </c>
      <c r="BI66" s="59">
        <f t="shared" si="52"/>
        <v>0</v>
      </c>
      <c r="BJ66" s="59">
        <f t="shared" si="53"/>
        <v>0</v>
      </c>
      <c r="BK66" s="59">
        <f t="shared" si="54"/>
        <v>0</v>
      </c>
      <c r="BL66" s="59">
        <f t="shared" si="55"/>
        <v>0</v>
      </c>
      <c r="BM66" s="59">
        <f t="shared" si="56"/>
        <v>0</v>
      </c>
      <c r="BN66" s="59">
        <f t="shared" si="57"/>
        <v>0</v>
      </c>
      <c r="BO66" s="59">
        <f t="shared" si="58"/>
        <v>8910000</v>
      </c>
      <c r="BP66" s="64"/>
      <c r="BQ66" s="59">
        <f t="shared" si="59"/>
        <v>0</v>
      </c>
      <c r="BR66" s="59">
        <f t="shared" si="60"/>
        <v>0</v>
      </c>
      <c r="BS66" s="59">
        <f t="shared" si="61"/>
        <v>0</v>
      </c>
      <c r="BT66" s="59">
        <f t="shared" si="62"/>
        <v>8910000</v>
      </c>
    </row>
    <row r="67">
      <c r="A67" s="49"/>
      <c r="B67" s="52" t="s">
        <v>38</v>
      </c>
      <c r="C67" s="52" t="s">
        <v>70</v>
      </c>
      <c r="D67" s="53">
        <v>3066000.0</v>
      </c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53">
        <v>3066000.0</v>
      </c>
      <c r="AY67" s="62"/>
      <c r="AZ67" s="65"/>
      <c r="BA67" s="59">
        <f t="shared" si="45"/>
        <v>3066000</v>
      </c>
      <c r="BB67" s="28">
        <f t="shared" si="46"/>
        <v>0</v>
      </c>
      <c r="BC67" s="64"/>
      <c r="BD67" s="59">
        <f t="shared" si="47"/>
        <v>0</v>
      </c>
      <c r="BE67" s="59">
        <f t="shared" si="48"/>
        <v>0</v>
      </c>
      <c r="BF67" s="59">
        <f t="shared" si="49"/>
        <v>0</v>
      </c>
      <c r="BG67" s="59">
        <f t="shared" si="50"/>
        <v>0</v>
      </c>
      <c r="BH67" s="59">
        <f t="shared" si="51"/>
        <v>0</v>
      </c>
      <c r="BI67" s="59">
        <f t="shared" si="52"/>
        <v>0</v>
      </c>
      <c r="BJ67" s="59">
        <f t="shared" si="53"/>
        <v>0</v>
      </c>
      <c r="BK67" s="59">
        <f t="shared" si="54"/>
        <v>0</v>
      </c>
      <c r="BL67" s="59">
        <f t="shared" si="55"/>
        <v>0</v>
      </c>
      <c r="BM67" s="59">
        <f t="shared" si="56"/>
        <v>0</v>
      </c>
      <c r="BN67" s="59">
        <f t="shared" si="57"/>
        <v>0</v>
      </c>
      <c r="BO67" s="59">
        <f t="shared" si="58"/>
        <v>3066000</v>
      </c>
      <c r="BP67" s="64"/>
      <c r="BQ67" s="59">
        <f t="shared" si="59"/>
        <v>0</v>
      </c>
      <c r="BR67" s="59">
        <f t="shared" si="60"/>
        <v>0</v>
      </c>
      <c r="BS67" s="59">
        <f t="shared" si="61"/>
        <v>0</v>
      </c>
      <c r="BT67" s="59">
        <f t="shared" si="62"/>
        <v>3066000</v>
      </c>
    </row>
    <row r="68">
      <c r="A68" s="45">
        <v>522151.0</v>
      </c>
      <c r="B68" s="46" t="s">
        <v>51</v>
      </c>
      <c r="C68" s="6"/>
      <c r="D68" s="47">
        <f t="shared" ref="D68:AZ68" si="80">sum(D70)</f>
        <v>3600000</v>
      </c>
      <c r="E68" s="47">
        <f t="shared" si="80"/>
        <v>0</v>
      </c>
      <c r="F68" s="47">
        <f t="shared" si="80"/>
        <v>0</v>
      </c>
      <c r="G68" s="47">
        <f t="shared" si="80"/>
        <v>0</v>
      </c>
      <c r="H68" s="47">
        <f t="shared" si="80"/>
        <v>0</v>
      </c>
      <c r="I68" s="47">
        <f t="shared" si="80"/>
        <v>0</v>
      </c>
      <c r="J68" s="47">
        <f t="shared" si="80"/>
        <v>0</v>
      </c>
      <c r="K68" s="47">
        <f t="shared" si="80"/>
        <v>0</v>
      </c>
      <c r="L68" s="47">
        <f t="shared" si="80"/>
        <v>0</v>
      </c>
      <c r="M68" s="47">
        <f t="shared" si="80"/>
        <v>0</v>
      </c>
      <c r="N68" s="47">
        <f t="shared" si="80"/>
        <v>0</v>
      </c>
      <c r="O68" s="47">
        <f t="shared" si="80"/>
        <v>0</v>
      </c>
      <c r="P68" s="47">
        <f t="shared" si="80"/>
        <v>0</v>
      </c>
      <c r="Q68" s="47">
        <f t="shared" si="80"/>
        <v>0</v>
      </c>
      <c r="R68" s="47">
        <f t="shared" si="80"/>
        <v>0</v>
      </c>
      <c r="S68" s="47">
        <f t="shared" si="80"/>
        <v>0</v>
      </c>
      <c r="T68" s="47">
        <f t="shared" si="80"/>
        <v>0</v>
      </c>
      <c r="U68" s="47">
        <f t="shared" si="80"/>
        <v>0</v>
      </c>
      <c r="V68" s="47">
        <f t="shared" si="80"/>
        <v>0</v>
      </c>
      <c r="W68" s="47">
        <f t="shared" si="80"/>
        <v>0</v>
      </c>
      <c r="X68" s="47">
        <f t="shared" si="80"/>
        <v>0</v>
      </c>
      <c r="Y68" s="47">
        <f t="shared" si="80"/>
        <v>0</v>
      </c>
      <c r="Z68" s="47">
        <f t="shared" si="80"/>
        <v>0</v>
      </c>
      <c r="AA68" s="47">
        <f t="shared" si="80"/>
        <v>0</v>
      </c>
      <c r="AB68" s="47">
        <f t="shared" si="80"/>
        <v>0</v>
      </c>
      <c r="AC68" s="47">
        <f t="shared" si="80"/>
        <v>0</v>
      </c>
      <c r="AD68" s="47">
        <f t="shared" si="80"/>
        <v>0</v>
      </c>
      <c r="AE68" s="47">
        <f t="shared" si="80"/>
        <v>0</v>
      </c>
      <c r="AF68" s="47">
        <f t="shared" si="80"/>
        <v>0</v>
      </c>
      <c r="AG68" s="47">
        <f t="shared" si="80"/>
        <v>0</v>
      </c>
      <c r="AH68" s="47">
        <f t="shared" si="80"/>
        <v>0</v>
      </c>
      <c r="AI68" s="47">
        <f t="shared" si="80"/>
        <v>0</v>
      </c>
      <c r="AJ68" s="47">
        <f t="shared" si="80"/>
        <v>0</v>
      </c>
      <c r="AK68" s="47">
        <f t="shared" si="80"/>
        <v>0</v>
      </c>
      <c r="AL68" s="47">
        <f t="shared" si="80"/>
        <v>0</v>
      </c>
      <c r="AM68" s="47">
        <f t="shared" si="80"/>
        <v>0</v>
      </c>
      <c r="AN68" s="47">
        <f t="shared" si="80"/>
        <v>0</v>
      </c>
      <c r="AO68" s="47">
        <f t="shared" si="80"/>
        <v>0</v>
      </c>
      <c r="AP68" s="47">
        <f t="shared" si="80"/>
        <v>1800000</v>
      </c>
      <c r="AQ68" s="47">
        <f t="shared" si="80"/>
        <v>0</v>
      </c>
      <c r="AR68" s="47">
        <f t="shared" si="80"/>
        <v>0</v>
      </c>
      <c r="AS68" s="47">
        <f t="shared" si="80"/>
        <v>0</v>
      </c>
      <c r="AT68" s="47">
        <f t="shared" si="80"/>
        <v>0</v>
      </c>
      <c r="AU68" s="47">
        <f t="shared" si="80"/>
        <v>0</v>
      </c>
      <c r="AV68" s="47">
        <f t="shared" si="80"/>
        <v>0</v>
      </c>
      <c r="AW68" s="47">
        <f t="shared" si="80"/>
        <v>0</v>
      </c>
      <c r="AX68" s="47">
        <f t="shared" si="80"/>
        <v>1800000</v>
      </c>
      <c r="AY68" s="47">
        <f t="shared" si="80"/>
        <v>0</v>
      </c>
      <c r="AZ68" s="60">
        <f t="shared" si="80"/>
        <v>0</v>
      </c>
      <c r="BA68" s="59">
        <f t="shared" si="45"/>
        <v>3600000</v>
      </c>
      <c r="BB68" s="28">
        <f t="shared" si="46"/>
        <v>0</v>
      </c>
      <c r="BC68" s="61"/>
      <c r="BD68" s="59">
        <f t="shared" si="47"/>
        <v>0</v>
      </c>
      <c r="BE68" s="59">
        <f t="shared" si="48"/>
        <v>0</v>
      </c>
      <c r="BF68" s="59">
        <f t="shared" si="49"/>
        <v>0</v>
      </c>
      <c r="BG68" s="59">
        <f t="shared" si="50"/>
        <v>0</v>
      </c>
      <c r="BH68" s="59">
        <f t="shared" si="51"/>
        <v>0</v>
      </c>
      <c r="BI68" s="59">
        <f t="shared" si="52"/>
        <v>0</v>
      </c>
      <c r="BJ68" s="59">
        <f t="shared" si="53"/>
        <v>0</v>
      </c>
      <c r="BK68" s="59">
        <f t="shared" si="54"/>
        <v>0</v>
      </c>
      <c r="BL68" s="59">
        <f t="shared" si="55"/>
        <v>0</v>
      </c>
      <c r="BM68" s="59">
        <f t="shared" si="56"/>
        <v>1800000</v>
      </c>
      <c r="BN68" s="59">
        <f t="shared" si="57"/>
        <v>0</v>
      </c>
      <c r="BO68" s="59">
        <f t="shared" si="58"/>
        <v>1800000</v>
      </c>
      <c r="BP68" s="61"/>
      <c r="BQ68" s="59">
        <f t="shared" si="59"/>
        <v>0</v>
      </c>
      <c r="BR68" s="59">
        <f t="shared" si="60"/>
        <v>0</v>
      </c>
      <c r="BS68" s="59">
        <f t="shared" si="61"/>
        <v>0</v>
      </c>
      <c r="BT68" s="59">
        <f t="shared" si="62"/>
        <v>3600000</v>
      </c>
    </row>
    <row r="69">
      <c r="A69" s="49"/>
      <c r="B69" s="50" t="s">
        <v>37</v>
      </c>
      <c r="C69" s="6"/>
      <c r="D69" s="5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3"/>
      <c r="BA69" s="59">
        <f t="shared" si="45"/>
        <v>0</v>
      </c>
      <c r="BB69" s="28">
        <f t="shared" si="46"/>
        <v>0</v>
      </c>
      <c r="BC69" s="64"/>
      <c r="BD69" s="59">
        <f t="shared" si="47"/>
        <v>0</v>
      </c>
      <c r="BE69" s="59">
        <f t="shared" si="48"/>
        <v>0</v>
      </c>
      <c r="BF69" s="59">
        <f t="shared" si="49"/>
        <v>0</v>
      </c>
      <c r="BG69" s="59">
        <f t="shared" si="50"/>
        <v>0</v>
      </c>
      <c r="BH69" s="59">
        <f t="shared" si="51"/>
        <v>0</v>
      </c>
      <c r="BI69" s="59">
        <f t="shared" si="52"/>
        <v>0</v>
      </c>
      <c r="BJ69" s="59">
        <f t="shared" si="53"/>
        <v>0</v>
      </c>
      <c r="BK69" s="59">
        <f t="shared" si="54"/>
        <v>0</v>
      </c>
      <c r="BL69" s="59">
        <f t="shared" si="55"/>
        <v>0</v>
      </c>
      <c r="BM69" s="59">
        <f t="shared" si="56"/>
        <v>0</v>
      </c>
      <c r="BN69" s="59">
        <f t="shared" si="57"/>
        <v>0</v>
      </c>
      <c r="BO69" s="59">
        <f t="shared" si="58"/>
        <v>0</v>
      </c>
      <c r="BP69" s="64"/>
      <c r="BQ69" s="59">
        <f t="shared" si="59"/>
        <v>0</v>
      </c>
      <c r="BR69" s="59">
        <f t="shared" si="60"/>
        <v>0</v>
      </c>
      <c r="BS69" s="59">
        <f t="shared" si="61"/>
        <v>0</v>
      </c>
      <c r="BT69" s="59">
        <f t="shared" si="62"/>
        <v>0</v>
      </c>
    </row>
    <row r="70" ht="30.0" customHeight="1">
      <c r="A70" s="49"/>
      <c r="B70" s="52" t="s">
        <v>38</v>
      </c>
      <c r="C70" s="52" t="s">
        <v>71</v>
      </c>
      <c r="D70" s="53">
        <v>3600000.0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53">
        <v>1800000.0</v>
      </c>
      <c r="AQ70" s="62"/>
      <c r="AR70" s="62"/>
      <c r="AS70" s="62"/>
      <c r="AT70" s="62"/>
      <c r="AU70" s="62"/>
      <c r="AV70" s="62"/>
      <c r="AW70" s="62"/>
      <c r="AX70" s="53">
        <v>1800000.0</v>
      </c>
      <c r="AY70" s="62"/>
      <c r="AZ70" s="65"/>
      <c r="BA70" s="59">
        <f t="shared" si="45"/>
        <v>3600000</v>
      </c>
      <c r="BB70" s="28">
        <f t="shared" si="46"/>
        <v>0</v>
      </c>
      <c r="BC70" s="64"/>
      <c r="BD70" s="59">
        <f t="shared" si="47"/>
        <v>0</v>
      </c>
      <c r="BE70" s="59">
        <f t="shared" si="48"/>
        <v>0</v>
      </c>
      <c r="BF70" s="59">
        <f t="shared" si="49"/>
        <v>0</v>
      </c>
      <c r="BG70" s="59">
        <f t="shared" si="50"/>
        <v>0</v>
      </c>
      <c r="BH70" s="59">
        <f t="shared" si="51"/>
        <v>0</v>
      </c>
      <c r="BI70" s="59">
        <f t="shared" si="52"/>
        <v>0</v>
      </c>
      <c r="BJ70" s="59">
        <f t="shared" si="53"/>
        <v>0</v>
      </c>
      <c r="BK70" s="59">
        <f t="shared" si="54"/>
        <v>0</v>
      </c>
      <c r="BL70" s="59">
        <f t="shared" si="55"/>
        <v>0</v>
      </c>
      <c r="BM70" s="59">
        <f t="shared" si="56"/>
        <v>1800000</v>
      </c>
      <c r="BN70" s="59">
        <f t="shared" si="57"/>
        <v>0</v>
      </c>
      <c r="BO70" s="59">
        <f t="shared" si="58"/>
        <v>1800000</v>
      </c>
      <c r="BP70" s="64"/>
      <c r="BQ70" s="59">
        <f t="shared" si="59"/>
        <v>0</v>
      </c>
      <c r="BR70" s="59">
        <f t="shared" si="60"/>
        <v>0</v>
      </c>
      <c r="BS70" s="59">
        <f t="shared" si="61"/>
        <v>0</v>
      </c>
      <c r="BT70" s="59">
        <f t="shared" si="62"/>
        <v>3600000</v>
      </c>
    </row>
    <row r="71">
      <c r="A71" s="45">
        <v>522191.0</v>
      </c>
      <c r="B71" s="46" t="s">
        <v>36</v>
      </c>
      <c r="C71" s="6"/>
      <c r="D71" s="47">
        <f t="shared" ref="D71:AZ71" si="81">sum(D73)</f>
        <v>25548000</v>
      </c>
      <c r="E71" s="47">
        <f t="shared" si="81"/>
        <v>0</v>
      </c>
      <c r="F71" s="47">
        <f t="shared" si="81"/>
        <v>0</v>
      </c>
      <c r="G71" s="47">
        <f t="shared" si="81"/>
        <v>0</v>
      </c>
      <c r="H71" s="47">
        <f t="shared" si="81"/>
        <v>0</v>
      </c>
      <c r="I71" s="47">
        <f t="shared" si="81"/>
        <v>0</v>
      </c>
      <c r="J71" s="47">
        <f t="shared" si="81"/>
        <v>0</v>
      </c>
      <c r="K71" s="47">
        <f t="shared" si="81"/>
        <v>0</v>
      </c>
      <c r="L71" s="47">
        <f t="shared" si="81"/>
        <v>0</v>
      </c>
      <c r="M71" s="47">
        <f t="shared" si="81"/>
        <v>0</v>
      </c>
      <c r="N71" s="47">
        <f t="shared" si="81"/>
        <v>0</v>
      </c>
      <c r="O71" s="47">
        <f t="shared" si="81"/>
        <v>0</v>
      </c>
      <c r="P71" s="47">
        <f t="shared" si="81"/>
        <v>0</v>
      </c>
      <c r="Q71" s="47">
        <f t="shared" si="81"/>
        <v>0</v>
      </c>
      <c r="R71" s="47">
        <f t="shared" si="81"/>
        <v>0</v>
      </c>
      <c r="S71" s="47">
        <f t="shared" si="81"/>
        <v>0</v>
      </c>
      <c r="T71" s="47">
        <f t="shared" si="81"/>
        <v>0</v>
      </c>
      <c r="U71" s="47">
        <f t="shared" si="81"/>
        <v>0</v>
      </c>
      <c r="V71" s="47">
        <f t="shared" si="81"/>
        <v>0</v>
      </c>
      <c r="W71" s="47">
        <f t="shared" si="81"/>
        <v>0</v>
      </c>
      <c r="X71" s="47">
        <f t="shared" si="81"/>
        <v>0</v>
      </c>
      <c r="Y71" s="47">
        <f t="shared" si="81"/>
        <v>0</v>
      </c>
      <c r="Z71" s="47">
        <f t="shared" si="81"/>
        <v>0</v>
      </c>
      <c r="AA71" s="47">
        <f t="shared" si="81"/>
        <v>0</v>
      </c>
      <c r="AB71" s="47">
        <f t="shared" si="81"/>
        <v>0</v>
      </c>
      <c r="AC71" s="47">
        <f t="shared" si="81"/>
        <v>0</v>
      </c>
      <c r="AD71" s="47">
        <f t="shared" si="81"/>
        <v>0</v>
      </c>
      <c r="AE71" s="47">
        <f t="shared" si="81"/>
        <v>0</v>
      </c>
      <c r="AF71" s="47">
        <f t="shared" si="81"/>
        <v>0</v>
      </c>
      <c r="AG71" s="47">
        <f t="shared" si="81"/>
        <v>0</v>
      </c>
      <c r="AH71" s="47">
        <f t="shared" si="81"/>
        <v>0</v>
      </c>
      <c r="AI71" s="47">
        <f t="shared" si="81"/>
        <v>0</v>
      </c>
      <c r="AJ71" s="47">
        <f t="shared" si="81"/>
        <v>0</v>
      </c>
      <c r="AK71" s="47">
        <f t="shared" si="81"/>
        <v>0</v>
      </c>
      <c r="AL71" s="47">
        <f t="shared" si="81"/>
        <v>0</v>
      </c>
      <c r="AM71" s="47">
        <f t="shared" si="81"/>
        <v>0</v>
      </c>
      <c r="AN71" s="47">
        <f t="shared" si="81"/>
        <v>0</v>
      </c>
      <c r="AO71" s="47">
        <f t="shared" si="81"/>
        <v>0</v>
      </c>
      <c r="AP71" s="47">
        <f t="shared" si="81"/>
        <v>0</v>
      </c>
      <c r="AQ71" s="47">
        <f t="shared" si="81"/>
        <v>0</v>
      </c>
      <c r="AR71" s="47">
        <f t="shared" si="81"/>
        <v>0</v>
      </c>
      <c r="AS71" s="47">
        <f t="shared" si="81"/>
        <v>0</v>
      </c>
      <c r="AT71" s="47">
        <f t="shared" si="81"/>
        <v>0</v>
      </c>
      <c r="AU71" s="47">
        <f t="shared" si="81"/>
        <v>0</v>
      </c>
      <c r="AV71" s="47">
        <f t="shared" si="81"/>
        <v>0</v>
      </c>
      <c r="AW71" s="47">
        <f t="shared" si="81"/>
        <v>25548000</v>
      </c>
      <c r="AX71" s="47">
        <f t="shared" si="81"/>
        <v>0</v>
      </c>
      <c r="AY71" s="47">
        <f t="shared" si="81"/>
        <v>0</v>
      </c>
      <c r="AZ71" s="60">
        <f t="shared" si="81"/>
        <v>0</v>
      </c>
      <c r="BA71" s="59">
        <f t="shared" si="45"/>
        <v>25548000</v>
      </c>
      <c r="BB71" s="28">
        <f t="shared" si="46"/>
        <v>0</v>
      </c>
      <c r="BC71" s="61"/>
      <c r="BD71" s="59">
        <f t="shared" si="47"/>
        <v>0</v>
      </c>
      <c r="BE71" s="59">
        <f t="shared" si="48"/>
        <v>0</v>
      </c>
      <c r="BF71" s="59">
        <f t="shared" si="49"/>
        <v>0</v>
      </c>
      <c r="BG71" s="59">
        <f t="shared" si="50"/>
        <v>0</v>
      </c>
      <c r="BH71" s="59">
        <f t="shared" si="51"/>
        <v>0</v>
      </c>
      <c r="BI71" s="59">
        <f t="shared" si="52"/>
        <v>0</v>
      </c>
      <c r="BJ71" s="59">
        <f t="shared" si="53"/>
        <v>0</v>
      </c>
      <c r="BK71" s="59">
        <f t="shared" si="54"/>
        <v>0</v>
      </c>
      <c r="BL71" s="59">
        <f t="shared" si="55"/>
        <v>0</v>
      </c>
      <c r="BM71" s="59">
        <f t="shared" si="56"/>
        <v>0</v>
      </c>
      <c r="BN71" s="59">
        <f t="shared" si="57"/>
        <v>0</v>
      </c>
      <c r="BO71" s="59">
        <f t="shared" si="58"/>
        <v>25548000</v>
      </c>
      <c r="BP71" s="61"/>
      <c r="BQ71" s="59">
        <f t="shared" si="59"/>
        <v>0</v>
      </c>
      <c r="BR71" s="59">
        <f t="shared" si="60"/>
        <v>0</v>
      </c>
      <c r="BS71" s="59">
        <f t="shared" si="61"/>
        <v>0</v>
      </c>
      <c r="BT71" s="59">
        <f t="shared" si="62"/>
        <v>25548000</v>
      </c>
    </row>
    <row r="72">
      <c r="A72" s="49"/>
      <c r="B72" s="50" t="s">
        <v>37</v>
      </c>
      <c r="C72" s="6"/>
      <c r="D72" s="51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3"/>
      <c r="BA72" s="59">
        <f t="shared" si="45"/>
        <v>0</v>
      </c>
      <c r="BB72" s="28">
        <f t="shared" si="46"/>
        <v>0</v>
      </c>
      <c r="BC72" s="64"/>
      <c r="BD72" s="59">
        <f t="shared" si="47"/>
        <v>0</v>
      </c>
      <c r="BE72" s="59">
        <f t="shared" si="48"/>
        <v>0</v>
      </c>
      <c r="BF72" s="59">
        <f t="shared" si="49"/>
        <v>0</v>
      </c>
      <c r="BG72" s="59">
        <f t="shared" si="50"/>
        <v>0</v>
      </c>
      <c r="BH72" s="59">
        <f t="shared" si="51"/>
        <v>0</v>
      </c>
      <c r="BI72" s="59">
        <f t="shared" si="52"/>
        <v>0</v>
      </c>
      <c r="BJ72" s="59">
        <f t="shared" si="53"/>
        <v>0</v>
      </c>
      <c r="BK72" s="59">
        <f t="shared" si="54"/>
        <v>0</v>
      </c>
      <c r="BL72" s="59">
        <f t="shared" si="55"/>
        <v>0</v>
      </c>
      <c r="BM72" s="59">
        <f t="shared" si="56"/>
        <v>0</v>
      </c>
      <c r="BN72" s="59">
        <f t="shared" si="57"/>
        <v>0</v>
      </c>
      <c r="BO72" s="59">
        <f t="shared" si="58"/>
        <v>0</v>
      </c>
      <c r="BP72" s="64"/>
      <c r="BQ72" s="59">
        <f t="shared" si="59"/>
        <v>0</v>
      </c>
      <c r="BR72" s="59">
        <f t="shared" si="60"/>
        <v>0</v>
      </c>
      <c r="BS72" s="59">
        <f t="shared" si="61"/>
        <v>0</v>
      </c>
      <c r="BT72" s="59">
        <f t="shared" si="62"/>
        <v>0</v>
      </c>
    </row>
    <row r="73">
      <c r="A73" s="49"/>
      <c r="B73" s="52" t="s">
        <v>38</v>
      </c>
      <c r="C73" s="52" t="s">
        <v>72</v>
      </c>
      <c r="D73" s="53">
        <v>2.5548E7</v>
      </c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53">
        <v>2.5548E7</v>
      </c>
      <c r="AX73" s="62"/>
      <c r="AY73" s="62"/>
      <c r="AZ73" s="65"/>
      <c r="BA73" s="59">
        <f t="shared" si="45"/>
        <v>25548000</v>
      </c>
      <c r="BB73" s="28">
        <f t="shared" si="46"/>
        <v>0</v>
      </c>
      <c r="BC73" s="64"/>
      <c r="BD73" s="59">
        <f t="shared" si="47"/>
        <v>0</v>
      </c>
      <c r="BE73" s="59">
        <f t="shared" si="48"/>
        <v>0</v>
      </c>
      <c r="BF73" s="59">
        <f t="shared" si="49"/>
        <v>0</v>
      </c>
      <c r="BG73" s="59">
        <f t="shared" si="50"/>
        <v>0</v>
      </c>
      <c r="BH73" s="59">
        <f t="shared" si="51"/>
        <v>0</v>
      </c>
      <c r="BI73" s="59">
        <f t="shared" si="52"/>
        <v>0</v>
      </c>
      <c r="BJ73" s="59">
        <f t="shared" si="53"/>
        <v>0</v>
      </c>
      <c r="BK73" s="59">
        <f t="shared" si="54"/>
        <v>0</v>
      </c>
      <c r="BL73" s="59">
        <f t="shared" si="55"/>
        <v>0</v>
      </c>
      <c r="BM73" s="59">
        <f t="shared" si="56"/>
        <v>0</v>
      </c>
      <c r="BN73" s="59">
        <f t="shared" si="57"/>
        <v>0</v>
      </c>
      <c r="BO73" s="59">
        <f t="shared" si="58"/>
        <v>25548000</v>
      </c>
      <c r="BP73" s="64"/>
      <c r="BQ73" s="59">
        <f t="shared" si="59"/>
        <v>0</v>
      </c>
      <c r="BR73" s="59">
        <f t="shared" si="60"/>
        <v>0</v>
      </c>
      <c r="BS73" s="59">
        <f t="shared" si="61"/>
        <v>0</v>
      </c>
      <c r="BT73" s="59">
        <f t="shared" si="62"/>
        <v>25548000</v>
      </c>
    </row>
    <row r="74">
      <c r="A74" s="45">
        <v>524113.0</v>
      </c>
      <c r="B74" s="46" t="s">
        <v>44</v>
      </c>
      <c r="C74" s="6"/>
      <c r="D74" s="47">
        <f t="shared" ref="D74:AZ74" si="82">sum(D76)</f>
        <v>170000</v>
      </c>
      <c r="E74" s="47">
        <f t="shared" si="82"/>
        <v>0</v>
      </c>
      <c r="F74" s="47">
        <f t="shared" si="82"/>
        <v>0</v>
      </c>
      <c r="G74" s="47">
        <f t="shared" si="82"/>
        <v>0</v>
      </c>
      <c r="H74" s="47">
        <f t="shared" si="82"/>
        <v>0</v>
      </c>
      <c r="I74" s="47">
        <f t="shared" si="82"/>
        <v>0</v>
      </c>
      <c r="J74" s="47">
        <f t="shared" si="82"/>
        <v>0</v>
      </c>
      <c r="K74" s="47">
        <f t="shared" si="82"/>
        <v>0</v>
      </c>
      <c r="L74" s="47">
        <f t="shared" si="82"/>
        <v>0</v>
      </c>
      <c r="M74" s="47">
        <f t="shared" si="82"/>
        <v>0</v>
      </c>
      <c r="N74" s="47">
        <f t="shared" si="82"/>
        <v>0</v>
      </c>
      <c r="O74" s="47">
        <f t="shared" si="82"/>
        <v>0</v>
      </c>
      <c r="P74" s="47">
        <f t="shared" si="82"/>
        <v>0</v>
      </c>
      <c r="Q74" s="47">
        <f t="shared" si="82"/>
        <v>0</v>
      </c>
      <c r="R74" s="47">
        <f t="shared" si="82"/>
        <v>0</v>
      </c>
      <c r="S74" s="47">
        <f t="shared" si="82"/>
        <v>0</v>
      </c>
      <c r="T74" s="47">
        <f t="shared" si="82"/>
        <v>0</v>
      </c>
      <c r="U74" s="47">
        <f t="shared" si="82"/>
        <v>0</v>
      </c>
      <c r="V74" s="47">
        <f t="shared" si="82"/>
        <v>0</v>
      </c>
      <c r="W74" s="47">
        <f t="shared" si="82"/>
        <v>0</v>
      </c>
      <c r="X74" s="47">
        <f t="shared" si="82"/>
        <v>0</v>
      </c>
      <c r="Y74" s="47">
        <f t="shared" si="82"/>
        <v>0</v>
      </c>
      <c r="Z74" s="47">
        <f t="shared" si="82"/>
        <v>0</v>
      </c>
      <c r="AA74" s="47">
        <f t="shared" si="82"/>
        <v>0</v>
      </c>
      <c r="AB74" s="47">
        <f t="shared" si="82"/>
        <v>0</v>
      </c>
      <c r="AC74" s="47">
        <f t="shared" si="82"/>
        <v>0</v>
      </c>
      <c r="AD74" s="47">
        <f t="shared" si="82"/>
        <v>0</v>
      </c>
      <c r="AE74" s="47">
        <f t="shared" si="82"/>
        <v>0</v>
      </c>
      <c r="AF74" s="47">
        <f t="shared" si="82"/>
        <v>0</v>
      </c>
      <c r="AG74" s="47">
        <f t="shared" si="82"/>
        <v>0</v>
      </c>
      <c r="AH74" s="47">
        <f t="shared" si="82"/>
        <v>0</v>
      </c>
      <c r="AI74" s="47">
        <f t="shared" si="82"/>
        <v>0</v>
      </c>
      <c r="AJ74" s="47">
        <f t="shared" si="82"/>
        <v>0</v>
      </c>
      <c r="AK74" s="47">
        <f t="shared" si="82"/>
        <v>0</v>
      </c>
      <c r="AL74" s="47">
        <f t="shared" si="82"/>
        <v>0</v>
      </c>
      <c r="AM74" s="47">
        <f t="shared" si="82"/>
        <v>0</v>
      </c>
      <c r="AN74" s="47">
        <f t="shared" si="82"/>
        <v>0</v>
      </c>
      <c r="AO74" s="47">
        <f t="shared" si="82"/>
        <v>0</v>
      </c>
      <c r="AP74" s="47">
        <f t="shared" si="82"/>
        <v>0</v>
      </c>
      <c r="AQ74" s="47">
        <f t="shared" si="82"/>
        <v>0</v>
      </c>
      <c r="AR74" s="47">
        <f t="shared" si="82"/>
        <v>0</v>
      </c>
      <c r="AS74" s="47">
        <f t="shared" si="82"/>
        <v>0</v>
      </c>
      <c r="AT74" s="47">
        <f t="shared" si="82"/>
        <v>0</v>
      </c>
      <c r="AU74" s="47">
        <f t="shared" si="82"/>
        <v>0</v>
      </c>
      <c r="AV74" s="47">
        <f t="shared" si="82"/>
        <v>0</v>
      </c>
      <c r="AW74" s="47">
        <f t="shared" si="82"/>
        <v>0</v>
      </c>
      <c r="AX74" s="47">
        <f t="shared" si="82"/>
        <v>170000</v>
      </c>
      <c r="AY74" s="47">
        <f t="shared" si="82"/>
        <v>0</v>
      </c>
      <c r="AZ74" s="60">
        <f t="shared" si="82"/>
        <v>0</v>
      </c>
      <c r="BA74" s="59">
        <f t="shared" si="45"/>
        <v>170000</v>
      </c>
      <c r="BB74" s="28">
        <f t="shared" si="46"/>
        <v>0</v>
      </c>
      <c r="BC74" s="61"/>
      <c r="BD74" s="59">
        <f t="shared" si="47"/>
        <v>0</v>
      </c>
      <c r="BE74" s="59">
        <f t="shared" si="48"/>
        <v>0</v>
      </c>
      <c r="BF74" s="59">
        <f t="shared" si="49"/>
        <v>0</v>
      </c>
      <c r="BG74" s="59">
        <f t="shared" si="50"/>
        <v>0</v>
      </c>
      <c r="BH74" s="59">
        <f t="shared" si="51"/>
        <v>0</v>
      </c>
      <c r="BI74" s="59">
        <f t="shared" si="52"/>
        <v>0</v>
      </c>
      <c r="BJ74" s="59">
        <f t="shared" si="53"/>
        <v>0</v>
      </c>
      <c r="BK74" s="59">
        <f t="shared" si="54"/>
        <v>0</v>
      </c>
      <c r="BL74" s="59">
        <f t="shared" si="55"/>
        <v>0</v>
      </c>
      <c r="BM74" s="59">
        <f t="shared" si="56"/>
        <v>0</v>
      </c>
      <c r="BN74" s="59">
        <f t="shared" si="57"/>
        <v>0</v>
      </c>
      <c r="BO74" s="59">
        <f t="shared" si="58"/>
        <v>170000</v>
      </c>
      <c r="BP74" s="61"/>
      <c r="BQ74" s="59">
        <f t="shared" si="59"/>
        <v>0</v>
      </c>
      <c r="BR74" s="59">
        <f t="shared" si="60"/>
        <v>0</v>
      </c>
      <c r="BS74" s="59">
        <f t="shared" si="61"/>
        <v>0</v>
      </c>
      <c r="BT74" s="59">
        <f t="shared" si="62"/>
        <v>170000</v>
      </c>
    </row>
    <row r="75">
      <c r="A75" s="49"/>
      <c r="B75" s="50" t="s">
        <v>37</v>
      </c>
      <c r="C75" s="6"/>
      <c r="D75" s="51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3"/>
      <c r="BA75" s="59">
        <f t="shared" si="45"/>
        <v>0</v>
      </c>
      <c r="BB75" s="28">
        <f t="shared" si="46"/>
        <v>0</v>
      </c>
      <c r="BC75" s="64"/>
      <c r="BD75" s="59">
        <f t="shared" si="47"/>
        <v>0</v>
      </c>
      <c r="BE75" s="59">
        <f t="shared" si="48"/>
        <v>0</v>
      </c>
      <c r="BF75" s="59">
        <f t="shared" si="49"/>
        <v>0</v>
      </c>
      <c r="BG75" s="59">
        <f t="shared" si="50"/>
        <v>0</v>
      </c>
      <c r="BH75" s="59">
        <f t="shared" si="51"/>
        <v>0</v>
      </c>
      <c r="BI75" s="59">
        <f t="shared" si="52"/>
        <v>0</v>
      </c>
      <c r="BJ75" s="59">
        <f t="shared" si="53"/>
        <v>0</v>
      </c>
      <c r="BK75" s="59">
        <f t="shared" si="54"/>
        <v>0</v>
      </c>
      <c r="BL75" s="59">
        <f t="shared" si="55"/>
        <v>0</v>
      </c>
      <c r="BM75" s="59">
        <f t="shared" si="56"/>
        <v>0</v>
      </c>
      <c r="BN75" s="59">
        <f t="shared" si="57"/>
        <v>0</v>
      </c>
      <c r="BO75" s="59">
        <f t="shared" si="58"/>
        <v>0</v>
      </c>
      <c r="BP75" s="64"/>
      <c r="BQ75" s="59">
        <f t="shared" si="59"/>
        <v>0</v>
      </c>
      <c r="BR75" s="59">
        <f t="shared" si="60"/>
        <v>0</v>
      </c>
      <c r="BS75" s="59">
        <f t="shared" si="61"/>
        <v>0</v>
      </c>
      <c r="BT75" s="59">
        <f t="shared" si="62"/>
        <v>0</v>
      </c>
    </row>
    <row r="76">
      <c r="A76" s="49"/>
      <c r="B76" s="52" t="s">
        <v>38</v>
      </c>
      <c r="C76" s="52" t="s">
        <v>358</v>
      </c>
      <c r="D76" s="53">
        <v>170000.0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53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53">
        <v>170000.0</v>
      </c>
      <c r="AY76" s="62"/>
      <c r="AZ76" s="65"/>
      <c r="BA76" s="59">
        <f t="shared" si="45"/>
        <v>170000</v>
      </c>
      <c r="BB76" s="28">
        <f t="shared" si="46"/>
        <v>0</v>
      </c>
      <c r="BC76" s="64"/>
      <c r="BD76" s="59">
        <f t="shared" si="47"/>
        <v>0</v>
      </c>
      <c r="BE76" s="59">
        <f t="shared" si="48"/>
        <v>0</v>
      </c>
      <c r="BF76" s="59">
        <f t="shared" si="49"/>
        <v>0</v>
      </c>
      <c r="BG76" s="59">
        <f t="shared" si="50"/>
        <v>0</v>
      </c>
      <c r="BH76" s="59">
        <f t="shared" si="51"/>
        <v>0</v>
      </c>
      <c r="BI76" s="59">
        <f t="shared" si="52"/>
        <v>0</v>
      </c>
      <c r="BJ76" s="59">
        <f t="shared" si="53"/>
        <v>0</v>
      </c>
      <c r="BK76" s="59">
        <f t="shared" si="54"/>
        <v>0</v>
      </c>
      <c r="BL76" s="59">
        <f t="shared" si="55"/>
        <v>0</v>
      </c>
      <c r="BM76" s="59">
        <f t="shared" si="56"/>
        <v>0</v>
      </c>
      <c r="BN76" s="59">
        <f t="shared" si="57"/>
        <v>0</v>
      </c>
      <c r="BO76" s="59">
        <f t="shared" si="58"/>
        <v>170000</v>
      </c>
      <c r="BP76" s="64"/>
      <c r="BQ76" s="59">
        <f t="shared" si="59"/>
        <v>0</v>
      </c>
      <c r="BR76" s="59">
        <f t="shared" si="60"/>
        <v>0</v>
      </c>
      <c r="BS76" s="59">
        <f t="shared" si="61"/>
        <v>0</v>
      </c>
      <c r="BT76" s="59">
        <f t="shared" si="62"/>
        <v>170000</v>
      </c>
    </row>
    <row r="77">
      <c r="A77" s="41" t="s">
        <v>351</v>
      </c>
      <c r="B77" s="42" t="s">
        <v>352</v>
      </c>
      <c r="C77" s="6"/>
      <c r="D77" s="43">
        <f t="shared" ref="D77:AZ77" si="83">D78</f>
        <v>23095000</v>
      </c>
      <c r="E77" s="43">
        <f t="shared" si="83"/>
        <v>0</v>
      </c>
      <c r="F77" s="43">
        <f t="shared" si="83"/>
        <v>0</v>
      </c>
      <c r="G77" s="43">
        <f t="shared" si="83"/>
        <v>0</v>
      </c>
      <c r="H77" s="43">
        <f t="shared" si="83"/>
        <v>0</v>
      </c>
      <c r="I77" s="43">
        <f t="shared" si="83"/>
        <v>0</v>
      </c>
      <c r="J77" s="43">
        <f t="shared" si="83"/>
        <v>0</v>
      </c>
      <c r="K77" s="43">
        <f t="shared" si="83"/>
        <v>0</v>
      </c>
      <c r="L77" s="43">
        <f t="shared" si="83"/>
        <v>0</v>
      </c>
      <c r="M77" s="43">
        <f t="shared" si="83"/>
        <v>0</v>
      </c>
      <c r="N77" s="43">
        <f t="shared" si="83"/>
        <v>0</v>
      </c>
      <c r="O77" s="43">
        <f t="shared" si="83"/>
        <v>0</v>
      </c>
      <c r="P77" s="43">
        <f t="shared" si="83"/>
        <v>0</v>
      </c>
      <c r="Q77" s="43">
        <f t="shared" si="83"/>
        <v>0</v>
      </c>
      <c r="R77" s="43">
        <f t="shared" si="83"/>
        <v>0</v>
      </c>
      <c r="S77" s="43">
        <f t="shared" si="83"/>
        <v>0</v>
      </c>
      <c r="T77" s="43">
        <f t="shared" si="83"/>
        <v>0</v>
      </c>
      <c r="U77" s="43">
        <f t="shared" si="83"/>
        <v>0</v>
      </c>
      <c r="V77" s="43">
        <f t="shared" si="83"/>
        <v>0</v>
      </c>
      <c r="W77" s="43">
        <f t="shared" si="83"/>
        <v>0</v>
      </c>
      <c r="X77" s="43">
        <f t="shared" si="83"/>
        <v>0</v>
      </c>
      <c r="Y77" s="43">
        <f t="shared" si="83"/>
        <v>0</v>
      </c>
      <c r="Z77" s="43">
        <f t="shared" si="83"/>
        <v>0</v>
      </c>
      <c r="AA77" s="43">
        <f t="shared" si="83"/>
        <v>0</v>
      </c>
      <c r="AB77" s="43">
        <f t="shared" si="83"/>
        <v>0</v>
      </c>
      <c r="AC77" s="43">
        <f t="shared" si="83"/>
        <v>0</v>
      </c>
      <c r="AD77" s="43">
        <f t="shared" si="83"/>
        <v>0</v>
      </c>
      <c r="AE77" s="43">
        <f t="shared" si="83"/>
        <v>0</v>
      </c>
      <c r="AF77" s="43">
        <f t="shared" si="83"/>
        <v>0</v>
      </c>
      <c r="AG77" s="43">
        <f t="shared" si="83"/>
        <v>0</v>
      </c>
      <c r="AH77" s="43">
        <f t="shared" si="83"/>
        <v>0</v>
      </c>
      <c r="AI77" s="43">
        <f t="shared" si="83"/>
        <v>2615000</v>
      </c>
      <c r="AJ77" s="43">
        <f t="shared" si="83"/>
        <v>0</v>
      </c>
      <c r="AK77" s="43">
        <f t="shared" si="83"/>
        <v>15250000</v>
      </c>
      <c r="AL77" s="43">
        <f t="shared" si="83"/>
        <v>0</v>
      </c>
      <c r="AM77" s="43">
        <f t="shared" si="83"/>
        <v>0</v>
      </c>
      <c r="AN77" s="43">
        <f t="shared" si="83"/>
        <v>0</v>
      </c>
      <c r="AO77" s="43">
        <f t="shared" si="83"/>
        <v>0</v>
      </c>
      <c r="AP77" s="43">
        <f t="shared" si="83"/>
        <v>0</v>
      </c>
      <c r="AQ77" s="43">
        <f t="shared" si="83"/>
        <v>0</v>
      </c>
      <c r="AR77" s="43">
        <f t="shared" si="83"/>
        <v>2615000</v>
      </c>
      <c r="AS77" s="43">
        <f t="shared" si="83"/>
        <v>0</v>
      </c>
      <c r="AT77" s="43">
        <f t="shared" si="83"/>
        <v>2615000</v>
      </c>
      <c r="AU77" s="43">
        <f t="shared" si="83"/>
        <v>0</v>
      </c>
      <c r="AV77" s="43">
        <f t="shared" si="83"/>
        <v>0</v>
      </c>
      <c r="AW77" s="43">
        <f t="shared" si="83"/>
        <v>0</v>
      </c>
      <c r="AX77" s="43">
        <f t="shared" si="83"/>
        <v>0</v>
      </c>
      <c r="AY77" s="43">
        <f t="shared" si="83"/>
        <v>0</v>
      </c>
      <c r="AZ77" s="43">
        <f t="shared" si="83"/>
        <v>0</v>
      </c>
      <c r="BA77" s="59">
        <f t="shared" si="45"/>
        <v>23095000</v>
      </c>
      <c r="BB77" s="28">
        <f t="shared" si="46"/>
        <v>0</v>
      </c>
      <c r="BC77" s="29"/>
      <c r="BD77" s="59">
        <f t="shared" si="47"/>
        <v>0</v>
      </c>
      <c r="BE77" s="59">
        <f t="shared" si="48"/>
        <v>0</v>
      </c>
      <c r="BF77" s="59">
        <f t="shared" si="49"/>
        <v>0</v>
      </c>
      <c r="BG77" s="59">
        <f t="shared" si="50"/>
        <v>0</v>
      </c>
      <c r="BH77" s="59">
        <f t="shared" si="51"/>
        <v>0</v>
      </c>
      <c r="BI77" s="59">
        <f t="shared" si="52"/>
        <v>0</v>
      </c>
      <c r="BJ77" s="59">
        <f t="shared" si="53"/>
        <v>0</v>
      </c>
      <c r="BK77" s="59">
        <f t="shared" si="54"/>
        <v>2615000</v>
      </c>
      <c r="BL77" s="59">
        <f t="shared" si="55"/>
        <v>15250000</v>
      </c>
      <c r="BM77" s="59">
        <f t="shared" si="56"/>
        <v>2615000</v>
      </c>
      <c r="BN77" s="59">
        <f t="shared" si="57"/>
        <v>2615000</v>
      </c>
      <c r="BO77" s="59">
        <f t="shared" si="58"/>
        <v>0</v>
      </c>
      <c r="BP77" s="29"/>
      <c r="BQ77" s="59">
        <f t="shared" si="59"/>
        <v>0</v>
      </c>
      <c r="BR77" s="59">
        <f t="shared" si="60"/>
        <v>0</v>
      </c>
      <c r="BS77" s="59">
        <f t="shared" si="61"/>
        <v>17865000</v>
      </c>
      <c r="BT77" s="59">
        <f t="shared" si="62"/>
        <v>5230000</v>
      </c>
    </row>
    <row r="78">
      <c r="A78" s="45">
        <v>522191.0</v>
      </c>
      <c r="B78" s="46" t="s">
        <v>36</v>
      </c>
      <c r="C78" s="6"/>
      <c r="D78" s="47">
        <f t="shared" ref="D78:AZ78" si="84">D80+D81</f>
        <v>23095000</v>
      </c>
      <c r="E78" s="47">
        <f t="shared" si="84"/>
        <v>0</v>
      </c>
      <c r="F78" s="47">
        <f t="shared" si="84"/>
        <v>0</v>
      </c>
      <c r="G78" s="47">
        <f t="shared" si="84"/>
        <v>0</v>
      </c>
      <c r="H78" s="47">
        <f t="shared" si="84"/>
        <v>0</v>
      </c>
      <c r="I78" s="47">
        <f t="shared" si="84"/>
        <v>0</v>
      </c>
      <c r="J78" s="47">
        <f t="shared" si="84"/>
        <v>0</v>
      </c>
      <c r="K78" s="47">
        <f t="shared" si="84"/>
        <v>0</v>
      </c>
      <c r="L78" s="47">
        <f t="shared" si="84"/>
        <v>0</v>
      </c>
      <c r="M78" s="47">
        <f t="shared" si="84"/>
        <v>0</v>
      </c>
      <c r="N78" s="47">
        <f t="shared" si="84"/>
        <v>0</v>
      </c>
      <c r="O78" s="47">
        <f t="shared" si="84"/>
        <v>0</v>
      </c>
      <c r="P78" s="47">
        <f t="shared" si="84"/>
        <v>0</v>
      </c>
      <c r="Q78" s="47">
        <f t="shared" si="84"/>
        <v>0</v>
      </c>
      <c r="R78" s="47">
        <f t="shared" si="84"/>
        <v>0</v>
      </c>
      <c r="S78" s="47">
        <f t="shared" si="84"/>
        <v>0</v>
      </c>
      <c r="T78" s="47">
        <f t="shared" si="84"/>
        <v>0</v>
      </c>
      <c r="U78" s="47">
        <f t="shared" si="84"/>
        <v>0</v>
      </c>
      <c r="V78" s="47">
        <f t="shared" si="84"/>
        <v>0</v>
      </c>
      <c r="W78" s="47">
        <f t="shared" si="84"/>
        <v>0</v>
      </c>
      <c r="X78" s="47">
        <f t="shared" si="84"/>
        <v>0</v>
      </c>
      <c r="Y78" s="47">
        <f t="shared" si="84"/>
        <v>0</v>
      </c>
      <c r="Z78" s="47">
        <f t="shared" si="84"/>
        <v>0</v>
      </c>
      <c r="AA78" s="47">
        <f t="shared" si="84"/>
        <v>0</v>
      </c>
      <c r="AB78" s="47">
        <f t="shared" si="84"/>
        <v>0</v>
      </c>
      <c r="AC78" s="47">
        <f t="shared" si="84"/>
        <v>0</v>
      </c>
      <c r="AD78" s="47">
        <f t="shared" si="84"/>
        <v>0</v>
      </c>
      <c r="AE78" s="47">
        <f t="shared" si="84"/>
        <v>0</v>
      </c>
      <c r="AF78" s="47">
        <f t="shared" si="84"/>
        <v>0</v>
      </c>
      <c r="AG78" s="47">
        <f t="shared" si="84"/>
        <v>0</v>
      </c>
      <c r="AH78" s="47">
        <f t="shared" si="84"/>
        <v>0</v>
      </c>
      <c r="AI78" s="47">
        <f t="shared" si="84"/>
        <v>2615000</v>
      </c>
      <c r="AJ78" s="47">
        <f t="shared" si="84"/>
        <v>0</v>
      </c>
      <c r="AK78" s="47">
        <f t="shared" si="84"/>
        <v>15250000</v>
      </c>
      <c r="AL78" s="47">
        <f t="shared" si="84"/>
        <v>0</v>
      </c>
      <c r="AM78" s="47">
        <f t="shared" si="84"/>
        <v>0</v>
      </c>
      <c r="AN78" s="47">
        <f t="shared" si="84"/>
        <v>0</v>
      </c>
      <c r="AO78" s="47">
        <f t="shared" si="84"/>
        <v>0</v>
      </c>
      <c r="AP78" s="47">
        <f t="shared" si="84"/>
        <v>0</v>
      </c>
      <c r="AQ78" s="47">
        <f t="shared" si="84"/>
        <v>0</v>
      </c>
      <c r="AR78" s="47">
        <f t="shared" si="84"/>
        <v>2615000</v>
      </c>
      <c r="AS78" s="47">
        <f t="shared" si="84"/>
        <v>0</v>
      </c>
      <c r="AT78" s="47">
        <f t="shared" si="84"/>
        <v>2615000</v>
      </c>
      <c r="AU78" s="47">
        <f t="shared" si="84"/>
        <v>0</v>
      </c>
      <c r="AV78" s="47">
        <f t="shared" si="84"/>
        <v>0</v>
      </c>
      <c r="AW78" s="47">
        <f t="shared" si="84"/>
        <v>0</v>
      </c>
      <c r="AX78" s="47">
        <f t="shared" si="84"/>
        <v>0</v>
      </c>
      <c r="AY78" s="47">
        <f t="shared" si="84"/>
        <v>0</v>
      </c>
      <c r="AZ78" s="47">
        <f t="shared" si="84"/>
        <v>0</v>
      </c>
      <c r="BA78" s="59">
        <f t="shared" si="45"/>
        <v>23095000</v>
      </c>
      <c r="BB78" s="28">
        <f t="shared" si="46"/>
        <v>0</v>
      </c>
      <c r="BC78" s="61"/>
      <c r="BD78" s="59">
        <f t="shared" si="47"/>
        <v>0</v>
      </c>
      <c r="BE78" s="59">
        <f t="shared" si="48"/>
        <v>0</v>
      </c>
      <c r="BF78" s="59">
        <f t="shared" si="49"/>
        <v>0</v>
      </c>
      <c r="BG78" s="59">
        <f t="shared" si="50"/>
        <v>0</v>
      </c>
      <c r="BH78" s="59">
        <f t="shared" si="51"/>
        <v>0</v>
      </c>
      <c r="BI78" s="59">
        <f t="shared" si="52"/>
        <v>0</v>
      </c>
      <c r="BJ78" s="59">
        <f t="shared" si="53"/>
        <v>0</v>
      </c>
      <c r="BK78" s="59">
        <f t="shared" si="54"/>
        <v>2615000</v>
      </c>
      <c r="BL78" s="59">
        <f t="shared" si="55"/>
        <v>15250000</v>
      </c>
      <c r="BM78" s="59">
        <f t="shared" si="56"/>
        <v>2615000</v>
      </c>
      <c r="BN78" s="59">
        <f t="shared" si="57"/>
        <v>2615000</v>
      </c>
      <c r="BO78" s="59">
        <f t="shared" si="58"/>
        <v>0</v>
      </c>
      <c r="BP78" s="61"/>
      <c r="BQ78" s="59">
        <f t="shared" si="59"/>
        <v>0</v>
      </c>
      <c r="BR78" s="59">
        <f t="shared" si="60"/>
        <v>0</v>
      </c>
      <c r="BS78" s="59">
        <f t="shared" si="61"/>
        <v>17865000</v>
      </c>
      <c r="BT78" s="59">
        <f t="shared" si="62"/>
        <v>5230000</v>
      </c>
    </row>
    <row r="79">
      <c r="A79" s="49"/>
      <c r="B79" s="50" t="s">
        <v>37</v>
      </c>
      <c r="C79" s="6"/>
      <c r="D79" s="51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3"/>
      <c r="BA79" s="59">
        <f t="shared" si="45"/>
        <v>0</v>
      </c>
      <c r="BB79" s="28">
        <f t="shared" si="46"/>
        <v>0</v>
      </c>
      <c r="BC79" s="64"/>
      <c r="BD79" s="59">
        <f t="shared" si="47"/>
        <v>0</v>
      </c>
      <c r="BE79" s="59">
        <f t="shared" si="48"/>
        <v>0</v>
      </c>
      <c r="BF79" s="59">
        <f t="shared" si="49"/>
        <v>0</v>
      </c>
      <c r="BG79" s="59">
        <f t="shared" si="50"/>
        <v>0</v>
      </c>
      <c r="BH79" s="59">
        <f t="shared" si="51"/>
        <v>0</v>
      </c>
      <c r="BI79" s="59">
        <f t="shared" si="52"/>
        <v>0</v>
      </c>
      <c r="BJ79" s="59">
        <f t="shared" si="53"/>
        <v>0</v>
      </c>
      <c r="BK79" s="59">
        <f t="shared" si="54"/>
        <v>0</v>
      </c>
      <c r="BL79" s="59">
        <f t="shared" si="55"/>
        <v>0</v>
      </c>
      <c r="BM79" s="59">
        <f t="shared" si="56"/>
        <v>0</v>
      </c>
      <c r="BN79" s="59">
        <f t="shared" si="57"/>
        <v>0</v>
      </c>
      <c r="BO79" s="59">
        <f t="shared" si="58"/>
        <v>0</v>
      </c>
      <c r="BP79" s="64"/>
      <c r="BQ79" s="59">
        <f t="shared" si="59"/>
        <v>0</v>
      </c>
      <c r="BR79" s="59">
        <f t="shared" si="60"/>
        <v>0</v>
      </c>
      <c r="BS79" s="59">
        <f t="shared" si="61"/>
        <v>0</v>
      </c>
      <c r="BT79" s="59">
        <f t="shared" si="62"/>
        <v>0</v>
      </c>
    </row>
    <row r="80">
      <c r="A80" s="49"/>
      <c r="B80" s="52" t="s">
        <v>38</v>
      </c>
      <c r="C80" s="52" t="s">
        <v>353</v>
      </c>
      <c r="D80" s="53">
        <v>1.525E7</v>
      </c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53"/>
      <c r="AK80" s="53">
        <v>1.525E7</v>
      </c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5"/>
      <c r="BA80" s="59">
        <f t="shared" si="45"/>
        <v>15250000</v>
      </c>
      <c r="BB80" s="28">
        <f t="shared" si="46"/>
        <v>0</v>
      </c>
      <c r="BC80" s="64"/>
      <c r="BD80" s="59">
        <f t="shared" si="47"/>
        <v>0</v>
      </c>
      <c r="BE80" s="59">
        <f t="shared" si="48"/>
        <v>0</v>
      </c>
      <c r="BF80" s="59">
        <f t="shared" si="49"/>
        <v>0</v>
      </c>
      <c r="BG80" s="59">
        <f t="shared" si="50"/>
        <v>0</v>
      </c>
      <c r="BH80" s="59">
        <f t="shared" si="51"/>
        <v>0</v>
      </c>
      <c r="BI80" s="59">
        <f t="shared" si="52"/>
        <v>0</v>
      </c>
      <c r="BJ80" s="59">
        <f t="shared" si="53"/>
        <v>0</v>
      </c>
      <c r="BK80" s="59">
        <f t="shared" si="54"/>
        <v>0</v>
      </c>
      <c r="BL80" s="59">
        <f t="shared" si="55"/>
        <v>15250000</v>
      </c>
      <c r="BM80" s="59">
        <f t="shared" si="56"/>
        <v>0</v>
      </c>
      <c r="BN80" s="59">
        <f t="shared" si="57"/>
        <v>0</v>
      </c>
      <c r="BO80" s="59">
        <f t="shared" si="58"/>
        <v>0</v>
      </c>
      <c r="BP80" s="64"/>
      <c r="BQ80" s="59">
        <f t="shared" si="59"/>
        <v>0</v>
      </c>
      <c r="BR80" s="59">
        <f t="shared" si="60"/>
        <v>0</v>
      </c>
      <c r="BS80" s="59">
        <f t="shared" si="61"/>
        <v>15250000</v>
      </c>
      <c r="BT80" s="59">
        <f t="shared" si="62"/>
        <v>0</v>
      </c>
    </row>
    <row r="81">
      <c r="A81" s="49"/>
      <c r="B81" s="52" t="s">
        <v>38</v>
      </c>
      <c r="C81" s="52" t="s">
        <v>359</v>
      </c>
      <c r="D81" s="53">
        <v>7845000.0</v>
      </c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53">
        <v>2615000.0</v>
      </c>
      <c r="AJ81" s="53"/>
      <c r="AK81" s="62"/>
      <c r="AL81" s="62"/>
      <c r="AM81" s="62"/>
      <c r="AN81" s="62"/>
      <c r="AO81" s="62"/>
      <c r="AP81" s="62"/>
      <c r="AQ81" s="62"/>
      <c r="AR81" s="53">
        <v>2615000.0</v>
      </c>
      <c r="AS81" s="62"/>
      <c r="AT81" s="53">
        <v>2615000.0</v>
      </c>
      <c r="AU81" s="62"/>
      <c r="AV81" s="53"/>
      <c r="AW81" s="62"/>
      <c r="AX81" s="62"/>
      <c r="AY81" s="62"/>
      <c r="AZ81" s="65"/>
      <c r="BA81" s="59">
        <f t="shared" si="45"/>
        <v>7845000</v>
      </c>
      <c r="BB81" s="28">
        <f t="shared" si="46"/>
        <v>0</v>
      </c>
      <c r="BC81" s="64"/>
      <c r="BD81" s="59">
        <f t="shared" si="47"/>
        <v>0</v>
      </c>
      <c r="BE81" s="59">
        <f t="shared" si="48"/>
        <v>0</v>
      </c>
      <c r="BF81" s="59">
        <f t="shared" si="49"/>
        <v>0</v>
      </c>
      <c r="BG81" s="59">
        <f t="shared" si="50"/>
        <v>0</v>
      </c>
      <c r="BH81" s="59">
        <f t="shared" si="51"/>
        <v>0</v>
      </c>
      <c r="BI81" s="59">
        <f t="shared" si="52"/>
        <v>0</v>
      </c>
      <c r="BJ81" s="59">
        <f t="shared" si="53"/>
        <v>0</v>
      </c>
      <c r="BK81" s="59">
        <f t="shared" si="54"/>
        <v>2615000</v>
      </c>
      <c r="BL81" s="59">
        <f t="shared" si="55"/>
        <v>0</v>
      </c>
      <c r="BM81" s="59">
        <f t="shared" si="56"/>
        <v>2615000</v>
      </c>
      <c r="BN81" s="59">
        <f t="shared" si="57"/>
        <v>2615000</v>
      </c>
      <c r="BO81" s="59">
        <f t="shared" si="58"/>
        <v>0</v>
      </c>
      <c r="BP81" s="64"/>
      <c r="BQ81" s="59">
        <f t="shared" si="59"/>
        <v>0</v>
      </c>
      <c r="BR81" s="59">
        <f t="shared" si="60"/>
        <v>0</v>
      </c>
      <c r="BS81" s="59">
        <f t="shared" si="61"/>
        <v>2615000</v>
      </c>
      <c r="BT81" s="59">
        <f t="shared" si="62"/>
        <v>5230000</v>
      </c>
    </row>
    <row r="82">
      <c r="A82" s="41" t="s">
        <v>360</v>
      </c>
      <c r="B82" s="42" t="s">
        <v>361</v>
      </c>
      <c r="C82" s="6"/>
      <c r="D82" s="43">
        <f t="shared" ref="D82:AZ82" si="85">sum(D83)</f>
        <v>105152000</v>
      </c>
      <c r="E82" s="43">
        <f t="shared" si="85"/>
        <v>0</v>
      </c>
      <c r="F82" s="43">
        <f t="shared" si="85"/>
        <v>0</v>
      </c>
      <c r="G82" s="43">
        <f t="shared" si="85"/>
        <v>0</v>
      </c>
      <c r="H82" s="43">
        <f t="shared" si="85"/>
        <v>0</v>
      </c>
      <c r="I82" s="43">
        <f t="shared" si="85"/>
        <v>0</v>
      </c>
      <c r="J82" s="43">
        <f t="shared" si="85"/>
        <v>0</v>
      </c>
      <c r="K82" s="43">
        <f t="shared" si="85"/>
        <v>0</v>
      </c>
      <c r="L82" s="43">
        <f t="shared" si="85"/>
        <v>0</v>
      </c>
      <c r="M82" s="43">
        <f t="shared" si="85"/>
        <v>0</v>
      </c>
      <c r="N82" s="43">
        <f t="shared" si="85"/>
        <v>0</v>
      </c>
      <c r="O82" s="43">
        <f t="shared" si="85"/>
        <v>0</v>
      </c>
      <c r="P82" s="43">
        <f t="shared" si="85"/>
        <v>0</v>
      </c>
      <c r="Q82" s="43">
        <f t="shared" si="85"/>
        <v>0</v>
      </c>
      <c r="R82" s="43">
        <f t="shared" si="85"/>
        <v>0</v>
      </c>
      <c r="S82" s="43">
        <f t="shared" si="85"/>
        <v>0</v>
      </c>
      <c r="T82" s="43">
        <f t="shared" si="85"/>
        <v>0</v>
      </c>
      <c r="U82" s="43">
        <f t="shared" si="85"/>
        <v>0</v>
      </c>
      <c r="V82" s="43">
        <f t="shared" si="85"/>
        <v>0</v>
      </c>
      <c r="W82" s="43">
        <f t="shared" si="85"/>
        <v>0</v>
      </c>
      <c r="X82" s="43">
        <f t="shared" si="85"/>
        <v>0</v>
      </c>
      <c r="Y82" s="43">
        <f t="shared" si="85"/>
        <v>0</v>
      </c>
      <c r="Z82" s="43">
        <f t="shared" si="85"/>
        <v>0</v>
      </c>
      <c r="AA82" s="43">
        <f t="shared" si="85"/>
        <v>0</v>
      </c>
      <c r="AB82" s="43">
        <f t="shared" si="85"/>
        <v>0</v>
      </c>
      <c r="AC82" s="43">
        <f t="shared" si="85"/>
        <v>0</v>
      </c>
      <c r="AD82" s="43">
        <f t="shared" si="85"/>
        <v>0</v>
      </c>
      <c r="AE82" s="43">
        <f t="shared" si="85"/>
        <v>0</v>
      </c>
      <c r="AF82" s="43">
        <f t="shared" si="85"/>
        <v>0</v>
      </c>
      <c r="AG82" s="43">
        <f t="shared" si="85"/>
        <v>0</v>
      </c>
      <c r="AH82" s="43">
        <f t="shared" si="85"/>
        <v>0</v>
      </c>
      <c r="AI82" s="43">
        <f t="shared" si="85"/>
        <v>0</v>
      </c>
      <c r="AJ82" s="43">
        <f t="shared" si="85"/>
        <v>0</v>
      </c>
      <c r="AK82" s="43">
        <f t="shared" si="85"/>
        <v>0</v>
      </c>
      <c r="AL82" s="43">
        <f t="shared" si="85"/>
        <v>0</v>
      </c>
      <c r="AM82" s="43">
        <f t="shared" si="85"/>
        <v>0</v>
      </c>
      <c r="AN82" s="43">
        <f t="shared" si="85"/>
        <v>0</v>
      </c>
      <c r="AO82" s="43">
        <f t="shared" si="85"/>
        <v>0</v>
      </c>
      <c r="AP82" s="43">
        <f t="shared" si="85"/>
        <v>0</v>
      </c>
      <c r="AQ82" s="43">
        <f t="shared" si="85"/>
        <v>0</v>
      </c>
      <c r="AR82" s="43">
        <f t="shared" si="85"/>
        <v>0</v>
      </c>
      <c r="AS82" s="43">
        <f t="shared" si="85"/>
        <v>0</v>
      </c>
      <c r="AT82" s="43">
        <f t="shared" si="85"/>
        <v>11655000</v>
      </c>
      <c r="AU82" s="43">
        <f t="shared" si="85"/>
        <v>83705000</v>
      </c>
      <c r="AV82" s="43">
        <f t="shared" si="85"/>
        <v>0</v>
      </c>
      <c r="AW82" s="43">
        <f t="shared" si="85"/>
        <v>0</v>
      </c>
      <c r="AX82" s="43">
        <f t="shared" si="85"/>
        <v>9792000</v>
      </c>
      <c r="AY82" s="43">
        <f t="shared" si="85"/>
        <v>0</v>
      </c>
      <c r="AZ82" s="43">
        <f t="shared" si="85"/>
        <v>0</v>
      </c>
      <c r="BA82" s="59">
        <f t="shared" si="45"/>
        <v>105152000</v>
      </c>
      <c r="BB82" s="28">
        <f t="shared" si="46"/>
        <v>0</v>
      </c>
      <c r="BC82" s="29"/>
      <c r="BD82" s="59">
        <f t="shared" si="47"/>
        <v>0</v>
      </c>
      <c r="BE82" s="59">
        <f t="shared" si="48"/>
        <v>0</v>
      </c>
      <c r="BF82" s="59">
        <f t="shared" si="49"/>
        <v>0</v>
      </c>
      <c r="BG82" s="59">
        <f t="shared" si="50"/>
        <v>0</v>
      </c>
      <c r="BH82" s="59">
        <f t="shared" si="51"/>
        <v>0</v>
      </c>
      <c r="BI82" s="59">
        <f t="shared" si="52"/>
        <v>0</v>
      </c>
      <c r="BJ82" s="59">
        <f t="shared" si="53"/>
        <v>0</v>
      </c>
      <c r="BK82" s="59">
        <f t="shared" si="54"/>
        <v>0</v>
      </c>
      <c r="BL82" s="59">
        <f t="shared" si="55"/>
        <v>0</v>
      </c>
      <c r="BM82" s="59">
        <f t="shared" si="56"/>
        <v>0</v>
      </c>
      <c r="BN82" s="59">
        <f t="shared" si="57"/>
        <v>95360000</v>
      </c>
      <c r="BO82" s="59">
        <f t="shared" si="58"/>
        <v>9792000</v>
      </c>
      <c r="BP82" s="29"/>
      <c r="BQ82" s="59">
        <f t="shared" si="59"/>
        <v>0</v>
      </c>
      <c r="BR82" s="59">
        <f t="shared" si="60"/>
        <v>0</v>
      </c>
      <c r="BS82" s="59">
        <f t="shared" si="61"/>
        <v>0</v>
      </c>
      <c r="BT82" s="59">
        <f t="shared" si="62"/>
        <v>105152000</v>
      </c>
    </row>
    <row r="83">
      <c r="A83" s="45">
        <v>522191.0</v>
      </c>
      <c r="B83" s="46" t="s">
        <v>36</v>
      </c>
      <c r="C83" s="6"/>
      <c r="D83" s="47">
        <f t="shared" ref="D83:AZ83" si="86">sum(D85:D90)</f>
        <v>105152000</v>
      </c>
      <c r="E83" s="47">
        <f t="shared" si="86"/>
        <v>0</v>
      </c>
      <c r="F83" s="47">
        <f t="shared" si="86"/>
        <v>0</v>
      </c>
      <c r="G83" s="47">
        <f t="shared" si="86"/>
        <v>0</v>
      </c>
      <c r="H83" s="47">
        <f t="shared" si="86"/>
        <v>0</v>
      </c>
      <c r="I83" s="47">
        <f t="shared" si="86"/>
        <v>0</v>
      </c>
      <c r="J83" s="47">
        <f t="shared" si="86"/>
        <v>0</v>
      </c>
      <c r="K83" s="47">
        <f t="shared" si="86"/>
        <v>0</v>
      </c>
      <c r="L83" s="47">
        <f t="shared" si="86"/>
        <v>0</v>
      </c>
      <c r="M83" s="47">
        <f t="shared" si="86"/>
        <v>0</v>
      </c>
      <c r="N83" s="47">
        <f t="shared" si="86"/>
        <v>0</v>
      </c>
      <c r="O83" s="47">
        <f t="shared" si="86"/>
        <v>0</v>
      </c>
      <c r="P83" s="47">
        <f t="shared" si="86"/>
        <v>0</v>
      </c>
      <c r="Q83" s="47">
        <f t="shared" si="86"/>
        <v>0</v>
      </c>
      <c r="R83" s="47">
        <f t="shared" si="86"/>
        <v>0</v>
      </c>
      <c r="S83" s="47">
        <f t="shared" si="86"/>
        <v>0</v>
      </c>
      <c r="T83" s="47">
        <f t="shared" si="86"/>
        <v>0</v>
      </c>
      <c r="U83" s="47">
        <f t="shared" si="86"/>
        <v>0</v>
      </c>
      <c r="V83" s="47">
        <f t="shared" si="86"/>
        <v>0</v>
      </c>
      <c r="W83" s="47">
        <f t="shared" si="86"/>
        <v>0</v>
      </c>
      <c r="X83" s="47">
        <f t="shared" si="86"/>
        <v>0</v>
      </c>
      <c r="Y83" s="47">
        <f t="shared" si="86"/>
        <v>0</v>
      </c>
      <c r="Z83" s="47">
        <f t="shared" si="86"/>
        <v>0</v>
      </c>
      <c r="AA83" s="47">
        <f t="shared" si="86"/>
        <v>0</v>
      </c>
      <c r="AB83" s="47">
        <f t="shared" si="86"/>
        <v>0</v>
      </c>
      <c r="AC83" s="47">
        <f t="shared" si="86"/>
        <v>0</v>
      </c>
      <c r="AD83" s="47">
        <f t="shared" si="86"/>
        <v>0</v>
      </c>
      <c r="AE83" s="47">
        <f t="shared" si="86"/>
        <v>0</v>
      </c>
      <c r="AF83" s="47">
        <f t="shared" si="86"/>
        <v>0</v>
      </c>
      <c r="AG83" s="47">
        <f t="shared" si="86"/>
        <v>0</v>
      </c>
      <c r="AH83" s="47">
        <f t="shared" si="86"/>
        <v>0</v>
      </c>
      <c r="AI83" s="47">
        <f t="shared" si="86"/>
        <v>0</v>
      </c>
      <c r="AJ83" s="47">
        <f t="shared" si="86"/>
        <v>0</v>
      </c>
      <c r="AK83" s="47">
        <f t="shared" si="86"/>
        <v>0</v>
      </c>
      <c r="AL83" s="47">
        <f t="shared" si="86"/>
        <v>0</v>
      </c>
      <c r="AM83" s="47">
        <f t="shared" si="86"/>
        <v>0</v>
      </c>
      <c r="AN83" s="47">
        <f t="shared" si="86"/>
        <v>0</v>
      </c>
      <c r="AO83" s="47">
        <f t="shared" si="86"/>
        <v>0</v>
      </c>
      <c r="AP83" s="47">
        <f t="shared" si="86"/>
        <v>0</v>
      </c>
      <c r="AQ83" s="47">
        <f t="shared" si="86"/>
        <v>0</v>
      </c>
      <c r="AR83" s="47">
        <f t="shared" si="86"/>
        <v>0</v>
      </c>
      <c r="AS83" s="47">
        <f t="shared" si="86"/>
        <v>0</v>
      </c>
      <c r="AT83" s="47">
        <f t="shared" si="86"/>
        <v>11655000</v>
      </c>
      <c r="AU83" s="47">
        <f t="shared" si="86"/>
        <v>83705000</v>
      </c>
      <c r="AV83" s="47">
        <f t="shared" si="86"/>
        <v>0</v>
      </c>
      <c r="AW83" s="47">
        <f t="shared" si="86"/>
        <v>0</v>
      </c>
      <c r="AX83" s="47">
        <f t="shared" si="86"/>
        <v>9792000</v>
      </c>
      <c r="AY83" s="47">
        <f t="shared" si="86"/>
        <v>0</v>
      </c>
      <c r="AZ83" s="47">
        <f t="shared" si="86"/>
        <v>0</v>
      </c>
      <c r="BA83" s="59">
        <f t="shared" si="45"/>
        <v>105152000</v>
      </c>
      <c r="BB83" s="28">
        <f t="shared" si="46"/>
        <v>0</v>
      </c>
      <c r="BC83" s="61"/>
      <c r="BD83" s="59">
        <f t="shared" si="47"/>
        <v>0</v>
      </c>
      <c r="BE83" s="59">
        <f t="shared" si="48"/>
        <v>0</v>
      </c>
      <c r="BF83" s="59">
        <f t="shared" si="49"/>
        <v>0</v>
      </c>
      <c r="BG83" s="59">
        <f t="shared" si="50"/>
        <v>0</v>
      </c>
      <c r="BH83" s="59">
        <f t="shared" si="51"/>
        <v>0</v>
      </c>
      <c r="BI83" s="59">
        <f t="shared" si="52"/>
        <v>0</v>
      </c>
      <c r="BJ83" s="59">
        <f t="shared" si="53"/>
        <v>0</v>
      </c>
      <c r="BK83" s="59">
        <f t="shared" si="54"/>
        <v>0</v>
      </c>
      <c r="BL83" s="59">
        <f t="shared" si="55"/>
        <v>0</v>
      </c>
      <c r="BM83" s="59">
        <f t="shared" si="56"/>
        <v>0</v>
      </c>
      <c r="BN83" s="59">
        <f t="shared" si="57"/>
        <v>95360000</v>
      </c>
      <c r="BO83" s="59">
        <f t="shared" si="58"/>
        <v>9792000</v>
      </c>
      <c r="BP83" s="61"/>
      <c r="BQ83" s="59">
        <f t="shared" si="59"/>
        <v>0</v>
      </c>
      <c r="BR83" s="59">
        <f t="shared" si="60"/>
        <v>0</v>
      </c>
      <c r="BS83" s="59">
        <f t="shared" si="61"/>
        <v>0</v>
      </c>
      <c r="BT83" s="59">
        <f t="shared" si="62"/>
        <v>105152000</v>
      </c>
    </row>
    <row r="84">
      <c r="A84" s="49"/>
      <c r="B84" s="50" t="s">
        <v>37</v>
      </c>
      <c r="C84" s="6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44">
        <f t="shared" si="45"/>
        <v>0</v>
      </c>
      <c r="BB84" s="64">
        <f t="shared" si="46"/>
        <v>0</v>
      </c>
      <c r="BC84" s="64"/>
      <c r="BD84" s="44">
        <f t="shared" si="47"/>
        <v>0</v>
      </c>
      <c r="BE84" s="44">
        <f t="shared" si="48"/>
        <v>0</v>
      </c>
      <c r="BF84" s="44">
        <f t="shared" si="49"/>
        <v>0</v>
      </c>
      <c r="BG84" s="44">
        <f t="shared" si="50"/>
        <v>0</v>
      </c>
      <c r="BH84" s="44">
        <f t="shared" si="51"/>
        <v>0</v>
      </c>
      <c r="BI84" s="44">
        <f t="shared" si="52"/>
        <v>0</v>
      </c>
      <c r="BJ84" s="44">
        <f t="shared" si="53"/>
        <v>0</v>
      </c>
      <c r="BK84" s="44">
        <f t="shared" si="54"/>
        <v>0</v>
      </c>
      <c r="BL84" s="44">
        <f t="shared" si="55"/>
        <v>0</v>
      </c>
      <c r="BM84" s="44">
        <f t="shared" si="56"/>
        <v>0</v>
      </c>
      <c r="BN84" s="44">
        <f t="shared" si="57"/>
        <v>0</v>
      </c>
      <c r="BO84" s="44">
        <f t="shared" si="58"/>
        <v>0</v>
      </c>
      <c r="BP84" s="64"/>
      <c r="BQ84" s="44">
        <f t="shared" si="59"/>
        <v>0</v>
      </c>
      <c r="BR84" s="44">
        <f t="shared" si="60"/>
        <v>0</v>
      </c>
      <c r="BS84" s="44">
        <f t="shared" si="61"/>
        <v>0</v>
      </c>
      <c r="BT84" s="44">
        <f t="shared" si="62"/>
        <v>0</v>
      </c>
    </row>
    <row r="85">
      <c r="A85" s="70"/>
      <c r="B85" s="71" t="s">
        <v>38</v>
      </c>
      <c r="C85" s="72" t="s">
        <v>362</v>
      </c>
      <c r="D85" s="145">
        <v>4.44E7</v>
      </c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>
        <f>D85</f>
        <v>44400000</v>
      </c>
      <c r="AV85" s="106"/>
      <c r="AW85" s="106"/>
      <c r="AX85" s="106"/>
      <c r="AY85" s="106"/>
      <c r="AZ85" s="106"/>
      <c r="BA85" s="148">
        <f t="shared" si="45"/>
        <v>44400000</v>
      </c>
      <c r="BB85" s="149">
        <f t="shared" si="46"/>
        <v>0</v>
      </c>
      <c r="BC85" s="150"/>
      <c r="BD85" s="148">
        <f t="shared" si="47"/>
        <v>0</v>
      </c>
      <c r="BE85" s="148">
        <f t="shared" si="48"/>
        <v>0</v>
      </c>
      <c r="BF85" s="148">
        <f t="shared" si="49"/>
        <v>0</v>
      </c>
      <c r="BG85" s="148">
        <f t="shared" si="50"/>
        <v>0</v>
      </c>
      <c r="BH85" s="148">
        <f t="shared" si="51"/>
        <v>0</v>
      </c>
      <c r="BI85" s="148">
        <f t="shared" si="52"/>
        <v>0</v>
      </c>
      <c r="BJ85" s="148">
        <f t="shared" si="53"/>
        <v>0</v>
      </c>
      <c r="BK85" s="148">
        <f t="shared" si="54"/>
        <v>0</v>
      </c>
      <c r="BL85" s="148">
        <f t="shared" si="55"/>
        <v>0</v>
      </c>
      <c r="BM85" s="148">
        <f t="shared" si="56"/>
        <v>0</v>
      </c>
      <c r="BN85" s="148">
        <f t="shared" si="57"/>
        <v>44400000</v>
      </c>
      <c r="BO85" s="148">
        <f t="shared" si="58"/>
        <v>0</v>
      </c>
      <c r="BP85" s="150"/>
      <c r="BQ85" s="148">
        <f t="shared" si="59"/>
        <v>0</v>
      </c>
      <c r="BR85" s="148">
        <f t="shared" si="60"/>
        <v>0</v>
      </c>
      <c r="BS85" s="148">
        <f t="shared" si="61"/>
        <v>0</v>
      </c>
      <c r="BT85" s="148">
        <f t="shared" si="62"/>
        <v>44400000</v>
      </c>
    </row>
    <row r="86">
      <c r="A86" s="70"/>
      <c r="B86" s="71" t="s">
        <v>38</v>
      </c>
      <c r="C86" s="72" t="s">
        <v>363</v>
      </c>
      <c r="D86" s="145">
        <v>9792000.0</v>
      </c>
      <c r="E86" s="102"/>
      <c r="F86" s="102"/>
      <c r="G86" s="102"/>
      <c r="H86" s="102"/>
      <c r="I86" s="102"/>
      <c r="J86" s="102"/>
      <c r="K86" s="102"/>
      <c r="L86" s="102"/>
      <c r="M86" s="102"/>
      <c r="N86" s="104"/>
      <c r="O86" s="103"/>
      <c r="P86" s="102"/>
      <c r="Q86" s="102"/>
      <c r="R86" s="102"/>
      <c r="S86" s="102"/>
      <c r="T86" s="102"/>
      <c r="U86" s="102"/>
      <c r="V86" s="102"/>
      <c r="W86" s="106"/>
      <c r="X86" s="102"/>
      <c r="Y86" s="102"/>
      <c r="Z86" s="102"/>
      <c r="AA86" s="106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>
        <f>D86</f>
        <v>9792000</v>
      </c>
      <c r="AY86" s="102"/>
      <c r="AZ86" s="103"/>
      <c r="BA86" s="148">
        <f t="shared" si="45"/>
        <v>9792000</v>
      </c>
      <c r="BB86" s="149">
        <f t="shared" si="46"/>
        <v>0</v>
      </c>
      <c r="BC86" s="150"/>
      <c r="BD86" s="148">
        <f t="shared" si="47"/>
        <v>0</v>
      </c>
      <c r="BE86" s="148">
        <f t="shared" si="48"/>
        <v>0</v>
      </c>
      <c r="BF86" s="148">
        <f t="shared" si="49"/>
        <v>0</v>
      </c>
      <c r="BG86" s="148">
        <f t="shared" si="50"/>
        <v>0</v>
      </c>
      <c r="BH86" s="148">
        <f t="shared" si="51"/>
        <v>0</v>
      </c>
      <c r="BI86" s="148">
        <f t="shared" si="52"/>
        <v>0</v>
      </c>
      <c r="BJ86" s="148">
        <f t="shared" si="53"/>
        <v>0</v>
      </c>
      <c r="BK86" s="148">
        <f t="shared" si="54"/>
        <v>0</v>
      </c>
      <c r="BL86" s="148">
        <f t="shared" si="55"/>
        <v>0</v>
      </c>
      <c r="BM86" s="148">
        <f t="shared" si="56"/>
        <v>0</v>
      </c>
      <c r="BN86" s="148">
        <f t="shared" si="57"/>
        <v>0</v>
      </c>
      <c r="BO86" s="148">
        <f t="shared" si="58"/>
        <v>9792000</v>
      </c>
      <c r="BP86" s="150"/>
      <c r="BQ86" s="148">
        <f t="shared" si="59"/>
        <v>0</v>
      </c>
      <c r="BR86" s="148">
        <f t="shared" si="60"/>
        <v>0</v>
      </c>
      <c r="BS86" s="148">
        <f t="shared" si="61"/>
        <v>0</v>
      </c>
      <c r="BT86" s="148">
        <f t="shared" si="62"/>
        <v>9792000</v>
      </c>
    </row>
    <row r="87">
      <c r="A87" s="49"/>
      <c r="B87" s="71" t="s">
        <v>38</v>
      </c>
      <c r="C87" s="52" t="s">
        <v>364</v>
      </c>
      <c r="D87" s="53">
        <v>2.8305E7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53"/>
      <c r="AJ87" s="53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>
        <f>D87</f>
        <v>28305000</v>
      </c>
      <c r="AV87" s="62"/>
      <c r="AW87" s="62"/>
      <c r="AX87" s="62"/>
      <c r="AY87" s="62"/>
      <c r="AZ87" s="65"/>
      <c r="BA87" s="148">
        <f t="shared" si="45"/>
        <v>28305000</v>
      </c>
      <c r="BB87" s="149">
        <f t="shared" si="46"/>
        <v>0</v>
      </c>
      <c r="BC87" s="64"/>
      <c r="BD87" s="148">
        <f t="shared" si="47"/>
        <v>0</v>
      </c>
      <c r="BE87" s="148">
        <f t="shared" si="48"/>
        <v>0</v>
      </c>
      <c r="BF87" s="148">
        <f t="shared" si="49"/>
        <v>0</v>
      </c>
      <c r="BG87" s="148">
        <f t="shared" si="50"/>
        <v>0</v>
      </c>
      <c r="BH87" s="148">
        <f t="shared" si="51"/>
        <v>0</v>
      </c>
      <c r="BI87" s="148">
        <f t="shared" si="52"/>
        <v>0</v>
      </c>
      <c r="BJ87" s="148">
        <f t="shared" si="53"/>
        <v>0</v>
      </c>
      <c r="BK87" s="148">
        <f t="shared" si="54"/>
        <v>0</v>
      </c>
      <c r="BL87" s="148">
        <f t="shared" si="55"/>
        <v>0</v>
      </c>
      <c r="BM87" s="148">
        <f t="shared" si="56"/>
        <v>0</v>
      </c>
      <c r="BN87" s="148">
        <f t="shared" si="57"/>
        <v>28305000</v>
      </c>
      <c r="BO87" s="148">
        <f t="shared" si="58"/>
        <v>0</v>
      </c>
      <c r="BP87" s="150"/>
      <c r="BQ87" s="148">
        <f t="shared" si="59"/>
        <v>0</v>
      </c>
      <c r="BR87" s="148">
        <f t="shared" si="60"/>
        <v>0</v>
      </c>
      <c r="BS87" s="148">
        <f t="shared" si="61"/>
        <v>0</v>
      </c>
      <c r="BT87" s="148">
        <f t="shared" si="62"/>
        <v>28305000</v>
      </c>
    </row>
    <row r="88">
      <c r="A88" s="49"/>
      <c r="B88" s="71" t="s">
        <v>38</v>
      </c>
      <c r="C88" s="52" t="s">
        <v>365</v>
      </c>
      <c r="D88" s="53">
        <v>1.1655E7</v>
      </c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53"/>
      <c r="AJ88" s="53"/>
      <c r="AK88" s="62"/>
      <c r="AL88" s="62"/>
      <c r="AM88" s="62"/>
      <c r="AN88" s="62"/>
      <c r="AO88" s="62"/>
      <c r="AP88" s="62"/>
      <c r="AQ88" s="62"/>
      <c r="AR88" s="62"/>
      <c r="AS88" s="62"/>
      <c r="AT88" s="53">
        <v>1.1655E7</v>
      </c>
      <c r="AU88" s="62"/>
      <c r="AV88" s="62"/>
      <c r="AW88" s="62"/>
      <c r="AX88" s="62"/>
      <c r="AY88" s="62"/>
      <c r="AZ88" s="65"/>
      <c r="BA88" s="148">
        <f t="shared" si="45"/>
        <v>11655000</v>
      </c>
      <c r="BB88" s="149">
        <f t="shared" si="46"/>
        <v>0</v>
      </c>
      <c r="BC88" s="64"/>
      <c r="BD88" s="148">
        <f t="shared" si="47"/>
        <v>0</v>
      </c>
      <c r="BE88" s="148">
        <f t="shared" si="48"/>
        <v>0</v>
      </c>
      <c r="BF88" s="148">
        <f t="shared" si="49"/>
        <v>0</v>
      </c>
      <c r="BG88" s="148">
        <f t="shared" si="50"/>
        <v>0</v>
      </c>
      <c r="BH88" s="148">
        <f t="shared" si="51"/>
        <v>0</v>
      </c>
      <c r="BI88" s="148">
        <f t="shared" si="52"/>
        <v>0</v>
      </c>
      <c r="BJ88" s="148">
        <f t="shared" si="53"/>
        <v>0</v>
      </c>
      <c r="BK88" s="148">
        <f t="shared" si="54"/>
        <v>0</v>
      </c>
      <c r="BL88" s="148">
        <f t="shared" si="55"/>
        <v>0</v>
      </c>
      <c r="BM88" s="148">
        <f t="shared" si="56"/>
        <v>0</v>
      </c>
      <c r="BN88" s="148">
        <f t="shared" si="57"/>
        <v>11655000</v>
      </c>
      <c r="BO88" s="148">
        <f t="shared" si="58"/>
        <v>0</v>
      </c>
      <c r="BP88" s="150"/>
      <c r="BQ88" s="148">
        <f t="shared" si="59"/>
        <v>0</v>
      </c>
      <c r="BR88" s="148">
        <f t="shared" si="60"/>
        <v>0</v>
      </c>
      <c r="BS88" s="148">
        <f t="shared" si="61"/>
        <v>0</v>
      </c>
      <c r="BT88" s="148">
        <f t="shared" si="62"/>
        <v>11655000</v>
      </c>
    </row>
    <row r="89">
      <c r="A89" s="49"/>
      <c r="B89" s="71" t="s">
        <v>38</v>
      </c>
      <c r="C89" s="52" t="s">
        <v>366</v>
      </c>
      <c r="D89" s="53">
        <v>5500000.0</v>
      </c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53"/>
      <c r="AJ89" s="53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53">
        <v>5500000.0</v>
      </c>
      <c r="AV89" s="62"/>
      <c r="AW89" s="62"/>
      <c r="AX89" s="62"/>
      <c r="AY89" s="62"/>
      <c r="AZ89" s="65"/>
      <c r="BA89" s="148">
        <f t="shared" si="45"/>
        <v>5500000</v>
      </c>
      <c r="BB89" s="149">
        <f t="shared" si="46"/>
        <v>0</v>
      </c>
      <c r="BC89" s="64"/>
      <c r="BD89" s="148">
        <f t="shared" si="47"/>
        <v>0</v>
      </c>
      <c r="BE89" s="148">
        <f t="shared" si="48"/>
        <v>0</v>
      </c>
      <c r="BF89" s="148">
        <f t="shared" si="49"/>
        <v>0</v>
      </c>
      <c r="BG89" s="148">
        <f t="shared" si="50"/>
        <v>0</v>
      </c>
      <c r="BH89" s="148">
        <f t="shared" si="51"/>
        <v>0</v>
      </c>
      <c r="BI89" s="148">
        <f t="shared" si="52"/>
        <v>0</v>
      </c>
      <c r="BJ89" s="148">
        <f t="shared" si="53"/>
        <v>0</v>
      </c>
      <c r="BK89" s="148">
        <f t="shared" si="54"/>
        <v>0</v>
      </c>
      <c r="BL89" s="148">
        <f t="shared" si="55"/>
        <v>0</v>
      </c>
      <c r="BM89" s="148">
        <f t="shared" si="56"/>
        <v>0</v>
      </c>
      <c r="BN89" s="148">
        <f t="shared" si="57"/>
        <v>5500000</v>
      </c>
      <c r="BO89" s="148">
        <f t="shared" si="58"/>
        <v>0</v>
      </c>
      <c r="BP89" s="150"/>
      <c r="BQ89" s="148">
        <f t="shared" si="59"/>
        <v>0</v>
      </c>
      <c r="BR89" s="148">
        <f t="shared" si="60"/>
        <v>0</v>
      </c>
      <c r="BS89" s="148">
        <f t="shared" si="61"/>
        <v>0</v>
      </c>
      <c r="BT89" s="148">
        <f t="shared" si="62"/>
        <v>5500000</v>
      </c>
    </row>
    <row r="90">
      <c r="A90" s="49"/>
      <c r="B90" s="71" t="s">
        <v>38</v>
      </c>
      <c r="C90" s="52" t="s">
        <v>367</v>
      </c>
      <c r="D90" s="53">
        <v>5500000.0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53"/>
      <c r="AJ90" s="53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53">
        <v>5500000.0</v>
      </c>
      <c r="AV90" s="62"/>
      <c r="AW90" s="62"/>
      <c r="AX90" s="62"/>
      <c r="AY90" s="62"/>
      <c r="AZ90" s="65"/>
      <c r="BA90" s="148">
        <f t="shared" si="45"/>
        <v>5500000</v>
      </c>
      <c r="BB90" s="149">
        <f t="shared" si="46"/>
        <v>0</v>
      </c>
      <c r="BC90" s="64"/>
      <c r="BD90" s="148">
        <f t="shared" si="47"/>
        <v>0</v>
      </c>
      <c r="BE90" s="148">
        <f t="shared" si="48"/>
        <v>0</v>
      </c>
      <c r="BF90" s="148">
        <f t="shared" si="49"/>
        <v>0</v>
      </c>
      <c r="BG90" s="148">
        <f t="shared" si="50"/>
        <v>0</v>
      </c>
      <c r="BH90" s="148">
        <f t="shared" si="51"/>
        <v>0</v>
      </c>
      <c r="BI90" s="148">
        <f t="shared" si="52"/>
        <v>0</v>
      </c>
      <c r="BJ90" s="148">
        <f t="shared" si="53"/>
        <v>0</v>
      </c>
      <c r="BK90" s="148">
        <f t="shared" si="54"/>
        <v>0</v>
      </c>
      <c r="BL90" s="148">
        <f t="shared" si="55"/>
        <v>0</v>
      </c>
      <c r="BM90" s="148">
        <f t="shared" si="56"/>
        <v>0</v>
      </c>
      <c r="BN90" s="148">
        <f t="shared" si="57"/>
        <v>5500000</v>
      </c>
      <c r="BO90" s="148">
        <f t="shared" si="58"/>
        <v>0</v>
      </c>
      <c r="BP90" s="150"/>
      <c r="BQ90" s="148">
        <f t="shared" si="59"/>
        <v>0</v>
      </c>
      <c r="BR90" s="148">
        <f t="shared" si="60"/>
        <v>0</v>
      </c>
      <c r="BS90" s="148">
        <f t="shared" si="61"/>
        <v>0</v>
      </c>
      <c r="BT90" s="148">
        <f t="shared" si="62"/>
        <v>5500000</v>
      </c>
    </row>
    <row r="91">
      <c r="A91" s="37" t="s">
        <v>120</v>
      </c>
      <c r="B91" s="38" t="s">
        <v>121</v>
      </c>
      <c r="C91" s="6"/>
      <c r="D91" s="39">
        <f t="shared" ref="D91:AZ91" si="87">sum(D92)</f>
        <v>29931000</v>
      </c>
      <c r="E91" s="39">
        <f t="shared" si="87"/>
        <v>0</v>
      </c>
      <c r="F91" s="39">
        <f t="shared" si="87"/>
        <v>0</v>
      </c>
      <c r="G91" s="39">
        <f t="shared" si="87"/>
        <v>0</v>
      </c>
      <c r="H91" s="39">
        <f t="shared" si="87"/>
        <v>0</v>
      </c>
      <c r="I91" s="39">
        <f t="shared" si="87"/>
        <v>0</v>
      </c>
      <c r="J91" s="39">
        <f t="shared" si="87"/>
        <v>0</v>
      </c>
      <c r="K91" s="39">
        <f t="shared" si="87"/>
        <v>0</v>
      </c>
      <c r="L91" s="39">
        <f t="shared" si="87"/>
        <v>0</v>
      </c>
      <c r="M91" s="39">
        <f t="shared" si="87"/>
        <v>0</v>
      </c>
      <c r="N91" s="39">
        <f t="shared" si="87"/>
        <v>6850000</v>
      </c>
      <c r="O91" s="39">
        <f t="shared" si="87"/>
        <v>0</v>
      </c>
      <c r="P91" s="39">
        <f t="shared" si="87"/>
        <v>0</v>
      </c>
      <c r="Q91" s="39">
        <f t="shared" si="87"/>
        <v>0</v>
      </c>
      <c r="R91" s="39">
        <f t="shared" si="87"/>
        <v>0</v>
      </c>
      <c r="S91" s="39">
        <f t="shared" si="87"/>
        <v>0</v>
      </c>
      <c r="T91" s="39">
        <f t="shared" si="87"/>
        <v>0</v>
      </c>
      <c r="U91" s="39">
        <f t="shared" si="87"/>
        <v>0</v>
      </c>
      <c r="V91" s="39">
        <f t="shared" si="87"/>
        <v>0</v>
      </c>
      <c r="W91" s="39">
        <f t="shared" si="87"/>
        <v>1930000</v>
      </c>
      <c r="X91" s="39">
        <f t="shared" si="87"/>
        <v>0</v>
      </c>
      <c r="Y91" s="39">
        <f t="shared" si="87"/>
        <v>0</v>
      </c>
      <c r="Z91" s="39">
        <f t="shared" si="87"/>
        <v>0</v>
      </c>
      <c r="AA91" s="39">
        <f t="shared" si="87"/>
        <v>800000</v>
      </c>
      <c r="AB91" s="39">
        <f t="shared" si="87"/>
        <v>0</v>
      </c>
      <c r="AC91" s="39">
        <f t="shared" si="87"/>
        <v>0</v>
      </c>
      <c r="AD91" s="39">
        <f t="shared" si="87"/>
        <v>0</v>
      </c>
      <c r="AE91" s="39">
        <f t="shared" si="87"/>
        <v>0</v>
      </c>
      <c r="AF91" s="39">
        <f t="shared" si="87"/>
        <v>0</v>
      </c>
      <c r="AG91" s="39">
        <f t="shared" si="87"/>
        <v>0</v>
      </c>
      <c r="AH91" s="39">
        <f t="shared" si="87"/>
        <v>0</v>
      </c>
      <c r="AI91" s="39">
        <f t="shared" si="87"/>
        <v>0</v>
      </c>
      <c r="AJ91" s="39">
        <f t="shared" si="87"/>
        <v>0</v>
      </c>
      <c r="AK91" s="39">
        <f t="shared" si="87"/>
        <v>0</v>
      </c>
      <c r="AL91" s="39">
        <f t="shared" si="87"/>
        <v>0</v>
      </c>
      <c r="AM91" s="39">
        <f t="shared" si="87"/>
        <v>0</v>
      </c>
      <c r="AN91" s="39">
        <f t="shared" si="87"/>
        <v>0</v>
      </c>
      <c r="AO91" s="39">
        <f t="shared" si="87"/>
        <v>0</v>
      </c>
      <c r="AP91" s="39">
        <f t="shared" si="87"/>
        <v>0</v>
      </c>
      <c r="AQ91" s="39">
        <f t="shared" si="87"/>
        <v>0</v>
      </c>
      <c r="AR91" s="39">
        <f t="shared" si="87"/>
        <v>114240</v>
      </c>
      <c r="AS91" s="39">
        <f t="shared" si="87"/>
        <v>0</v>
      </c>
      <c r="AT91" s="39">
        <f t="shared" si="87"/>
        <v>806000</v>
      </c>
      <c r="AU91" s="39">
        <f t="shared" si="87"/>
        <v>0</v>
      </c>
      <c r="AV91" s="39">
        <f t="shared" si="87"/>
        <v>18839000</v>
      </c>
      <c r="AW91" s="39">
        <f t="shared" si="87"/>
        <v>0</v>
      </c>
      <c r="AX91" s="39">
        <f t="shared" si="87"/>
        <v>0</v>
      </c>
      <c r="AY91" s="39">
        <f t="shared" si="87"/>
        <v>591760</v>
      </c>
      <c r="AZ91" s="39">
        <f t="shared" si="87"/>
        <v>0</v>
      </c>
      <c r="BA91" s="57">
        <f t="shared" si="45"/>
        <v>29931000</v>
      </c>
      <c r="BB91" s="28">
        <f t="shared" si="46"/>
        <v>0</v>
      </c>
      <c r="BC91" s="29"/>
      <c r="BD91" s="57">
        <f t="shared" si="47"/>
        <v>0</v>
      </c>
      <c r="BE91" s="57">
        <f t="shared" si="48"/>
        <v>0</v>
      </c>
      <c r="BF91" s="57">
        <f t="shared" si="49"/>
        <v>6850000</v>
      </c>
      <c r="BG91" s="57">
        <f t="shared" si="50"/>
        <v>0</v>
      </c>
      <c r="BH91" s="57">
        <f t="shared" si="51"/>
        <v>1930000</v>
      </c>
      <c r="BI91" s="57">
        <f t="shared" si="52"/>
        <v>800000</v>
      </c>
      <c r="BJ91" s="57">
        <f t="shared" si="53"/>
        <v>0</v>
      </c>
      <c r="BK91" s="57">
        <f t="shared" si="54"/>
        <v>0</v>
      </c>
      <c r="BL91" s="57">
        <f t="shared" si="55"/>
        <v>0</v>
      </c>
      <c r="BM91" s="57">
        <f t="shared" si="56"/>
        <v>114240</v>
      </c>
      <c r="BN91" s="57">
        <f t="shared" si="57"/>
        <v>19645000</v>
      </c>
      <c r="BO91" s="57">
        <f t="shared" si="58"/>
        <v>591760</v>
      </c>
      <c r="BP91" s="29"/>
      <c r="BQ91" s="57">
        <f t="shared" si="59"/>
        <v>6850000</v>
      </c>
      <c r="BR91" s="57">
        <f t="shared" si="60"/>
        <v>2730000</v>
      </c>
      <c r="BS91" s="57">
        <f t="shared" si="61"/>
        <v>0</v>
      </c>
      <c r="BT91" s="57">
        <f t="shared" si="62"/>
        <v>20351000</v>
      </c>
    </row>
    <row r="92">
      <c r="A92" s="41" t="s">
        <v>34</v>
      </c>
      <c r="B92" s="42" t="s">
        <v>75</v>
      </c>
      <c r="C92" s="6"/>
      <c r="D92" s="43">
        <f t="shared" ref="D92:AZ92" si="88">sum(D93)</f>
        <v>29931000</v>
      </c>
      <c r="E92" s="43">
        <f t="shared" si="88"/>
        <v>0</v>
      </c>
      <c r="F92" s="43">
        <f t="shared" si="88"/>
        <v>0</v>
      </c>
      <c r="G92" s="43">
        <f t="shared" si="88"/>
        <v>0</v>
      </c>
      <c r="H92" s="43">
        <f t="shared" si="88"/>
        <v>0</v>
      </c>
      <c r="I92" s="43">
        <f t="shared" si="88"/>
        <v>0</v>
      </c>
      <c r="J92" s="43">
        <f t="shared" si="88"/>
        <v>0</v>
      </c>
      <c r="K92" s="43">
        <f t="shared" si="88"/>
        <v>0</v>
      </c>
      <c r="L92" s="43">
        <f t="shared" si="88"/>
        <v>0</v>
      </c>
      <c r="M92" s="43">
        <f t="shared" si="88"/>
        <v>0</v>
      </c>
      <c r="N92" s="43">
        <f t="shared" si="88"/>
        <v>6850000</v>
      </c>
      <c r="O92" s="43">
        <f t="shared" si="88"/>
        <v>0</v>
      </c>
      <c r="P92" s="43">
        <f t="shared" si="88"/>
        <v>0</v>
      </c>
      <c r="Q92" s="43">
        <f t="shared" si="88"/>
        <v>0</v>
      </c>
      <c r="R92" s="43">
        <f t="shared" si="88"/>
        <v>0</v>
      </c>
      <c r="S92" s="43">
        <f t="shared" si="88"/>
        <v>0</v>
      </c>
      <c r="T92" s="43">
        <f t="shared" si="88"/>
        <v>0</v>
      </c>
      <c r="U92" s="43">
        <f t="shared" si="88"/>
        <v>0</v>
      </c>
      <c r="V92" s="43">
        <f t="shared" si="88"/>
        <v>0</v>
      </c>
      <c r="W92" s="43">
        <f t="shared" si="88"/>
        <v>1930000</v>
      </c>
      <c r="X92" s="43">
        <f t="shared" si="88"/>
        <v>0</v>
      </c>
      <c r="Y92" s="43">
        <f t="shared" si="88"/>
        <v>0</v>
      </c>
      <c r="Z92" s="43">
        <f t="shared" si="88"/>
        <v>0</v>
      </c>
      <c r="AA92" s="43">
        <f t="shared" si="88"/>
        <v>800000</v>
      </c>
      <c r="AB92" s="43">
        <f t="shared" si="88"/>
        <v>0</v>
      </c>
      <c r="AC92" s="43">
        <f t="shared" si="88"/>
        <v>0</v>
      </c>
      <c r="AD92" s="43">
        <f t="shared" si="88"/>
        <v>0</v>
      </c>
      <c r="AE92" s="43">
        <f t="shared" si="88"/>
        <v>0</v>
      </c>
      <c r="AF92" s="43">
        <f t="shared" si="88"/>
        <v>0</v>
      </c>
      <c r="AG92" s="43">
        <f t="shared" si="88"/>
        <v>0</v>
      </c>
      <c r="AH92" s="43">
        <f t="shared" si="88"/>
        <v>0</v>
      </c>
      <c r="AI92" s="43">
        <f t="shared" si="88"/>
        <v>0</v>
      </c>
      <c r="AJ92" s="43">
        <f t="shared" si="88"/>
        <v>0</v>
      </c>
      <c r="AK92" s="43">
        <f t="shared" si="88"/>
        <v>0</v>
      </c>
      <c r="AL92" s="43">
        <f t="shared" si="88"/>
        <v>0</v>
      </c>
      <c r="AM92" s="43">
        <f t="shared" si="88"/>
        <v>0</v>
      </c>
      <c r="AN92" s="43">
        <f t="shared" si="88"/>
        <v>0</v>
      </c>
      <c r="AO92" s="43">
        <f t="shared" si="88"/>
        <v>0</v>
      </c>
      <c r="AP92" s="43">
        <f t="shared" si="88"/>
        <v>0</v>
      </c>
      <c r="AQ92" s="43">
        <f t="shared" si="88"/>
        <v>0</v>
      </c>
      <c r="AR92" s="43">
        <f t="shared" si="88"/>
        <v>114240</v>
      </c>
      <c r="AS92" s="43">
        <f t="shared" si="88"/>
        <v>0</v>
      </c>
      <c r="AT92" s="43">
        <f t="shared" si="88"/>
        <v>806000</v>
      </c>
      <c r="AU92" s="43">
        <f t="shared" si="88"/>
        <v>0</v>
      </c>
      <c r="AV92" s="43">
        <f t="shared" si="88"/>
        <v>18839000</v>
      </c>
      <c r="AW92" s="43">
        <f t="shared" si="88"/>
        <v>0</v>
      </c>
      <c r="AX92" s="43">
        <f t="shared" si="88"/>
        <v>0</v>
      </c>
      <c r="AY92" s="43">
        <f t="shared" si="88"/>
        <v>591760</v>
      </c>
      <c r="AZ92" s="43">
        <f t="shared" si="88"/>
        <v>0</v>
      </c>
      <c r="BA92" s="59">
        <f t="shared" si="45"/>
        <v>29931000</v>
      </c>
      <c r="BB92" s="28">
        <f t="shared" si="46"/>
        <v>0</v>
      </c>
      <c r="BC92" s="29"/>
      <c r="BD92" s="59">
        <f t="shared" si="47"/>
        <v>0</v>
      </c>
      <c r="BE92" s="59">
        <f t="shared" si="48"/>
        <v>0</v>
      </c>
      <c r="BF92" s="59">
        <f t="shared" si="49"/>
        <v>6850000</v>
      </c>
      <c r="BG92" s="59">
        <f t="shared" si="50"/>
        <v>0</v>
      </c>
      <c r="BH92" s="59">
        <f t="shared" si="51"/>
        <v>1930000</v>
      </c>
      <c r="BI92" s="59">
        <f t="shared" si="52"/>
        <v>800000</v>
      </c>
      <c r="BJ92" s="59">
        <f t="shared" si="53"/>
        <v>0</v>
      </c>
      <c r="BK92" s="59">
        <f t="shared" si="54"/>
        <v>0</v>
      </c>
      <c r="BL92" s="59">
        <f t="shared" si="55"/>
        <v>0</v>
      </c>
      <c r="BM92" s="59">
        <f t="shared" si="56"/>
        <v>114240</v>
      </c>
      <c r="BN92" s="59">
        <f t="shared" si="57"/>
        <v>19645000</v>
      </c>
      <c r="BO92" s="59">
        <f t="shared" si="58"/>
        <v>591760</v>
      </c>
      <c r="BP92" s="29"/>
      <c r="BQ92" s="59">
        <f t="shared" si="59"/>
        <v>6850000</v>
      </c>
      <c r="BR92" s="59">
        <f t="shared" si="60"/>
        <v>2730000</v>
      </c>
      <c r="BS92" s="59">
        <f t="shared" si="61"/>
        <v>0</v>
      </c>
      <c r="BT92" s="59">
        <f t="shared" si="62"/>
        <v>20351000</v>
      </c>
    </row>
    <row r="93">
      <c r="A93" s="45">
        <v>522191.0</v>
      </c>
      <c r="B93" s="46" t="s">
        <v>36</v>
      </c>
      <c r="C93" s="6"/>
      <c r="D93" s="47">
        <f t="shared" ref="D93:AZ93" si="89">sum(D95,D97)</f>
        <v>29931000</v>
      </c>
      <c r="E93" s="47">
        <f t="shared" si="89"/>
        <v>0</v>
      </c>
      <c r="F93" s="47">
        <f t="shared" si="89"/>
        <v>0</v>
      </c>
      <c r="G93" s="47">
        <f t="shared" si="89"/>
        <v>0</v>
      </c>
      <c r="H93" s="47">
        <f t="shared" si="89"/>
        <v>0</v>
      </c>
      <c r="I93" s="47">
        <f t="shared" si="89"/>
        <v>0</v>
      </c>
      <c r="J93" s="47">
        <f t="shared" si="89"/>
        <v>0</v>
      </c>
      <c r="K93" s="47">
        <f t="shared" si="89"/>
        <v>0</v>
      </c>
      <c r="L93" s="47">
        <f t="shared" si="89"/>
        <v>0</v>
      </c>
      <c r="M93" s="47">
        <f t="shared" si="89"/>
        <v>0</v>
      </c>
      <c r="N93" s="47">
        <f t="shared" si="89"/>
        <v>6850000</v>
      </c>
      <c r="O93" s="47">
        <f t="shared" si="89"/>
        <v>0</v>
      </c>
      <c r="P93" s="47">
        <f t="shared" si="89"/>
        <v>0</v>
      </c>
      <c r="Q93" s="47">
        <f t="shared" si="89"/>
        <v>0</v>
      </c>
      <c r="R93" s="47">
        <f t="shared" si="89"/>
        <v>0</v>
      </c>
      <c r="S93" s="47">
        <f t="shared" si="89"/>
        <v>0</v>
      </c>
      <c r="T93" s="47">
        <f t="shared" si="89"/>
        <v>0</v>
      </c>
      <c r="U93" s="47">
        <f t="shared" si="89"/>
        <v>0</v>
      </c>
      <c r="V93" s="47">
        <f t="shared" si="89"/>
        <v>0</v>
      </c>
      <c r="W93" s="47">
        <f t="shared" si="89"/>
        <v>1930000</v>
      </c>
      <c r="X93" s="47">
        <f t="shared" si="89"/>
        <v>0</v>
      </c>
      <c r="Y93" s="47">
        <f t="shared" si="89"/>
        <v>0</v>
      </c>
      <c r="Z93" s="47">
        <f t="shared" si="89"/>
        <v>0</v>
      </c>
      <c r="AA93" s="47">
        <f t="shared" si="89"/>
        <v>800000</v>
      </c>
      <c r="AB93" s="47">
        <f t="shared" si="89"/>
        <v>0</v>
      </c>
      <c r="AC93" s="47">
        <f t="shared" si="89"/>
        <v>0</v>
      </c>
      <c r="AD93" s="47">
        <f t="shared" si="89"/>
        <v>0</v>
      </c>
      <c r="AE93" s="47">
        <f t="shared" si="89"/>
        <v>0</v>
      </c>
      <c r="AF93" s="47">
        <f t="shared" si="89"/>
        <v>0</v>
      </c>
      <c r="AG93" s="47">
        <f t="shared" si="89"/>
        <v>0</v>
      </c>
      <c r="AH93" s="47">
        <f t="shared" si="89"/>
        <v>0</v>
      </c>
      <c r="AI93" s="47">
        <f t="shared" si="89"/>
        <v>0</v>
      </c>
      <c r="AJ93" s="47">
        <f t="shared" si="89"/>
        <v>0</v>
      </c>
      <c r="AK93" s="47">
        <f t="shared" si="89"/>
        <v>0</v>
      </c>
      <c r="AL93" s="47">
        <f t="shared" si="89"/>
        <v>0</v>
      </c>
      <c r="AM93" s="47">
        <f t="shared" si="89"/>
        <v>0</v>
      </c>
      <c r="AN93" s="47">
        <f t="shared" si="89"/>
        <v>0</v>
      </c>
      <c r="AO93" s="47">
        <f t="shared" si="89"/>
        <v>0</v>
      </c>
      <c r="AP93" s="47">
        <f t="shared" si="89"/>
        <v>0</v>
      </c>
      <c r="AQ93" s="47">
        <f t="shared" si="89"/>
        <v>0</v>
      </c>
      <c r="AR93" s="47">
        <f t="shared" si="89"/>
        <v>114240</v>
      </c>
      <c r="AS93" s="47">
        <f t="shared" si="89"/>
        <v>0</v>
      </c>
      <c r="AT93" s="47">
        <f t="shared" si="89"/>
        <v>806000</v>
      </c>
      <c r="AU93" s="47">
        <f t="shared" si="89"/>
        <v>0</v>
      </c>
      <c r="AV93" s="47">
        <f t="shared" si="89"/>
        <v>18839000</v>
      </c>
      <c r="AW93" s="47">
        <f t="shared" si="89"/>
        <v>0</v>
      </c>
      <c r="AX93" s="47">
        <f t="shared" si="89"/>
        <v>0</v>
      </c>
      <c r="AY93" s="47">
        <f t="shared" si="89"/>
        <v>591760</v>
      </c>
      <c r="AZ93" s="47">
        <f t="shared" si="89"/>
        <v>0</v>
      </c>
      <c r="BA93" s="59">
        <f t="shared" si="45"/>
        <v>29931000</v>
      </c>
      <c r="BB93" s="28">
        <f t="shared" si="46"/>
        <v>0</v>
      </c>
      <c r="BC93" s="61"/>
      <c r="BD93" s="59">
        <f t="shared" si="47"/>
        <v>0</v>
      </c>
      <c r="BE93" s="59">
        <f t="shared" si="48"/>
        <v>0</v>
      </c>
      <c r="BF93" s="59">
        <f t="shared" si="49"/>
        <v>6850000</v>
      </c>
      <c r="BG93" s="59">
        <f t="shared" si="50"/>
        <v>0</v>
      </c>
      <c r="BH93" s="59">
        <f t="shared" si="51"/>
        <v>1930000</v>
      </c>
      <c r="BI93" s="59">
        <f t="shared" si="52"/>
        <v>800000</v>
      </c>
      <c r="BJ93" s="59">
        <f t="shared" si="53"/>
        <v>0</v>
      </c>
      <c r="BK93" s="59">
        <f t="shared" si="54"/>
        <v>0</v>
      </c>
      <c r="BL93" s="59">
        <f t="shared" si="55"/>
        <v>0</v>
      </c>
      <c r="BM93" s="59">
        <f t="shared" si="56"/>
        <v>114240</v>
      </c>
      <c r="BN93" s="59">
        <f t="shared" si="57"/>
        <v>19645000</v>
      </c>
      <c r="BO93" s="59">
        <f t="shared" si="58"/>
        <v>591760</v>
      </c>
      <c r="BP93" s="61"/>
      <c r="BQ93" s="59">
        <f t="shared" si="59"/>
        <v>6850000</v>
      </c>
      <c r="BR93" s="59">
        <f t="shared" si="60"/>
        <v>2730000</v>
      </c>
      <c r="BS93" s="59">
        <f t="shared" si="61"/>
        <v>0</v>
      </c>
      <c r="BT93" s="59">
        <f t="shared" si="62"/>
        <v>20351000</v>
      </c>
    </row>
    <row r="94">
      <c r="A94" s="49"/>
      <c r="B94" s="50" t="s">
        <v>37</v>
      </c>
      <c r="C94" s="6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44">
        <f t="shared" si="45"/>
        <v>0</v>
      </c>
      <c r="BB94" s="64">
        <f t="shared" si="46"/>
        <v>0</v>
      </c>
      <c r="BC94" s="64"/>
      <c r="BD94" s="44">
        <f t="shared" si="47"/>
        <v>0</v>
      </c>
      <c r="BE94" s="44">
        <f t="shared" si="48"/>
        <v>0</v>
      </c>
      <c r="BF94" s="44">
        <f t="shared" si="49"/>
        <v>0</v>
      </c>
      <c r="BG94" s="44">
        <f t="shared" si="50"/>
        <v>0</v>
      </c>
      <c r="BH94" s="44">
        <f t="shared" si="51"/>
        <v>0</v>
      </c>
      <c r="BI94" s="44">
        <f t="shared" si="52"/>
        <v>0</v>
      </c>
      <c r="BJ94" s="44">
        <f t="shared" si="53"/>
        <v>0</v>
      </c>
      <c r="BK94" s="44">
        <f t="shared" si="54"/>
        <v>0</v>
      </c>
      <c r="BL94" s="44">
        <f t="shared" si="55"/>
        <v>0</v>
      </c>
      <c r="BM94" s="44">
        <f t="shared" si="56"/>
        <v>0</v>
      </c>
      <c r="BN94" s="44">
        <f t="shared" si="57"/>
        <v>0</v>
      </c>
      <c r="BO94" s="44">
        <f t="shared" si="58"/>
        <v>0</v>
      </c>
      <c r="BP94" s="64"/>
      <c r="BQ94" s="44">
        <f t="shared" si="59"/>
        <v>0</v>
      </c>
      <c r="BR94" s="44">
        <f t="shared" si="60"/>
        <v>0</v>
      </c>
      <c r="BS94" s="44">
        <f t="shared" si="61"/>
        <v>0</v>
      </c>
      <c r="BT94" s="44">
        <f t="shared" si="62"/>
        <v>0</v>
      </c>
    </row>
    <row r="95">
      <c r="A95" s="70"/>
      <c r="B95" s="71" t="s">
        <v>54</v>
      </c>
      <c r="C95" s="72" t="s">
        <v>368</v>
      </c>
      <c r="D95" s="106">
        <f t="shared" ref="D95:BA95" si="90">D96</f>
        <v>336000</v>
      </c>
      <c r="E95" s="106" t="str">
        <f t="shared" si="90"/>
        <v/>
      </c>
      <c r="F95" s="106" t="str">
        <f t="shared" si="90"/>
        <v/>
      </c>
      <c r="G95" s="106" t="str">
        <f t="shared" si="90"/>
        <v/>
      </c>
      <c r="H95" s="106" t="str">
        <f t="shared" si="90"/>
        <v/>
      </c>
      <c r="I95" s="106" t="str">
        <f t="shared" si="90"/>
        <v/>
      </c>
      <c r="J95" s="106" t="str">
        <f t="shared" si="90"/>
        <v/>
      </c>
      <c r="K95" s="106" t="str">
        <f t="shared" si="90"/>
        <v/>
      </c>
      <c r="L95" s="106" t="str">
        <f t="shared" si="90"/>
        <v/>
      </c>
      <c r="M95" s="106" t="str">
        <f t="shared" si="90"/>
        <v/>
      </c>
      <c r="N95" s="106" t="str">
        <f t="shared" si="90"/>
        <v/>
      </c>
      <c r="O95" s="106" t="str">
        <f t="shared" si="90"/>
        <v/>
      </c>
      <c r="P95" s="106" t="str">
        <f t="shared" si="90"/>
        <v/>
      </c>
      <c r="Q95" s="106" t="str">
        <f t="shared" si="90"/>
        <v/>
      </c>
      <c r="R95" s="106" t="str">
        <f t="shared" si="90"/>
        <v/>
      </c>
      <c r="S95" s="106" t="str">
        <f t="shared" si="90"/>
        <v/>
      </c>
      <c r="T95" s="106" t="str">
        <f t="shared" si="90"/>
        <v/>
      </c>
      <c r="U95" s="106" t="str">
        <f t="shared" si="90"/>
        <v/>
      </c>
      <c r="V95" s="106" t="str">
        <f t="shared" si="90"/>
        <v/>
      </c>
      <c r="W95" s="106" t="str">
        <f t="shared" si="90"/>
        <v/>
      </c>
      <c r="X95" s="106" t="str">
        <f t="shared" si="90"/>
        <v/>
      </c>
      <c r="Y95" s="106" t="str">
        <f t="shared" si="90"/>
        <v/>
      </c>
      <c r="Z95" s="106" t="str">
        <f t="shared" si="90"/>
        <v/>
      </c>
      <c r="AA95" s="106" t="str">
        <f t="shared" si="90"/>
        <v/>
      </c>
      <c r="AB95" s="106" t="str">
        <f t="shared" si="90"/>
        <v/>
      </c>
      <c r="AC95" s="106" t="str">
        <f t="shared" si="90"/>
        <v/>
      </c>
      <c r="AD95" s="106" t="str">
        <f t="shared" si="90"/>
        <v/>
      </c>
      <c r="AE95" s="106" t="str">
        <f t="shared" si="90"/>
        <v/>
      </c>
      <c r="AF95" s="106" t="str">
        <f t="shared" si="90"/>
        <v/>
      </c>
      <c r="AG95" s="106" t="str">
        <f t="shared" si="90"/>
        <v/>
      </c>
      <c r="AH95" s="106" t="str">
        <f t="shared" si="90"/>
        <v/>
      </c>
      <c r="AI95" s="106" t="str">
        <f t="shared" si="90"/>
        <v/>
      </c>
      <c r="AJ95" s="106" t="str">
        <f t="shared" si="90"/>
        <v/>
      </c>
      <c r="AK95" s="106" t="str">
        <f t="shared" si="90"/>
        <v/>
      </c>
      <c r="AL95" s="106" t="str">
        <f t="shared" si="90"/>
        <v/>
      </c>
      <c r="AM95" s="106" t="str">
        <f t="shared" si="90"/>
        <v/>
      </c>
      <c r="AN95" s="106" t="str">
        <f t="shared" si="90"/>
        <v/>
      </c>
      <c r="AO95" s="106" t="str">
        <f t="shared" si="90"/>
        <v/>
      </c>
      <c r="AP95" s="106" t="str">
        <f t="shared" si="90"/>
        <v/>
      </c>
      <c r="AQ95" s="106" t="str">
        <f t="shared" si="90"/>
        <v/>
      </c>
      <c r="AR95" s="106">
        <f t="shared" si="90"/>
        <v>114240</v>
      </c>
      <c r="AS95" s="106" t="str">
        <f t="shared" si="90"/>
        <v/>
      </c>
      <c r="AT95" s="106" t="str">
        <f t="shared" si="90"/>
        <v/>
      </c>
      <c r="AU95" s="106" t="str">
        <f t="shared" si="90"/>
        <v/>
      </c>
      <c r="AV95" s="106" t="str">
        <f t="shared" si="90"/>
        <v/>
      </c>
      <c r="AW95" s="106" t="str">
        <f t="shared" si="90"/>
        <v/>
      </c>
      <c r="AX95" s="106" t="str">
        <f t="shared" si="90"/>
        <v/>
      </c>
      <c r="AY95" s="106">
        <f t="shared" si="90"/>
        <v>221760</v>
      </c>
      <c r="AZ95" s="106" t="str">
        <f t="shared" si="90"/>
        <v/>
      </c>
      <c r="BA95" s="148">
        <f t="shared" si="90"/>
        <v>336000</v>
      </c>
      <c r="BB95" s="149">
        <f t="shared" si="46"/>
        <v>0</v>
      </c>
      <c r="BC95" s="150"/>
      <c r="BD95" s="148">
        <f t="shared" si="47"/>
        <v>0</v>
      </c>
      <c r="BE95" s="148">
        <f t="shared" si="48"/>
        <v>0</v>
      </c>
      <c r="BF95" s="148">
        <f t="shared" si="49"/>
        <v>0</v>
      </c>
      <c r="BG95" s="148">
        <f t="shared" si="50"/>
        <v>0</v>
      </c>
      <c r="BH95" s="148">
        <f t="shared" si="51"/>
        <v>0</v>
      </c>
      <c r="BI95" s="148">
        <f t="shared" si="52"/>
        <v>0</v>
      </c>
      <c r="BJ95" s="148">
        <f t="shared" si="53"/>
        <v>0</v>
      </c>
      <c r="BK95" s="148">
        <f t="shared" si="54"/>
        <v>0</v>
      </c>
      <c r="BL95" s="148">
        <f t="shared" si="55"/>
        <v>0</v>
      </c>
      <c r="BM95" s="148">
        <f t="shared" si="56"/>
        <v>114240</v>
      </c>
      <c r="BN95" s="148">
        <f t="shared" si="57"/>
        <v>0</v>
      </c>
      <c r="BO95" s="148">
        <f t="shared" si="58"/>
        <v>221760</v>
      </c>
      <c r="BP95" s="150"/>
      <c r="BQ95" s="148">
        <f t="shared" si="59"/>
        <v>0</v>
      </c>
      <c r="BR95" s="148">
        <f t="shared" si="60"/>
        <v>0</v>
      </c>
      <c r="BS95" s="148">
        <f t="shared" si="61"/>
        <v>0</v>
      </c>
      <c r="BT95" s="148">
        <f t="shared" si="62"/>
        <v>336000</v>
      </c>
    </row>
    <row r="96">
      <c r="A96" s="70"/>
      <c r="B96" s="71" t="s">
        <v>38</v>
      </c>
      <c r="C96" s="72" t="s">
        <v>369</v>
      </c>
      <c r="D96" s="145">
        <v>336000.0</v>
      </c>
      <c r="E96" s="102"/>
      <c r="F96" s="102"/>
      <c r="G96" s="102"/>
      <c r="H96" s="102"/>
      <c r="I96" s="102"/>
      <c r="J96" s="102"/>
      <c r="K96" s="102"/>
      <c r="L96" s="102"/>
      <c r="M96" s="102"/>
      <c r="N96" s="104"/>
      <c r="O96" s="103"/>
      <c r="P96" s="102"/>
      <c r="Q96" s="102"/>
      <c r="R96" s="102"/>
      <c r="S96" s="102"/>
      <c r="T96" s="102"/>
      <c r="U96" s="102"/>
      <c r="V96" s="102"/>
      <c r="W96" s="106"/>
      <c r="X96" s="102"/>
      <c r="Y96" s="102"/>
      <c r="Z96" s="102"/>
      <c r="AA96" s="106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44">
        <v>114240.0</v>
      </c>
      <c r="AS96" s="102"/>
      <c r="AT96" s="102"/>
      <c r="AU96" s="102"/>
      <c r="AV96" s="102"/>
      <c r="AW96" s="102"/>
      <c r="AX96" s="102"/>
      <c r="AY96" s="144">
        <v>221760.0</v>
      </c>
      <c r="AZ96" s="103"/>
      <c r="BA96" s="148">
        <f t="shared" ref="BA96:BA102" si="92">sum(E96:AZ96)</f>
        <v>336000</v>
      </c>
      <c r="BB96" s="149">
        <f t="shared" si="46"/>
        <v>0</v>
      </c>
      <c r="BC96" s="150"/>
      <c r="BD96" s="148">
        <f t="shared" si="47"/>
        <v>0</v>
      </c>
      <c r="BE96" s="148">
        <f t="shared" si="48"/>
        <v>0</v>
      </c>
      <c r="BF96" s="148">
        <f t="shared" si="49"/>
        <v>0</v>
      </c>
      <c r="BG96" s="148">
        <f t="shared" si="50"/>
        <v>0</v>
      </c>
      <c r="BH96" s="148">
        <f t="shared" si="51"/>
        <v>0</v>
      </c>
      <c r="BI96" s="148">
        <f t="shared" si="52"/>
        <v>0</v>
      </c>
      <c r="BJ96" s="148">
        <f t="shared" si="53"/>
        <v>0</v>
      </c>
      <c r="BK96" s="148">
        <f t="shared" si="54"/>
        <v>0</v>
      </c>
      <c r="BL96" s="148">
        <f t="shared" si="55"/>
        <v>0</v>
      </c>
      <c r="BM96" s="148">
        <f t="shared" si="56"/>
        <v>114240</v>
      </c>
      <c r="BN96" s="148">
        <f t="shared" si="57"/>
        <v>0</v>
      </c>
      <c r="BO96" s="148">
        <f t="shared" si="58"/>
        <v>221760</v>
      </c>
      <c r="BP96" s="150"/>
      <c r="BQ96" s="148">
        <f t="shared" si="59"/>
        <v>0</v>
      </c>
      <c r="BR96" s="148">
        <f t="shared" si="60"/>
        <v>0</v>
      </c>
      <c r="BS96" s="148">
        <f t="shared" si="61"/>
        <v>0</v>
      </c>
      <c r="BT96" s="148">
        <f t="shared" si="62"/>
        <v>336000</v>
      </c>
    </row>
    <row r="97">
      <c r="A97" s="49"/>
      <c r="B97" s="52" t="s">
        <v>54</v>
      </c>
      <c r="C97" s="52" t="s">
        <v>76</v>
      </c>
      <c r="D97" s="53">
        <f t="shared" ref="D97:AZ97" si="91">sum(D98:D100)</f>
        <v>29595000</v>
      </c>
      <c r="E97" s="53">
        <f t="shared" si="91"/>
        <v>0</v>
      </c>
      <c r="F97" s="53">
        <f t="shared" si="91"/>
        <v>0</v>
      </c>
      <c r="G97" s="53">
        <f t="shared" si="91"/>
        <v>0</v>
      </c>
      <c r="H97" s="53">
        <f t="shared" si="91"/>
        <v>0</v>
      </c>
      <c r="I97" s="53">
        <f t="shared" si="91"/>
        <v>0</v>
      </c>
      <c r="J97" s="53">
        <f t="shared" si="91"/>
        <v>0</v>
      </c>
      <c r="K97" s="53">
        <f t="shared" si="91"/>
        <v>0</v>
      </c>
      <c r="L97" s="53">
        <f t="shared" si="91"/>
        <v>0</v>
      </c>
      <c r="M97" s="53">
        <f t="shared" si="91"/>
        <v>0</v>
      </c>
      <c r="N97" s="53">
        <f t="shared" si="91"/>
        <v>6850000</v>
      </c>
      <c r="O97" s="53">
        <f t="shared" si="91"/>
        <v>0</v>
      </c>
      <c r="P97" s="53">
        <f t="shared" si="91"/>
        <v>0</v>
      </c>
      <c r="Q97" s="53">
        <f t="shared" si="91"/>
        <v>0</v>
      </c>
      <c r="R97" s="53">
        <f t="shared" si="91"/>
        <v>0</v>
      </c>
      <c r="S97" s="53">
        <f t="shared" si="91"/>
        <v>0</v>
      </c>
      <c r="T97" s="53">
        <f t="shared" si="91"/>
        <v>0</v>
      </c>
      <c r="U97" s="53">
        <f t="shared" si="91"/>
        <v>0</v>
      </c>
      <c r="V97" s="53">
        <f t="shared" si="91"/>
        <v>0</v>
      </c>
      <c r="W97" s="53">
        <f t="shared" si="91"/>
        <v>1930000</v>
      </c>
      <c r="X97" s="53">
        <f t="shared" si="91"/>
        <v>0</v>
      </c>
      <c r="Y97" s="53">
        <f t="shared" si="91"/>
        <v>0</v>
      </c>
      <c r="Z97" s="53">
        <f t="shared" si="91"/>
        <v>0</v>
      </c>
      <c r="AA97" s="53">
        <f t="shared" si="91"/>
        <v>800000</v>
      </c>
      <c r="AB97" s="53">
        <f t="shared" si="91"/>
        <v>0</v>
      </c>
      <c r="AC97" s="53">
        <f t="shared" si="91"/>
        <v>0</v>
      </c>
      <c r="AD97" s="53">
        <f t="shared" si="91"/>
        <v>0</v>
      </c>
      <c r="AE97" s="53">
        <f t="shared" si="91"/>
        <v>0</v>
      </c>
      <c r="AF97" s="53">
        <f t="shared" si="91"/>
        <v>0</v>
      </c>
      <c r="AG97" s="53">
        <f t="shared" si="91"/>
        <v>0</v>
      </c>
      <c r="AH97" s="53">
        <f t="shared" si="91"/>
        <v>0</v>
      </c>
      <c r="AI97" s="53">
        <f t="shared" si="91"/>
        <v>0</v>
      </c>
      <c r="AJ97" s="53">
        <f t="shared" si="91"/>
        <v>0</v>
      </c>
      <c r="AK97" s="53">
        <f t="shared" si="91"/>
        <v>0</v>
      </c>
      <c r="AL97" s="53">
        <f t="shared" si="91"/>
        <v>0</v>
      </c>
      <c r="AM97" s="53">
        <f t="shared" si="91"/>
        <v>0</v>
      </c>
      <c r="AN97" s="53">
        <f t="shared" si="91"/>
        <v>0</v>
      </c>
      <c r="AO97" s="53">
        <f t="shared" si="91"/>
        <v>0</v>
      </c>
      <c r="AP97" s="53">
        <f t="shared" si="91"/>
        <v>0</v>
      </c>
      <c r="AQ97" s="53">
        <f t="shared" si="91"/>
        <v>0</v>
      </c>
      <c r="AR97" s="53">
        <f t="shared" si="91"/>
        <v>0</v>
      </c>
      <c r="AS97" s="53">
        <f t="shared" si="91"/>
        <v>0</v>
      </c>
      <c r="AT97" s="53">
        <f t="shared" si="91"/>
        <v>806000</v>
      </c>
      <c r="AU97" s="53">
        <f t="shared" si="91"/>
        <v>0</v>
      </c>
      <c r="AV97" s="53">
        <f t="shared" si="91"/>
        <v>18839000</v>
      </c>
      <c r="AW97" s="53">
        <f t="shared" si="91"/>
        <v>0</v>
      </c>
      <c r="AX97" s="53">
        <f t="shared" si="91"/>
        <v>0</v>
      </c>
      <c r="AY97" s="53">
        <f t="shared" si="91"/>
        <v>370000</v>
      </c>
      <c r="AZ97" s="65">
        <f t="shared" si="91"/>
        <v>0</v>
      </c>
      <c r="BA97" s="59">
        <f t="shared" si="92"/>
        <v>29595000</v>
      </c>
      <c r="BB97" s="28">
        <f t="shared" si="46"/>
        <v>0</v>
      </c>
      <c r="BC97" s="64"/>
      <c r="BD97" s="59">
        <f t="shared" si="47"/>
        <v>0</v>
      </c>
      <c r="BE97" s="59">
        <f t="shared" si="48"/>
        <v>0</v>
      </c>
      <c r="BF97" s="59">
        <f t="shared" si="49"/>
        <v>6850000</v>
      </c>
      <c r="BG97" s="59">
        <f t="shared" si="50"/>
        <v>0</v>
      </c>
      <c r="BH97" s="59">
        <f t="shared" si="51"/>
        <v>1930000</v>
      </c>
      <c r="BI97" s="59">
        <f t="shared" si="52"/>
        <v>800000</v>
      </c>
      <c r="BJ97" s="59">
        <f t="shared" si="53"/>
        <v>0</v>
      </c>
      <c r="BK97" s="59">
        <f t="shared" si="54"/>
        <v>0</v>
      </c>
      <c r="BL97" s="59">
        <f t="shared" si="55"/>
        <v>0</v>
      </c>
      <c r="BM97" s="59">
        <f t="shared" si="56"/>
        <v>0</v>
      </c>
      <c r="BN97" s="59">
        <f t="shared" si="57"/>
        <v>19645000</v>
      </c>
      <c r="BO97" s="59">
        <f t="shared" si="58"/>
        <v>370000</v>
      </c>
      <c r="BP97" s="64"/>
      <c r="BQ97" s="59">
        <f t="shared" si="59"/>
        <v>6850000</v>
      </c>
      <c r="BR97" s="59">
        <f t="shared" si="60"/>
        <v>2730000</v>
      </c>
      <c r="BS97" s="59">
        <f t="shared" si="61"/>
        <v>0</v>
      </c>
      <c r="BT97" s="59">
        <f t="shared" si="62"/>
        <v>20015000</v>
      </c>
    </row>
    <row r="98">
      <c r="A98" s="49"/>
      <c r="B98" s="52" t="s">
        <v>38</v>
      </c>
      <c r="C98" s="52" t="s">
        <v>370</v>
      </c>
      <c r="D98" s="53">
        <v>2.3539E7</v>
      </c>
      <c r="E98" s="62"/>
      <c r="F98" s="62"/>
      <c r="G98" s="62"/>
      <c r="H98" s="62"/>
      <c r="I98" s="62"/>
      <c r="J98" s="62"/>
      <c r="K98" s="62"/>
      <c r="L98" s="62"/>
      <c r="M98" s="62"/>
      <c r="N98" s="125">
        <v>2400000.0</v>
      </c>
      <c r="O98" s="65"/>
      <c r="P98" s="62"/>
      <c r="Q98" s="62"/>
      <c r="R98" s="62"/>
      <c r="S98" s="62"/>
      <c r="T98" s="62"/>
      <c r="U98" s="62"/>
      <c r="V98" s="62"/>
      <c r="W98" s="53">
        <v>1500000.0</v>
      </c>
      <c r="X98" s="62"/>
      <c r="Y98" s="62"/>
      <c r="Z98" s="62"/>
      <c r="AA98" s="53">
        <v>800000.0</v>
      </c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53">
        <v>1.8839E7</v>
      </c>
      <c r="AW98" s="62"/>
      <c r="AX98" s="62"/>
      <c r="AY98" s="62"/>
      <c r="AZ98" s="65"/>
      <c r="BA98" s="59">
        <f t="shared" si="92"/>
        <v>23539000</v>
      </c>
      <c r="BB98" s="28">
        <f t="shared" si="46"/>
        <v>0</v>
      </c>
      <c r="BC98" s="64"/>
      <c r="BD98" s="59">
        <f t="shared" si="47"/>
        <v>0</v>
      </c>
      <c r="BE98" s="59">
        <f t="shared" si="48"/>
        <v>0</v>
      </c>
      <c r="BF98" s="59">
        <f t="shared" si="49"/>
        <v>2400000</v>
      </c>
      <c r="BG98" s="59">
        <f t="shared" si="50"/>
        <v>0</v>
      </c>
      <c r="BH98" s="59">
        <f t="shared" si="51"/>
        <v>1500000</v>
      </c>
      <c r="BI98" s="59">
        <f t="shared" si="52"/>
        <v>800000</v>
      </c>
      <c r="BJ98" s="59">
        <f t="shared" si="53"/>
        <v>0</v>
      </c>
      <c r="BK98" s="59">
        <f t="shared" si="54"/>
        <v>0</v>
      </c>
      <c r="BL98" s="59">
        <f t="shared" si="55"/>
        <v>0</v>
      </c>
      <c r="BM98" s="59">
        <f t="shared" si="56"/>
        <v>0</v>
      </c>
      <c r="BN98" s="59">
        <f t="shared" si="57"/>
        <v>18839000</v>
      </c>
      <c r="BO98" s="59">
        <f t="shared" si="58"/>
        <v>0</v>
      </c>
      <c r="BP98" s="64"/>
      <c r="BQ98" s="59">
        <f t="shared" si="59"/>
        <v>2400000</v>
      </c>
      <c r="BR98" s="59">
        <f t="shared" si="60"/>
        <v>2300000</v>
      </c>
      <c r="BS98" s="59">
        <f t="shared" si="61"/>
        <v>0</v>
      </c>
      <c r="BT98" s="59">
        <f t="shared" si="62"/>
        <v>18839000</v>
      </c>
    </row>
    <row r="99">
      <c r="A99" s="49"/>
      <c r="B99" s="52" t="s">
        <v>38</v>
      </c>
      <c r="C99" s="52" t="s">
        <v>79</v>
      </c>
      <c r="D99" s="53">
        <v>1700000.0</v>
      </c>
      <c r="E99" s="62"/>
      <c r="F99" s="62"/>
      <c r="G99" s="62"/>
      <c r="H99" s="62"/>
      <c r="I99" s="62"/>
      <c r="J99" s="62"/>
      <c r="K99" s="62"/>
      <c r="L99" s="62"/>
      <c r="M99" s="62"/>
      <c r="N99" s="125">
        <v>900000.0</v>
      </c>
      <c r="O99" s="65"/>
      <c r="P99" s="62"/>
      <c r="Q99" s="62"/>
      <c r="R99" s="62"/>
      <c r="S99" s="62"/>
      <c r="T99" s="62"/>
      <c r="U99" s="62"/>
      <c r="V99" s="62"/>
      <c r="W99" s="53">
        <v>430000.0</v>
      </c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53">
        <v>370000.0</v>
      </c>
      <c r="AZ99" s="65"/>
      <c r="BA99" s="59">
        <f t="shared" si="92"/>
        <v>1700000</v>
      </c>
      <c r="BB99" s="28">
        <f t="shared" si="46"/>
        <v>0</v>
      </c>
      <c r="BC99" s="64"/>
      <c r="BD99" s="59">
        <f t="shared" si="47"/>
        <v>0</v>
      </c>
      <c r="BE99" s="59">
        <f t="shared" si="48"/>
        <v>0</v>
      </c>
      <c r="BF99" s="59">
        <f t="shared" si="49"/>
        <v>900000</v>
      </c>
      <c r="BG99" s="59">
        <f t="shared" si="50"/>
        <v>0</v>
      </c>
      <c r="BH99" s="59">
        <f t="shared" si="51"/>
        <v>430000</v>
      </c>
      <c r="BI99" s="59">
        <f t="shared" si="52"/>
        <v>0</v>
      </c>
      <c r="BJ99" s="59">
        <f t="shared" si="53"/>
        <v>0</v>
      </c>
      <c r="BK99" s="59">
        <f t="shared" si="54"/>
        <v>0</v>
      </c>
      <c r="BL99" s="59">
        <f t="shared" si="55"/>
        <v>0</v>
      </c>
      <c r="BM99" s="59">
        <f t="shared" si="56"/>
        <v>0</v>
      </c>
      <c r="BN99" s="59">
        <f t="shared" si="57"/>
        <v>0</v>
      </c>
      <c r="BO99" s="59">
        <f t="shared" si="58"/>
        <v>370000</v>
      </c>
      <c r="BP99" s="64"/>
      <c r="BQ99" s="59">
        <f t="shared" si="59"/>
        <v>900000</v>
      </c>
      <c r="BR99" s="59">
        <f t="shared" si="60"/>
        <v>430000</v>
      </c>
      <c r="BS99" s="59">
        <f t="shared" si="61"/>
        <v>0</v>
      </c>
      <c r="BT99" s="59">
        <f t="shared" si="62"/>
        <v>370000</v>
      </c>
    </row>
    <row r="100">
      <c r="A100" s="49"/>
      <c r="B100" s="52" t="s">
        <v>38</v>
      </c>
      <c r="C100" s="52" t="s">
        <v>80</v>
      </c>
      <c r="D100" s="53">
        <v>4356000.0</v>
      </c>
      <c r="E100" s="62"/>
      <c r="F100" s="62"/>
      <c r="G100" s="62"/>
      <c r="H100" s="62"/>
      <c r="I100" s="62"/>
      <c r="J100" s="62"/>
      <c r="K100" s="62"/>
      <c r="L100" s="62"/>
      <c r="M100" s="62"/>
      <c r="N100" s="125">
        <f>2350000+1200000</f>
        <v>3550000</v>
      </c>
      <c r="O100" s="65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53">
        <v>806000.0</v>
      </c>
      <c r="AU100" s="62"/>
      <c r="AV100" s="62"/>
      <c r="AW100" s="62"/>
      <c r="AX100" s="62"/>
      <c r="AY100" s="62"/>
      <c r="AZ100" s="65"/>
      <c r="BA100" s="59">
        <f t="shared" si="92"/>
        <v>4356000</v>
      </c>
      <c r="BB100" s="28">
        <f t="shared" si="46"/>
        <v>0</v>
      </c>
      <c r="BC100" s="64"/>
      <c r="BD100" s="59">
        <f t="shared" si="47"/>
        <v>0</v>
      </c>
      <c r="BE100" s="59">
        <f t="shared" si="48"/>
        <v>0</v>
      </c>
      <c r="BF100" s="59">
        <f t="shared" si="49"/>
        <v>3550000</v>
      </c>
      <c r="BG100" s="59">
        <f t="shared" si="50"/>
        <v>0</v>
      </c>
      <c r="BH100" s="59">
        <f t="shared" si="51"/>
        <v>0</v>
      </c>
      <c r="BI100" s="59">
        <f t="shared" si="52"/>
        <v>0</v>
      </c>
      <c r="BJ100" s="59">
        <f t="shared" si="53"/>
        <v>0</v>
      </c>
      <c r="BK100" s="59">
        <f t="shared" si="54"/>
        <v>0</v>
      </c>
      <c r="BL100" s="59">
        <f t="shared" si="55"/>
        <v>0</v>
      </c>
      <c r="BM100" s="59">
        <f t="shared" si="56"/>
        <v>0</v>
      </c>
      <c r="BN100" s="59">
        <f t="shared" si="57"/>
        <v>806000</v>
      </c>
      <c r="BO100" s="59">
        <f t="shared" si="58"/>
        <v>0</v>
      </c>
      <c r="BP100" s="64"/>
      <c r="BQ100" s="59">
        <f t="shared" si="59"/>
        <v>3550000</v>
      </c>
      <c r="BR100" s="59">
        <f t="shared" si="60"/>
        <v>0</v>
      </c>
      <c r="BS100" s="59">
        <f t="shared" si="61"/>
        <v>0</v>
      </c>
      <c r="BT100" s="59">
        <f t="shared" si="62"/>
        <v>806000</v>
      </c>
    </row>
    <row r="101">
      <c r="A101" s="27" t="s">
        <v>371</v>
      </c>
      <c r="B101" s="30" t="s">
        <v>372</v>
      </c>
      <c r="C101" s="6"/>
      <c r="D101" s="31">
        <f t="shared" ref="D101:AZ101" si="93">sum(D102)</f>
        <v>160554000</v>
      </c>
      <c r="E101" s="31">
        <f t="shared" si="93"/>
        <v>0</v>
      </c>
      <c r="F101" s="31">
        <f t="shared" si="93"/>
        <v>0</v>
      </c>
      <c r="G101" s="31">
        <f t="shared" si="93"/>
        <v>0</v>
      </c>
      <c r="H101" s="31">
        <f t="shared" si="93"/>
        <v>0</v>
      </c>
      <c r="I101" s="31">
        <f t="shared" si="93"/>
        <v>0</v>
      </c>
      <c r="J101" s="31">
        <f t="shared" si="93"/>
        <v>0</v>
      </c>
      <c r="K101" s="31">
        <f t="shared" si="93"/>
        <v>0</v>
      </c>
      <c r="L101" s="31">
        <f t="shared" si="93"/>
        <v>0</v>
      </c>
      <c r="M101" s="31">
        <f t="shared" si="93"/>
        <v>0</v>
      </c>
      <c r="N101" s="31">
        <f t="shared" si="93"/>
        <v>0</v>
      </c>
      <c r="O101" s="31">
        <f t="shared" si="93"/>
        <v>0</v>
      </c>
      <c r="P101" s="31">
        <f t="shared" si="93"/>
        <v>0</v>
      </c>
      <c r="Q101" s="31">
        <f t="shared" si="93"/>
        <v>0</v>
      </c>
      <c r="R101" s="31">
        <f t="shared" si="93"/>
        <v>0</v>
      </c>
      <c r="S101" s="31">
        <f t="shared" si="93"/>
        <v>0</v>
      </c>
      <c r="T101" s="31">
        <f t="shared" si="93"/>
        <v>0</v>
      </c>
      <c r="U101" s="31">
        <f t="shared" si="93"/>
        <v>0</v>
      </c>
      <c r="V101" s="31">
        <f t="shared" si="93"/>
        <v>0</v>
      </c>
      <c r="W101" s="31">
        <f t="shared" si="93"/>
        <v>0</v>
      </c>
      <c r="X101" s="31">
        <f t="shared" si="93"/>
        <v>0</v>
      </c>
      <c r="Y101" s="31">
        <f t="shared" si="93"/>
        <v>0</v>
      </c>
      <c r="Z101" s="31">
        <f t="shared" si="93"/>
        <v>0</v>
      </c>
      <c r="AA101" s="31">
        <f t="shared" si="93"/>
        <v>0</v>
      </c>
      <c r="AB101" s="31">
        <f t="shared" si="93"/>
        <v>0</v>
      </c>
      <c r="AC101" s="31">
        <f t="shared" si="93"/>
        <v>0</v>
      </c>
      <c r="AD101" s="31">
        <f t="shared" si="93"/>
        <v>0</v>
      </c>
      <c r="AE101" s="31">
        <f t="shared" si="93"/>
        <v>0</v>
      </c>
      <c r="AF101" s="31">
        <f t="shared" si="93"/>
        <v>0</v>
      </c>
      <c r="AG101" s="31">
        <f t="shared" si="93"/>
        <v>0</v>
      </c>
      <c r="AH101" s="31">
        <f t="shared" si="93"/>
        <v>0</v>
      </c>
      <c r="AI101" s="31">
        <f t="shared" si="93"/>
        <v>0</v>
      </c>
      <c r="AJ101" s="31">
        <f t="shared" si="93"/>
        <v>0</v>
      </c>
      <c r="AK101" s="31">
        <f t="shared" si="93"/>
        <v>0</v>
      </c>
      <c r="AL101" s="31">
        <f t="shared" si="93"/>
        <v>0</v>
      </c>
      <c r="AM101" s="31">
        <f t="shared" si="93"/>
        <v>0</v>
      </c>
      <c r="AN101" s="31">
        <f t="shared" si="93"/>
        <v>0</v>
      </c>
      <c r="AO101" s="31">
        <f t="shared" si="93"/>
        <v>0</v>
      </c>
      <c r="AP101" s="31">
        <f t="shared" si="93"/>
        <v>0</v>
      </c>
      <c r="AQ101" s="31">
        <f t="shared" si="93"/>
        <v>0</v>
      </c>
      <c r="AR101" s="31">
        <f t="shared" si="93"/>
        <v>160554000</v>
      </c>
      <c r="AS101" s="31">
        <f t="shared" si="93"/>
        <v>0</v>
      </c>
      <c r="AT101" s="31">
        <f t="shared" si="93"/>
        <v>0</v>
      </c>
      <c r="AU101" s="31">
        <f t="shared" si="93"/>
        <v>0</v>
      </c>
      <c r="AV101" s="31">
        <f t="shared" si="93"/>
        <v>0</v>
      </c>
      <c r="AW101" s="31">
        <f t="shared" si="93"/>
        <v>0</v>
      </c>
      <c r="AX101" s="31">
        <f t="shared" si="93"/>
        <v>0</v>
      </c>
      <c r="AY101" s="31">
        <f t="shared" si="93"/>
        <v>0</v>
      </c>
      <c r="AZ101" s="31">
        <f t="shared" si="93"/>
        <v>0</v>
      </c>
      <c r="BA101" s="55">
        <f t="shared" si="92"/>
        <v>160554000</v>
      </c>
      <c r="BB101" s="28">
        <f t="shared" si="46"/>
        <v>0</v>
      </c>
      <c r="BC101" s="29"/>
      <c r="BD101" s="55">
        <f t="shared" si="47"/>
        <v>0</v>
      </c>
      <c r="BE101" s="55">
        <f t="shared" si="48"/>
        <v>0</v>
      </c>
      <c r="BF101" s="55">
        <f t="shared" si="49"/>
        <v>0</v>
      </c>
      <c r="BG101" s="55">
        <f t="shared" si="50"/>
        <v>0</v>
      </c>
      <c r="BH101" s="55">
        <f t="shared" si="51"/>
        <v>0</v>
      </c>
      <c r="BI101" s="55">
        <f t="shared" si="52"/>
        <v>0</v>
      </c>
      <c r="BJ101" s="55">
        <f t="shared" si="53"/>
        <v>0</v>
      </c>
      <c r="BK101" s="55">
        <f t="shared" si="54"/>
        <v>0</v>
      </c>
      <c r="BL101" s="55">
        <f t="shared" si="55"/>
        <v>0</v>
      </c>
      <c r="BM101" s="55">
        <f t="shared" si="56"/>
        <v>160554000</v>
      </c>
      <c r="BN101" s="55">
        <f t="shared" si="57"/>
        <v>0</v>
      </c>
      <c r="BO101" s="55">
        <f t="shared" si="58"/>
        <v>0</v>
      </c>
      <c r="BP101" s="114">
        <f>sum(BD101:BI101)</f>
        <v>0</v>
      </c>
      <c r="BQ101" s="55">
        <f t="shared" si="59"/>
        <v>0</v>
      </c>
      <c r="BR101" s="55">
        <f t="shared" si="60"/>
        <v>0</v>
      </c>
      <c r="BS101" s="55">
        <f t="shared" si="61"/>
        <v>0</v>
      </c>
      <c r="BT101" s="55">
        <f t="shared" si="62"/>
        <v>160554000</v>
      </c>
    </row>
    <row r="102">
      <c r="A102" s="33" t="s">
        <v>373</v>
      </c>
      <c r="B102" s="34" t="s">
        <v>374</v>
      </c>
      <c r="C102" s="6"/>
      <c r="D102" s="35">
        <f t="shared" ref="D102:AZ102" si="94">sum(D103)</f>
        <v>160554000</v>
      </c>
      <c r="E102" s="35">
        <f t="shared" si="94"/>
        <v>0</v>
      </c>
      <c r="F102" s="35">
        <f t="shared" si="94"/>
        <v>0</v>
      </c>
      <c r="G102" s="35">
        <f t="shared" si="94"/>
        <v>0</v>
      </c>
      <c r="H102" s="35">
        <f t="shared" si="94"/>
        <v>0</v>
      </c>
      <c r="I102" s="35">
        <f t="shared" si="94"/>
        <v>0</v>
      </c>
      <c r="J102" s="35">
        <f t="shared" si="94"/>
        <v>0</v>
      </c>
      <c r="K102" s="35">
        <f t="shared" si="94"/>
        <v>0</v>
      </c>
      <c r="L102" s="35">
        <f t="shared" si="94"/>
        <v>0</v>
      </c>
      <c r="M102" s="35">
        <f t="shared" si="94"/>
        <v>0</v>
      </c>
      <c r="N102" s="35">
        <f t="shared" si="94"/>
        <v>0</v>
      </c>
      <c r="O102" s="35">
        <f t="shared" si="94"/>
        <v>0</v>
      </c>
      <c r="P102" s="35">
        <f t="shared" si="94"/>
        <v>0</v>
      </c>
      <c r="Q102" s="35">
        <f t="shared" si="94"/>
        <v>0</v>
      </c>
      <c r="R102" s="35">
        <f t="shared" si="94"/>
        <v>0</v>
      </c>
      <c r="S102" s="35">
        <f t="shared" si="94"/>
        <v>0</v>
      </c>
      <c r="T102" s="35">
        <f t="shared" si="94"/>
        <v>0</v>
      </c>
      <c r="U102" s="35">
        <f t="shared" si="94"/>
        <v>0</v>
      </c>
      <c r="V102" s="35">
        <f t="shared" si="94"/>
        <v>0</v>
      </c>
      <c r="W102" s="35">
        <f t="shared" si="94"/>
        <v>0</v>
      </c>
      <c r="X102" s="35">
        <f t="shared" si="94"/>
        <v>0</v>
      </c>
      <c r="Y102" s="35">
        <f t="shared" si="94"/>
        <v>0</v>
      </c>
      <c r="Z102" s="35">
        <f t="shared" si="94"/>
        <v>0</v>
      </c>
      <c r="AA102" s="35">
        <f t="shared" si="94"/>
        <v>0</v>
      </c>
      <c r="AB102" s="35">
        <f t="shared" si="94"/>
        <v>0</v>
      </c>
      <c r="AC102" s="35">
        <f t="shared" si="94"/>
        <v>0</v>
      </c>
      <c r="AD102" s="35">
        <f t="shared" si="94"/>
        <v>0</v>
      </c>
      <c r="AE102" s="35">
        <f t="shared" si="94"/>
        <v>0</v>
      </c>
      <c r="AF102" s="35">
        <f t="shared" si="94"/>
        <v>0</v>
      </c>
      <c r="AG102" s="35">
        <f t="shared" si="94"/>
        <v>0</v>
      </c>
      <c r="AH102" s="35">
        <f t="shared" si="94"/>
        <v>0</v>
      </c>
      <c r="AI102" s="35">
        <f t="shared" si="94"/>
        <v>0</v>
      </c>
      <c r="AJ102" s="35">
        <f t="shared" si="94"/>
        <v>0</v>
      </c>
      <c r="AK102" s="35">
        <f t="shared" si="94"/>
        <v>0</v>
      </c>
      <c r="AL102" s="35">
        <f t="shared" si="94"/>
        <v>0</v>
      </c>
      <c r="AM102" s="35">
        <f t="shared" si="94"/>
        <v>0</v>
      </c>
      <c r="AN102" s="35">
        <f t="shared" si="94"/>
        <v>0</v>
      </c>
      <c r="AO102" s="35">
        <f t="shared" si="94"/>
        <v>0</v>
      </c>
      <c r="AP102" s="35">
        <f t="shared" si="94"/>
        <v>0</v>
      </c>
      <c r="AQ102" s="35">
        <f t="shared" si="94"/>
        <v>0</v>
      </c>
      <c r="AR102" s="35">
        <f t="shared" si="94"/>
        <v>160554000</v>
      </c>
      <c r="AS102" s="35">
        <f t="shared" si="94"/>
        <v>0</v>
      </c>
      <c r="AT102" s="35">
        <f t="shared" si="94"/>
        <v>0</v>
      </c>
      <c r="AU102" s="35">
        <f t="shared" si="94"/>
        <v>0</v>
      </c>
      <c r="AV102" s="35">
        <f t="shared" si="94"/>
        <v>0</v>
      </c>
      <c r="AW102" s="35">
        <f t="shared" si="94"/>
        <v>0</v>
      </c>
      <c r="AX102" s="35">
        <f t="shared" si="94"/>
        <v>0</v>
      </c>
      <c r="AY102" s="35">
        <f t="shared" si="94"/>
        <v>0</v>
      </c>
      <c r="AZ102" s="35">
        <f t="shared" si="94"/>
        <v>0</v>
      </c>
      <c r="BA102" s="56">
        <f t="shared" si="92"/>
        <v>160554000</v>
      </c>
      <c r="BB102" s="28">
        <f t="shared" si="46"/>
        <v>0</v>
      </c>
      <c r="BC102" s="29"/>
      <c r="BD102" s="56">
        <f t="shared" si="47"/>
        <v>0</v>
      </c>
      <c r="BE102" s="56">
        <f t="shared" si="48"/>
        <v>0</v>
      </c>
      <c r="BF102" s="56">
        <f t="shared" si="49"/>
        <v>0</v>
      </c>
      <c r="BG102" s="56">
        <f t="shared" si="50"/>
        <v>0</v>
      </c>
      <c r="BH102" s="56">
        <f t="shared" si="51"/>
        <v>0</v>
      </c>
      <c r="BI102" s="56">
        <f t="shared" si="52"/>
        <v>0</v>
      </c>
      <c r="BJ102" s="56">
        <f t="shared" si="53"/>
        <v>0</v>
      </c>
      <c r="BK102" s="56">
        <f t="shared" si="54"/>
        <v>0</v>
      </c>
      <c r="BL102" s="56">
        <f t="shared" si="55"/>
        <v>0</v>
      </c>
      <c r="BM102" s="56">
        <f t="shared" si="56"/>
        <v>160554000</v>
      </c>
      <c r="BN102" s="56">
        <f t="shared" si="57"/>
        <v>0</v>
      </c>
      <c r="BO102" s="56">
        <f t="shared" si="58"/>
        <v>0</v>
      </c>
      <c r="BP102" s="29"/>
      <c r="BQ102" s="56">
        <f t="shared" si="59"/>
        <v>0</v>
      </c>
      <c r="BR102" s="56">
        <f t="shared" si="60"/>
        <v>0</v>
      </c>
      <c r="BS102" s="56">
        <f t="shared" si="61"/>
        <v>0</v>
      </c>
      <c r="BT102" s="56">
        <f t="shared" si="62"/>
        <v>160554000</v>
      </c>
    </row>
    <row r="103">
      <c r="A103" s="37" t="s">
        <v>32</v>
      </c>
      <c r="B103" s="38" t="s">
        <v>376</v>
      </c>
      <c r="C103" s="6"/>
      <c r="D103" s="39">
        <f t="shared" ref="D103:BA103" si="95">D104</f>
        <v>160554000</v>
      </c>
      <c r="E103" s="39">
        <f t="shared" si="95"/>
        <v>0</v>
      </c>
      <c r="F103" s="39">
        <f t="shared" si="95"/>
        <v>0</v>
      </c>
      <c r="G103" s="39">
        <f t="shared" si="95"/>
        <v>0</v>
      </c>
      <c r="H103" s="39">
        <f t="shared" si="95"/>
        <v>0</v>
      </c>
      <c r="I103" s="39">
        <f t="shared" si="95"/>
        <v>0</v>
      </c>
      <c r="J103" s="39">
        <f t="shared" si="95"/>
        <v>0</v>
      </c>
      <c r="K103" s="39">
        <f t="shared" si="95"/>
        <v>0</v>
      </c>
      <c r="L103" s="39">
        <f t="shared" si="95"/>
        <v>0</v>
      </c>
      <c r="M103" s="39">
        <f t="shared" si="95"/>
        <v>0</v>
      </c>
      <c r="N103" s="39">
        <f t="shared" si="95"/>
        <v>0</v>
      </c>
      <c r="O103" s="39">
        <f t="shared" si="95"/>
        <v>0</v>
      </c>
      <c r="P103" s="39">
        <f t="shared" si="95"/>
        <v>0</v>
      </c>
      <c r="Q103" s="39">
        <f t="shared" si="95"/>
        <v>0</v>
      </c>
      <c r="R103" s="39">
        <f t="shared" si="95"/>
        <v>0</v>
      </c>
      <c r="S103" s="39">
        <f t="shared" si="95"/>
        <v>0</v>
      </c>
      <c r="T103" s="39">
        <f t="shared" si="95"/>
        <v>0</v>
      </c>
      <c r="U103" s="39">
        <f t="shared" si="95"/>
        <v>0</v>
      </c>
      <c r="V103" s="39">
        <f t="shared" si="95"/>
        <v>0</v>
      </c>
      <c r="W103" s="39">
        <f t="shared" si="95"/>
        <v>0</v>
      </c>
      <c r="X103" s="39">
        <f t="shared" si="95"/>
        <v>0</v>
      </c>
      <c r="Y103" s="39">
        <f t="shared" si="95"/>
        <v>0</v>
      </c>
      <c r="Z103" s="39">
        <f t="shared" si="95"/>
        <v>0</v>
      </c>
      <c r="AA103" s="39">
        <f t="shared" si="95"/>
        <v>0</v>
      </c>
      <c r="AB103" s="39">
        <f t="shared" si="95"/>
        <v>0</v>
      </c>
      <c r="AC103" s="39">
        <f t="shared" si="95"/>
        <v>0</v>
      </c>
      <c r="AD103" s="39">
        <f t="shared" si="95"/>
        <v>0</v>
      </c>
      <c r="AE103" s="39">
        <f t="shared" si="95"/>
        <v>0</v>
      </c>
      <c r="AF103" s="39">
        <f t="shared" si="95"/>
        <v>0</v>
      </c>
      <c r="AG103" s="39">
        <f t="shared" si="95"/>
        <v>0</v>
      </c>
      <c r="AH103" s="39">
        <f t="shared" si="95"/>
        <v>0</v>
      </c>
      <c r="AI103" s="39">
        <f t="shared" si="95"/>
        <v>0</v>
      </c>
      <c r="AJ103" s="39">
        <f t="shared" si="95"/>
        <v>0</v>
      </c>
      <c r="AK103" s="39">
        <f t="shared" si="95"/>
        <v>0</v>
      </c>
      <c r="AL103" s="39">
        <f t="shared" si="95"/>
        <v>0</v>
      </c>
      <c r="AM103" s="39">
        <f t="shared" si="95"/>
        <v>0</v>
      </c>
      <c r="AN103" s="39">
        <f t="shared" si="95"/>
        <v>0</v>
      </c>
      <c r="AO103" s="39">
        <f t="shared" si="95"/>
        <v>0</v>
      </c>
      <c r="AP103" s="39">
        <f t="shared" si="95"/>
        <v>0</v>
      </c>
      <c r="AQ103" s="39">
        <f t="shared" si="95"/>
        <v>0</v>
      </c>
      <c r="AR103" s="39">
        <f t="shared" si="95"/>
        <v>160554000</v>
      </c>
      <c r="AS103" s="39">
        <f t="shared" si="95"/>
        <v>0</v>
      </c>
      <c r="AT103" s="39">
        <f t="shared" si="95"/>
        <v>0</v>
      </c>
      <c r="AU103" s="39">
        <f t="shared" si="95"/>
        <v>0</v>
      </c>
      <c r="AV103" s="39">
        <f t="shared" si="95"/>
        <v>0</v>
      </c>
      <c r="AW103" s="39">
        <f t="shared" si="95"/>
        <v>0</v>
      </c>
      <c r="AX103" s="39">
        <f t="shared" si="95"/>
        <v>0</v>
      </c>
      <c r="AY103" s="39">
        <f t="shared" si="95"/>
        <v>0</v>
      </c>
      <c r="AZ103" s="39">
        <f t="shared" si="95"/>
        <v>0</v>
      </c>
      <c r="BA103" s="39">
        <f t="shared" si="95"/>
        <v>160554000</v>
      </c>
      <c r="BB103" s="28">
        <f t="shared" si="46"/>
        <v>0</v>
      </c>
      <c r="BC103" s="29"/>
      <c r="BD103" s="57">
        <f t="shared" si="47"/>
        <v>0</v>
      </c>
      <c r="BE103" s="57">
        <f t="shared" si="48"/>
        <v>0</v>
      </c>
      <c r="BF103" s="57">
        <f t="shared" si="49"/>
        <v>0</v>
      </c>
      <c r="BG103" s="57">
        <f t="shared" si="50"/>
        <v>0</v>
      </c>
      <c r="BH103" s="57">
        <f t="shared" si="51"/>
        <v>0</v>
      </c>
      <c r="BI103" s="57">
        <f t="shared" si="52"/>
        <v>0</v>
      </c>
      <c r="BJ103" s="57">
        <f t="shared" si="53"/>
        <v>0</v>
      </c>
      <c r="BK103" s="57">
        <f t="shared" si="54"/>
        <v>0</v>
      </c>
      <c r="BL103" s="57">
        <f t="shared" si="55"/>
        <v>0</v>
      </c>
      <c r="BM103" s="57">
        <f t="shared" si="56"/>
        <v>160554000</v>
      </c>
      <c r="BN103" s="57">
        <f t="shared" si="57"/>
        <v>0</v>
      </c>
      <c r="BO103" s="57">
        <f t="shared" si="58"/>
        <v>0</v>
      </c>
      <c r="BP103" s="29"/>
      <c r="BQ103" s="57">
        <f t="shared" si="59"/>
        <v>0</v>
      </c>
      <c r="BR103" s="57">
        <f t="shared" si="60"/>
        <v>0</v>
      </c>
      <c r="BS103" s="57">
        <f t="shared" si="61"/>
        <v>0</v>
      </c>
      <c r="BT103" s="57">
        <f t="shared" si="62"/>
        <v>160554000</v>
      </c>
    </row>
    <row r="104">
      <c r="A104" s="41" t="s">
        <v>98</v>
      </c>
      <c r="B104" s="42" t="s">
        <v>377</v>
      </c>
      <c r="C104" s="6"/>
      <c r="D104" s="43">
        <f t="shared" ref="D104:AZ104" si="96">sum(D105)</f>
        <v>160554000</v>
      </c>
      <c r="E104" s="43">
        <f t="shared" si="96"/>
        <v>0</v>
      </c>
      <c r="F104" s="43">
        <f t="shared" si="96"/>
        <v>0</v>
      </c>
      <c r="G104" s="43">
        <f t="shared" si="96"/>
        <v>0</v>
      </c>
      <c r="H104" s="43">
        <f t="shared" si="96"/>
        <v>0</v>
      </c>
      <c r="I104" s="43">
        <f t="shared" si="96"/>
        <v>0</v>
      </c>
      <c r="J104" s="43">
        <f t="shared" si="96"/>
        <v>0</v>
      </c>
      <c r="K104" s="43">
        <f t="shared" si="96"/>
        <v>0</v>
      </c>
      <c r="L104" s="43">
        <f t="shared" si="96"/>
        <v>0</v>
      </c>
      <c r="M104" s="43">
        <f t="shared" si="96"/>
        <v>0</v>
      </c>
      <c r="N104" s="43">
        <f t="shared" si="96"/>
        <v>0</v>
      </c>
      <c r="O104" s="43">
        <f t="shared" si="96"/>
        <v>0</v>
      </c>
      <c r="P104" s="43">
        <f t="shared" si="96"/>
        <v>0</v>
      </c>
      <c r="Q104" s="43">
        <f t="shared" si="96"/>
        <v>0</v>
      </c>
      <c r="R104" s="43">
        <f t="shared" si="96"/>
        <v>0</v>
      </c>
      <c r="S104" s="43">
        <f t="shared" si="96"/>
        <v>0</v>
      </c>
      <c r="T104" s="43">
        <f t="shared" si="96"/>
        <v>0</v>
      </c>
      <c r="U104" s="43">
        <f t="shared" si="96"/>
        <v>0</v>
      </c>
      <c r="V104" s="43">
        <f t="shared" si="96"/>
        <v>0</v>
      </c>
      <c r="W104" s="43">
        <f t="shared" si="96"/>
        <v>0</v>
      </c>
      <c r="X104" s="43">
        <f t="shared" si="96"/>
        <v>0</v>
      </c>
      <c r="Y104" s="43">
        <f t="shared" si="96"/>
        <v>0</v>
      </c>
      <c r="Z104" s="43">
        <f t="shared" si="96"/>
        <v>0</v>
      </c>
      <c r="AA104" s="43">
        <f t="shared" si="96"/>
        <v>0</v>
      </c>
      <c r="AB104" s="43">
        <f t="shared" si="96"/>
        <v>0</v>
      </c>
      <c r="AC104" s="43">
        <f t="shared" si="96"/>
        <v>0</v>
      </c>
      <c r="AD104" s="43">
        <f t="shared" si="96"/>
        <v>0</v>
      </c>
      <c r="AE104" s="43">
        <f t="shared" si="96"/>
        <v>0</v>
      </c>
      <c r="AF104" s="43">
        <f t="shared" si="96"/>
        <v>0</v>
      </c>
      <c r="AG104" s="43">
        <f t="shared" si="96"/>
        <v>0</v>
      </c>
      <c r="AH104" s="43">
        <f t="shared" si="96"/>
        <v>0</v>
      </c>
      <c r="AI104" s="43">
        <f t="shared" si="96"/>
        <v>0</v>
      </c>
      <c r="AJ104" s="43">
        <f t="shared" si="96"/>
        <v>0</v>
      </c>
      <c r="AK104" s="43">
        <f t="shared" si="96"/>
        <v>0</v>
      </c>
      <c r="AL104" s="43">
        <f t="shared" si="96"/>
        <v>0</v>
      </c>
      <c r="AM104" s="43">
        <f t="shared" si="96"/>
        <v>0</v>
      </c>
      <c r="AN104" s="43">
        <f t="shared" si="96"/>
        <v>0</v>
      </c>
      <c r="AO104" s="43">
        <f t="shared" si="96"/>
        <v>0</v>
      </c>
      <c r="AP104" s="43">
        <f t="shared" si="96"/>
        <v>0</v>
      </c>
      <c r="AQ104" s="43">
        <f t="shared" si="96"/>
        <v>0</v>
      </c>
      <c r="AR104" s="43">
        <f t="shared" si="96"/>
        <v>160554000</v>
      </c>
      <c r="AS104" s="43">
        <f t="shared" si="96"/>
        <v>0</v>
      </c>
      <c r="AT104" s="43">
        <f t="shared" si="96"/>
        <v>0</v>
      </c>
      <c r="AU104" s="43">
        <f t="shared" si="96"/>
        <v>0</v>
      </c>
      <c r="AV104" s="43">
        <f t="shared" si="96"/>
        <v>0</v>
      </c>
      <c r="AW104" s="43">
        <f t="shared" si="96"/>
        <v>0</v>
      </c>
      <c r="AX104" s="43">
        <f t="shared" si="96"/>
        <v>0</v>
      </c>
      <c r="AY104" s="43">
        <f t="shared" si="96"/>
        <v>0</v>
      </c>
      <c r="AZ104" s="58">
        <f t="shared" si="96"/>
        <v>0</v>
      </c>
      <c r="BA104" s="59">
        <f t="shared" ref="BA104:BA131" si="98">sum(E104:AZ104)</f>
        <v>160554000</v>
      </c>
      <c r="BB104" s="28">
        <f t="shared" si="46"/>
        <v>0</v>
      </c>
      <c r="BC104" s="29"/>
      <c r="BD104" s="59">
        <f t="shared" si="47"/>
        <v>0</v>
      </c>
      <c r="BE104" s="59">
        <f t="shared" si="48"/>
        <v>0</v>
      </c>
      <c r="BF104" s="59">
        <f t="shared" si="49"/>
        <v>0</v>
      </c>
      <c r="BG104" s="59">
        <f t="shared" si="50"/>
        <v>0</v>
      </c>
      <c r="BH104" s="59">
        <f t="shared" si="51"/>
        <v>0</v>
      </c>
      <c r="BI104" s="59">
        <f t="shared" si="52"/>
        <v>0</v>
      </c>
      <c r="BJ104" s="59">
        <f t="shared" si="53"/>
        <v>0</v>
      </c>
      <c r="BK104" s="59">
        <f t="shared" si="54"/>
        <v>0</v>
      </c>
      <c r="BL104" s="59">
        <f t="shared" si="55"/>
        <v>0</v>
      </c>
      <c r="BM104" s="59">
        <f t="shared" si="56"/>
        <v>160554000</v>
      </c>
      <c r="BN104" s="59">
        <f t="shared" si="57"/>
        <v>0</v>
      </c>
      <c r="BO104" s="59">
        <f t="shared" si="58"/>
        <v>0</v>
      </c>
      <c r="BP104" s="29"/>
      <c r="BQ104" s="59">
        <f t="shared" si="59"/>
        <v>0</v>
      </c>
      <c r="BR104" s="59">
        <f t="shared" si="60"/>
        <v>0</v>
      </c>
      <c r="BS104" s="59">
        <f t="shared" si="61"/>
        <v>0</v>
      </c>
      <c r="BT104" s="59">
        <f t="shared" si="62"/>
        <v>160554000</v>
      </c>
    </row>
    <row r="105">
      <c r="A105" s="45">
        <v>532111.0</v>
      </c>
      <c r="B105" s="46" t="s">
        <v>378</v>
      </c>
      <c r="C105" s="6"/>
      <c r="D105" s="47">
        <f t="shared" ref="D105:AZ105" si="97">sum(D107:D110)</f>
        <v>160554000</v>
      </c>
      <c r="E105" s="47">
        <f t="shared" si="97"/>
        <v>0</v>
      </c>
      <c r="F105" s="47">
        <f t="shared" si="97"/>
        <v>0</v>
      </c>
      <c r="G105" s="47">
        <f t="shared" si="97"/>
        <v>0</v>
      </c>
      <c r="H105" s="47">
        <f t="shared" si="97"/>
        <v>0</v>
      </c>
      <c r="I105" s="47">
        <f t="shared" si="97"/>
        <v>0</v>
      </c>
      <c r="J105" s="47">
        <f t="shared" si="97"/>
        <v>0</v>
      </c>
      <c r="K105" s="47">
        <f t="shared" si="97"/>
        <v>0</v>
      </c>
      <c r="L105" s="47">
        <f t="shared" si="97"/>
        <v>0</v>
      </c>
      <c r="M105" s="47">
        <f t="shared" si="97"/>
        <v>0</v>
      </c>
      <c r="N105" s="47">
        <f t="shared" si="97"/>
        <v>0</v>
      </c>
      <c r="O105" s="47">
        <f t="shared" si="97"/>
        <v>0</v>
      </c>
      <c r="P105" s="47">
        <f t="shared" si="97"/>
        <v>0</v>
      </c>
      <c r="Q105" s="47">
        <f t="shared" si="97"/>
        <v>0</v>
      </c>
      <c r="R105" s="47">
        <f t="shared" si="97"/>
        <v>0</v>
      </c>
      <c r="S105" s="47">
        <f t="shared" si="97"/>
        <v>0</v>
      </c>
      <c r="T105" s="47">
        <f t="shared" si="97"/>
        <v>0</v>
      </c>
      <c r="U105" s="47">
        <f t="shared" si="97"/>
        <v>0</v>
      </c>
      <c r="V105" s="47">
        <f t="shared" si="97"/>
        <v>0</v>
      </c>
      <c r="W105" s="47">
        <f t="shared" si="97"/>
        <v>0</v>
      </c>
      <c r="X105" s="47">
        <f t="shared" si="97"/>
        <v>0</v>
      </c>
      <c r="Y105" s="47">
        <f t="shared" si="97"/>
        <v>0</v>
      </c>
      <c r="Z105" s="47">
        <f t="shared" si="97"/>
        <v>0</v>
      </c>
      <c r="AA105" s="47">
        <f t="shared" si="97"/>
        <v>0</v>
      </c>
      <c r="AB105" s="47">
        <f t="shared" si="97"/>
        <v>0</v>
      </c>
      <c r="AC105" s="47">
        <f t="shared" si="97"/>
        <v>0</v>
      </c>
      <c r="AD105" s="47">
        <f t="shared" si="97"/>
        <v>0</v>
      </c>
      <c r="AE105" s="47">
        <f t="shared" si="97"/>
        <v>0</v>
      </c>
      <c r="AF105" s="47">
        <f t="shared" si="97"/>
        <v>0</v>
      </c>
      <c r="AG105" s="47">
        <f t="shared" si="97"/>
        <v>0</v>
      </c>
      <c r="AH105" s="47">
        <f t="shared" si="97"/>
        <v>0</v>
      </c>
      <c r="AI105" s="47">
        <f t="shared" si="97"/>
        <v>0</v>
      </c>
      <c r="AJ105" s="47">
        <f t="shared" si="97"/>
        <v>0</v>
      </c>
      <c r="AK105" s="47">
        <f t="shared" si="97"/>
        <v>0</v>
      </c>
      <c r="AL105" s="47">
        <f t="shared" si="97"/>
        <v>0</v>
      </c>
      <c r="AM105" s="47">
        <f t="shared" si="97"/>
        <v>0</v>
      </c>
      <c r="AN105" s="47">
        <f t="shared" si="97"/>
        <v>0</v>
      </c>
      <c r="AO105" s="47">
        <f t="shared" si="97"/>
        <v>0</v>
      </c>
      <c r="AP105" s="47">
        <f t="shared" si="97"/>
        <v>0</v>
      </c>
      <c r="AQ105" s="47">
        <f t="shared" si="97"/>
        <v>0</v>
      </c>
      <c r="AR105" s="47">
        <f t="shared" si="97"/>
        <v>160554000</v>
      </c>
      <c r="AS105" s="47">
        <f t="shared" si="97"/>
        <v>0</v>
      </c>
      <c r="AT105" s="47">
        <f t="shared" si="97"/>
        <v>0</v>
      </c>
      <c r="AU105" s="47">
        <f t="shared" si="97"/>
        <v>0</v>
      </c>
      <c r="AV105" s="47">
        <f t="shared" si="97"/>
        <v>0</v>
      </c>
      <c r="AW105" s="47">
        <f t="shared" si="97"/>
        <v>0</v>
      </c>
      <c r="AX105" s="47">
        <f t="shared" si="97"/>
        <v>0</v>
      </c>
      <c r="AY105" s="47">
        <f t="shared" si="97"/>
        <v>0</v>
      </c>
      <c r="AZ105" s="47">
        <f t="shared" si="97"/>
        <v>0</v>
      </c>
      <c r="BA105" s="59">
        <f t="shared" si="98"/>
        <v>160554000</v>
      </c>
      <c r="BB105" s="28">
        <f t="shared" si="46"/>
        <v>0</v>
      </c>
      <c r="BC105" s="61"/>
      <c r="BD105" s="59">
        <f t="shared" si="47"/>
        <v>0</v>
      </c>
      <c r="BE105" s="59">
        <f t="shared" si="48"/>
        <v>0</v>
      </c>
      <c r="BF105" s="59">
        <f t="shared" si="49"/>
        <v>0</v>
      </c>
      <c r="BG105" s="59">
        <f t="shared" si="50"/>
        <v>0</v>
      </c>
      <c r="BH105" s="59">
        <f t="shared" si="51"/>
        <v>0</v>
      </c>
      <c r="BI105" s="59">
        <f t="shared" si="52"/>
        <v>0</v>
      </c>
      <c r="BJ105" s="59">
        <f t="shared" si="53"/>
        <v>0</v>
      </c>
      <c r="BK105" s="59">
        <f t="shared" si="54"/>
        <v>0</v>
      </c>
      <c r="BL105" s="59">
        <f t="shared" si="55"/>
        <v>0</v>
      </c>
      <c r="BM105" s="59">
        <f t="shared" si="56"/>
        <v>160554000</v>
      </c>
      <c r="BN105" s="59">
        <f t="shared" si="57"/>
        <v>0</v>
      </c>
      <c r="BO105" s="59">
        <f t="shared" si="58"/>
        <v>0</v>
      </c>
      <c r="BP105" s="61"/>
      <c r="BQ105" s="59">
        <f t="shared" si="59"/>
        <v>0</v>
      </c>
      <c r="BR105" s="59">
        <f t="shared" si="60"/>
        <v>0</v>
      </c>
      <c r="BS105" s="59">
        <f t="shared" si="61"/>
        <v>0</v>
      </c>
      <c r="BT105" s="59">
        <f t="shared" si="62"/>
        <v>160554000</v>
      </c>
    </row>
    <row r="106">
      <c r="A106" s="49"/>
      <c r="B106" s="50" t="s">
        <v>37</v>
      </c>
      <c r="C106" s="6"/>
      <c r="D106" s="51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3"/>
      <c r="BA106" s="59">
        <f t="shared" si="98"/>
        <v>0</v>
      </c>
      <c r="BB106" s="28">
        <f t="shared" si="46"/>
        <v>0</v>
      </c>
      <c r="BC106" s="64"/>
      <c r="BD106" s="59">
        <f t="shared" si="47"/>
        <v>0</v>
      </c>
      <c r="BE106" s="59">
        <f t="shared" si="48"/>
        <v>0</v>
      </c>
      <c r="BF106" s="59">
        <f t="shared" si="49"/>
        <v>0</v>
      </c>
      <c r="BG106" s="59">
        <f t="shared" si="50"/>
        <v>0</v>
      </c>
      <c r="BH106" s="59">
        <f t="shared" si="51"/>
        <v>0</v>
      </c>
      <c r="BI106" s="59">
        <f t="shared" si="52"/>
        <v>0</v>
      </c>
      <c r="BJ106" s="59">
        <f t="shared" si="53"/>
        <v>0</v>
      </c>
      <c r="BK106" s="59">
        <f t="shared" si="54"/>
        <v>0</v>
      </c>
      <c r="BL106" s="59">
        <f t="shared" si="55"/>
        <v>0</v>
      </c>
      <c r="BM106" s="59">
        <f t="shared" si="56"/>
        <v>0</v>
      </c>
      <c r="BN106" s="59">
        <f t="shared" si="57"/>
        <v>0</v>
      </c>
      <c r="BO106" s="59">
        <f t="shared" si="58"/>
        <v>0</v>
      </c>
      <c r="BP106" s="64"/>
      <c r="BQ106" s="59">
        <f t="shared" si="59"/>
        <v>0</v>
      </c>
      <c r="BR106" s="59">
        <f t="shared" si="60"/>
        <v>0</v>
      </c>
      <c r="BS106" s="59">
        <f t="shared" si="61"/>
        <v>0</v>
      </c>
      <c r="BT106" s="59">
        <f t="shared" si="62"/>
        <v>0</v>
      </c>
    </row>
    <row r="107">
      <c r="A107" s="49"/>
      <c r="B107" s="52" t="s">
        <v>38</v>
      </c>
      <c r="C107" s="52" t="s">
        <v>379</v>
      </c>
      <c r="D107" s="53">
        <v>4.218E7</v>
      </c>
      <c r="E107" s="53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>
        <f t="shared" ref="AR107:AR110" si="99">D107</f>
        <v>42180000</v>
      </c>
      <c r="AS107" s="67"/>
      <c r="AT107" s="67"/>
      <c r="AU107" s="67"/>
      <c r="AV107" s="67"/>
      <c r="AW107" s="67"/>
      <c r="AX107" s="67"/>
      <c r="AY107" s="67"/>
      <c r="AZ107" s="68"/>
      <c r="BA107" s="59">
        <f t="shared" si="98"/>
        <v>42180000</v>
      </c>
      <c r="BB107" s="28">
        <f t="shared" si="46"/>
        <v>0</v>
      </c>
      <c r="BC107" s="64"/>
      <c r="BD107" s="59">
        <f t="shared" si="47"/>
        <v>0</v>
      </c>
      <c r="BE107" s="59">
        <f t="shared" si="48"/>
        <v>0</v>
      </c>
      <c r="BF107" s="59">
        <f t="shared" si="49"/>
        <v>0</v>
      </c>
      <c r="BG107" s="59">
        <f t="shared" si="50"/>
        <v>0</v>
      </c>
      <c r="BH107" s="59">
        <f t="shared" si="51"/>
        <v>0</v>
      </c>
      <c r="BI107" s="59">
        <f t="shared" si="52"/>
        <v>0</v>
      </c>
      <c r="BJ107" s="59">
        <f t="shared" si="53"/>
        <v>0</v>
      </c>
      <c r="BK107" s="59">
        <f t="shared" si="54"/>
        <v>0</v>
      </c>
      <c r="BL107" s="59">
        <f t="shared" si="55"/>
        <v>0</v>
      </c>
      <c r="BM107" s="59">
        <f t="shared" si="56"/>
        <v>42180000</v>
      </c>
      <c r="BN107" s="59">
        <f t="shared" si="57"/>
        <v>0</v>
      </c>
      <c r="BO107" s="59">
        <f t="shared" si="58"/>
        <v>0</v>
      </c>
      <c r="BP107" s="64"/>
      <c r="BQ107" s="59">
        <f t="shared" si="59"/>
        <v>0</v>
      </c>
      <c r="BR107" s="59">
        <f t="shared" si="60"/>
        <v>0</v>
      </c>
      <c r="BS107" s="59">
        <f t="shared" si="61"/>
        <v>0</v>
      </c>
      <c r="BT107" s="59">
        <f t="shared" si="62"/>
        <v>42180000</v>
      </c>
    </row>
    <row r="108">
      <c r="A108" s="49"/>
      <c r="B108" s="52" t="s">
        <v>38</v>
      </c>
      <c r="C108" s="52" t="s">
        <v>380</v>
      </c>
      <c r="D108" s="53">
        <v>9.9174E7</v>
      </c>
      <c r="E108" s="62"/>
      <c r="F108" s="62"/>
      <c r="G108" s="62"/>
      <c r="H108" s="62"/>
      <c r="I108" s="62"/>
      <c r="J108" s="62"/>
      <c r="K108" s="62"/>
      <c r="L108" s="62"/>
      <c r="M108" s="62"/>
      <c r="N108" s="125"/>
      <c r="O108" s="65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>
        <f t="shared" si="99"/>
        <v>99174000</v>
      </c>
      <c r="AS108" s="62"/>
      <c r="AT108" s="62"/>
      <c r="AU108" s="62"/>
      <c r="AV108" s="62"/>
      <c r="AW108" s="62"/>
      <c r="AX108" s="62"/>
      <c r="AY108" s="62"/>
      <c r="AZ108" s="65"/>
      <c r="BA108" s="59">
        <f t="shared" si="98"/>
        <v>99174000</v>
      </c>
      <c r="BB108" s="28">
        <f t="shared" si="46"/>
        <v>0</v>
      </c>
      <c r="BC108" s="64"/>
      <c r="BD108" s="59">
        <f t="shared" si="47"/>
        <v>0</v>
      </c>
      <c r="BE108" s="59">
        <f t="shared" si="48"/>
        <v>0</v>
      </c>
      <c r="BF108" s="59">
        <f t="shared" si="49"/>
        <v>0</v>
      </c>
      <c r="BG108" s="59">
        <f t="shared" si="50"/>
        <v>0</v>
      </c>
      <c r="BH108" s="59">
        <f t="shared" si="51"/>
        <v>0</v>
      </c>
      <c r="BI108" s="59">
        <f t="shared" si="52"/>
        <v>0</v>
      </c>
      <c r="BJ108" s="59">
        <f t="shared" si="53"/>
        <v>0</v>
      </c>
      <c r="BK108" s="59">
        <f t="shared" si="54"/>
        <v>0</v>
      </c>
      <c r="BL108" s="59">
        <f t="shared" si="55"/>
        <v>0</v>
      </c>
      <c r="BM108" s="59">
        <f t="shared" si="56"/>
        <v>99174000</v>
      </c>
      <c r="BN108" s="59">
        <f t="shared" si="57"/>
        <v>0</v>
      </c>
      <c r="BO108" s="59">
        <f t="shared" si="58"/>
        <v>0</v>
      </c>
      <c r="BP108" s="64"/>
      <c r="BQ108" s="59">
        <f t="shared" si="59"/>
        <v>0</v>
      </c>
      <c r="BR108" s="59">
        <f t="shared" si="60"/>
        <v>0</v>
      </c>
      <c r="BS108" s="59">
        <f t="shared" si="61"/>
        <v>0</v>
      </c>
      <c r="BT108" s="59">
        <f t="shared" si="62"/>
        <v>99174000</v>
      </c>
    </row>
    <row r="109">
      <c r="A109" s="49"/>
      <c r="B109" s="52" t="s">
        <v>38</v>
      </c>
      <c r="C109" s="52" t="s">
        <v>381</v>
      </c>
      <c r="D109" s="53">
        <v>1.0E7</v>
      </c>
      <c r="E109" s="62"/>
      <c r="F109" s="62"/>
      <c r="G109" s="62"/>
      <c r="H109" s="62"/>
      <c r="I109" s="62"/>
      <c r="J109" s="62"/>
      <c r="K109" s="62"/>
      <c r="L109" s="62"/>
      <c r="M109" s="62"/>
      <c r="N109" s="125"/>
      <c r="O109" s="65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>
        <f t="shared" si="99"/>
        <v>10000000</v>
      </c>
      <c r="AS109" s="62"/>
      <c r="AT109" s="62"/>
      <c r="AU109" s="62"/>
      <c r="AV109" s="62"/>
      <c r="AW109" s="62"/>
      <c r="AX109" s="62"/>
      <c r="AY109" s="62"/>
      <c r="AZ109" s="65"/>
      <c r="BA109" s="59">
        <f t="shared" si="98"/>
        <v>10000000</v>
      </c>
      <c r="BB109" s="28">
        <f t="shared" si="46"/>
        <v>0</v>
      </c>
      <c r="BC109" s="64"/>
      <c r="BD109" s="59">
        <f t="shared" si="47"/>
        <v>0</v>
      </c>
      <c r="BE109" s="59">
        <f t="shared" si="48"/>
        <v>0</v>
      </c>
      <c r="BF109" s="59">
        <f t="shared" si="49"/>
        <v>0</v>
      </c>
      <c r="BG109" s="59">
        <f t="shared" si="50"/>
        <v>0</v>
      </c>
      <c r="BH109" s="59">
        <f t="shared" si="51"/>
        <v>0</v>
      </c>
      <c r="BI109" s="59">
        <f t="shared" si="52"/>
        <v>0</v>
      </c>
      <c r="BJ109" s="59">
        <f t="shared" si="53"/>
        <v>0</v>
      </c>
      <c r="BK109" s="59">
        <f t="shared" si="54"/>
        <v>0</v>
      </c>
      <c r="BL109" s="59">
        <f t="shared" si="55"/>
        <v>0</v>
      </c>
      <c r="BM109" s="59">
        <f t="shared" si="56"/>
        <v>10000000</v>
      </c>
      <c r="BN109" s="59">
        <f t="shared" si="57"/>
        <v>0</v>
      </c>
      <c r="BO109" s="59">
        <f t="shared" si="58"/>
        <v>0</v>
      </c>
      <c r="BP109" s="64"/>
      <c r="BQ109" s="59">
        <f t="shared" si="59"/>
        <v>0</v>
      </c>
      <c r="BR109" s="59">
        <f t="shared" si="60"/>
        <v>0</v>
      </c>
      <c r="BS109" s="59">
        <f t="shared" si="61"/>
        <v>0</v>
      </c>
      <c r="BT109" s="59">
        <f t="shared" si="62"/>
        <v>10000000</v>
      </c>
    </row>
    <row r="110">
      <c r="A110" s="49"/>
      <c r="B110" s="52" t="s">
        <v>38</v>
      </c>
      <c r="C110" s="52" t="s">
        <v>382</v>
      </c>
      <c r="D110" s="53">
        <v>9200000.0</v>
      </c>
      <c r="E110" s="62"/>
      <c r="F110" s="62"/>
      <c r="G110" s="62"/>
      <c r="H110" s="62"/>
      <c r="I110" s="62"/>
      <c r="J110" s="62"/>
      <c r="K110" s="62"/>
      <c r="L110" s="62"/>
      <c r="M110" s="62"/>
      <c r="N110" s="125"/>
      <c r="O110" s="65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>
        <f t="shared" si="99"/>
        <v>9200000</v>
      </c>
      <c r="AS110" s="62"/>
      <c r="AT110" s="62"/>
      <c r="AU110" s="62"/>
      <c r="AV110" s="62"/>
      <c r="AW110" s="62"/>
      <c r="AX110" s="62"/>
      <c r="AY110" s="62"/>
      <c r="AZ110" s="65"/>
      <c r="BA110" s="59">
        <f t="shared" si="98"/>
        <v>9200000</v>
      </c>
      <c r="BB110" s="28">
        <f t="shared" si="46"/>
        <v>0</v>
      </c>
      <c r="BC110" s="64"/>
      <c r="BD110" s="59">
        <f t="shared" si="47"/>
        <v>0</v>
      </c>
      <c r="BE110" s="59">
        <f t="shared" si="48"/>
        <v>0</v>
      </c>
      <c r="BF110" s="59">
        <f t="shared" si="49"/>
        <v>0</v>
      </c>
      <c r="BG110" s="59">
        <f t="shared" si="50"/>
        <v>0</v>
      </c>
      <c r="BH110" s="59">
        <f t="shared" si="51"/>
        <v>0</v>
      </c>
      <c r="BI110" s="59">
        <f t="shared" si="52"/>
        <v>0</v>
      </c>
      <c r="BJ110" s="59">
        <f t="shared" si="53"/>
        <v>0</v>
      </c>
      <c r="BK110" s="59">
        <f t="shared" si="54"/>
        <v>0</v>
      </c>
      <c r="BL110" s="59">
        <f t="shared" si="55"/>
        <v>0</v>
      </c>
      <c r="BM110" s="59">
        <f t="shared" si="56"/>
        <v>9200000</v>
      </c>
      <c r="BN110" s="59">
        <f t="shared" si="57"/>
        <v>0</v>
      </c>
      <c r="BO110" s="59">
        <f t="shared" si="58"/>
        <v>0</v>
      </c>
      <c r="BP110" s="64"/>
      <c r="BQ110" s="59">
        <f t="shared" si="59"/>
        <v>0</v>
      </c>
      <c r="BR110" s="59">
        <f t="shared" si="60"/>
        <v>0</v>
      </c>
      <c r="BS110" s="59">
        <f t="shared" si="61"/>
        <v>0</v>
      </c>
      <c r="BT110" s="59">
        <f t="shared" si="62"/>
        <v>9200000</v>
      </c>
    </row>
    <row r="111">
      <c r="A111" s="27" t="s">
        <v>81</v>
      </c>
      <c r="B111" s="30" t="s">
        <v>82</v>
      </c>
      <c r="C111" s="6"/>
      <c r="D111" s="31">
        <f t="shared" ref="D111:AZ111" si="100">sum(D112)</f>
        <v>483094000</v>
      </c>
      <c r="E111" s="31">
        <f t="shared" si="100"/>
        <v>0</v>
      </c>
      <c r="F111" s="31">
        <f t="shared" si="100"/>
        <v>0</v>
      </c>
      <c r="G111" s="31">
        <f t="shared" si="100"/>
        <v>0</v>
      </c>
      <c r="H111" s="31">
        <f t="shared" si="100"/>
        <v>0</v>
      </c>
      <c r="I111" s="31">
        <f t="shared" si="100"/>
        <v>0</v>
      </c>
      <c r="J111" s="31">
        <f t="shared" si="100"/>
        <v>0</v>
      </c>
      <c r="K111" s="31">
        <f t="shared" si="100"/>
        <v>0</v>
      </c>
      <c r="L111" s="31">
        <f t="shared" si="100"/>
        <v>0</v>
      </c>
      <c r="M111" s="31">
        <f t="shared" si="100"/>
        <v>0</v>
      </c>
      <c r="N111" s="31">
        <f t="shared" si="100"/>
        <v>0</v>
      </c>
      <c r="O111" s="31">
        <f t="shared" si="100"/>
        <v>0</v>
      </c>
      <c r="P111" s="31">
        <f t="shared" si="100"/>
        <v>0</v>
      </c>
      <c r="Q111" s="31">
        <f t="shared" si="100"/>
        <v>0</v>
      </c>
      <c r="R111" s="31">
        <f t="shared" si="100"/>
        <v>0</v>
      </c>
      <c r="S111" s="31">
        <f t="shared" si="100"/>
        <v>12987000</v>
      </c>
      <c r="T111" s="31">
        <f t="shared" si="100"/>
        <v>7340000</v>
      </c>
      <c r="U111" s="31">
        <f t="shared" si="100"/>
        <v>0</v>
      </c>
      <c r="V111" s="31">
        <f t="shared" si="100"/>
        <v>0</v>
      </c>
      <c r="W111" s="31">
        <f t="shared" si="100"/>
        <v>4329000</v>
      </c>
      <c r="X111" s="31">
        <f t="shared" si="100"/>
        <v>0</v>
      </c>
      <c r="Y111" s="31">
        <f t="shared" si="100"/>
        <v>0</v>
      </c>
      <c r="Z111" s="31">
        <f t="shared" si="100"/>
        <v>0</v>
      </c>
      <c r="AA111" s="31">
        <f t="shared" si="100"/>
        <v>2100000</v>
      </c>
      <c r="AB111" s="31">
        <f t="shared" si="100"/>
        <v>15490500</v>
      </c>
      <c r="AC111" s="31">
        <f t="shared" si="100"/>
        <v>10024000</v>
      </c>
      <c r="AD111" s="31">
        <f t="shared" si="100"/>
        <v>10885000</v>
      </c>
      <c r="AE111" s="31">
        <f t="shared" si="100"/>
        <v>11250000</v>
      </c>
      <c r="AF111" s="31">
        <f t="shared" si="100"/>
        <v>0</v>
      </c>
      <c r="AG111" s="31">
        <f t="shared" si="100"/>
        <v>17205000</v>
      </c>
      <c r="AH111" s="31">
        <f t="shared" si="100"/>
        <v>0</v>
      </c>
      <c r="AI111" s="31">
        <f t="shared" si="100"/>
        <v>23140670</v>
      </c>
      <c r="AJ111" s="31">
        <f t="shared" si="100"/>
        <v>0</v>
      </c>
      <c r="AK111" s="31">
        <f t="shared" si="100"/>
        <v>0</v>
      </c>
      <c r="AL111" s="31">
        <f t="shared" si="100"/>
        <v>5272500</v>
      </c>
      <c r="AM111" s="31">
        <f t="shared" si="100"/>
        <v>18870000</v>
      </c>
      <c r="AN111" s="31">
        <f t="shared" si="100"/>
        <v>28860000</v>
      </c>
      <c r="AO111" s="31">
        <f t="shared" si="100"/>
        <v>66797136</v>
      </c>
      <c r="AP111" s="31">
        <f t="shared" si="100"/>
        <v>4440000</v>
      </c>
      <c r="AQ111" s="31">
        <f t="shared" si="100"/>
        <v>0</v>
      </c>
      <c r="AR111" s="31">
        <f t="shared" si="100"/>
        <v>27319495</v>
      </c>
      <c r="AS111" s="31">
        <f t="shared" si="100"/>
        <v>10434000</v>
      </c>
      <c r="AT111" s="31">
        <f t="shared" si="100"/>
        <v>0</v>
      </c>
      <c r="AU111" s="31">
        <f t="shared" si="100"/>
        <v>0</v>
      </c>
      <c r="AV111" s="31">
        <f t="shared" si="100"/>
        <v>21070800</v>
      </c>
      <c r="AW111" s="31">
        <f t="shared" si="100"/>
        <v>0</v>
      </c>
      <c r="AX111" s="31">
        <f t="shared" si="100"/>
        <v>185278899</v>
      </c>
      <c r="AY111" s="31">
        <f t="shared" si="100"/>
        <v>0</v>
      </c>
      <c r="AZ111" s="31">
        <f t="shared" si="100"/>
        <v>0</v>
      </c>
      <c r="BA111" s="55">
        <f t="shared" si="98"/>
        <v>483094000</v>
      </c>
      <c r="BB111" s="28">
        <f t="shared" si="46"/>
        <v>0</v>
      </c>
      <c r="BC111" s="29"/>
      <c r="BD111" s="55">
        <f t="shared" si="47"/>
        <v>0</v>
      </c>
      <c r="BE111" s="55">
        <f t="shared" si="48"/>
        <v>0</v>
      </c>
      <c r="BF111" s="55">
        <f t="shared" si="49"/>
        <v>0</v>
      </c>
      <c r="BG111" s="55">
        <f t="shared" si="50"/>
        <v>20327000</v>
      </c>
      <c r="BH111" s="55">
        <f t="shared" si="51"/>
        <v>4329000</v>
      </c>
      <c r="BI111" s="55">
        <f t="shared" si="52"/>
        <v>17590500</v>
      </c>
      <c r="BJ111" s="55">
        <f t="shared" si="53"/>
        <v>32159000</v>
      </c>
      <c r="BK111" s="55">
        <f t="shared" si="54"/>
        <v>40345670</v>
      </c>
      <c r="BL111" s="55">
        <f t="shared" si="55"/>
        <v>53002500</v>
      </c>
      <c r="BM111" s="55">
        <f t="shared" si="56"/>
        <v>98556631</v>
      </c>
      <c r="BN111" s="55">
        <f t="shared" si="57"/>
        <v>31504800</v>
      </c>
      <c r="BO111" s="55">
        <f t="shared" si="58"/>
        <v>185278899</v>
      </c>
      <c r="BP111" s="114">
        <f>sum(BD111:BI111)</f>
        <v>42246500</v>
      </c>
      <c r="BQ111" s="55">
        <f t="shared" si="59"/>
        <v>0</v>
      </c>
      <c r="BR111" s="55">
        <f t="shared" si="60"/>
        <v>42246500</v>
      </c>
      <c r="BS111" s="55">
        <f t="shared" si="61"/>
        <v>125507170</v>
      </c>
      <c r="BT111" s="55">
        <f t="shared" si="62"/>
        <v>315340330</v>
      </c>
    </row>
    <row r="112">
      <c r="A112" s="33" t="s">
        <v>83</v>
      </c>
      <c r="B112" s="34" t="s">
        <v>84</v>
      </c>
      <c r="C112" s="6"/>
      <c r="D112" s="35">
        <f t="shared" ref="D112:AZ112" si="101">sum(D113)</f>
        <v>483094000</v>
      </c>
      <c r="E112" s="35">
        <f t="shared" si="101"/>
        <v>0</v>
      </c>
      <c r="F112" s="35">
        <f t="shared" si="101"/>
        <v>0</v>
      </c>
      <c r="G112" s="35">
        <f t="shared" si="101"/>
        <v>0</v>
      </c>
      <c r="H112" s="35">
        <f t="shared" si="101"/>
        <v>0</v>
      </c>
      <c r="I112" s="35">
        <f t="shared" si="101"/>
        <v>0</v>
      </c>
      <c r="J112" s="35">
        <f t="shared" si="101"/>
        <v>0</v>
      </c>
      <c r="K112" s="35">
        <f t="shared" si="101"/>
        <v>0</v>
      </c>
      <c r="L112" s="35">
        <f t="shared" si="101"/>
        <v>0</v>
      </c>
      <c r="M112" s="35">
        <f t="shared" si="101"/>
        <v>0</v>
      </c>
      <c r="N112" s="35">
        <f t="shared" si="101"/>
        <v>0</v>
      </c>
      <c r="O112" s="35">
        <f t="shared" si="101"/>
        <v>0</v>
      </c>
      <c r="P112" s="35">
        <f t="shared" si="101"/>
        <v>0</v>
      </c>
      <c r="Q112" s="35">
        <f t="shared" si="101"/>
        <v>0</v>
      </c>
      <c r="R112" s="35">
        <f t="shared" si="101"/>
        <v>0</v>
      </c>
      <c r="S112" s="35">
        <f t="shared" si="101"/>
        <v>12987000</v>
      </c>
      <c r="T112" s="35">
        <f t="shared" si="101"/>
        <v>7340000</v>
      </c>
      <c r="U112" s="35">
        <f t="shared" si="101"/>
        <v>0</v>
      </c>
      <c r="V112" s="35">
        <f t="shared" si="101"/>
        <v>0</v>
      </c>
      <c r="W112" s="35">
        <f t="shared" si="101"/>
        <v>4329000</v>
      </c>
      <c r="X112" s="35">
        <f t="shared" si="101"/>
        <v>0</v>
      </c>
      <c r="Y112" s="35">
        <f t="shared" si="101"/>
        <v>0</v>
      </c>
      <c r="Z112" s="35">
        <f t="shared" si="101"/>
        <v>0</v>
      </c>
      <c r="AA112" s="35">
        <f t="shared" si="101"/>
        <v>2100000</v>
      </c>
      <c r="AB112" s="35">
        <f t="shared" si="101"/>
        <v>15490500</v>
      </c>
      <c r="AC112" s="35">
        <f t="shared" si="101"/>
        <v>10024000</v>
      </c>
      <c r="AD112" s="35">
        <f t="shared" si="101"/>
        <v>10885000</v>
      </c>
      <c r="AE112" s="35">
        <f t="shared" si="101"/>
        <v>11250000</v>
      </c>
      <c r="AF112" s="35">
        <f t="shared" si="101"/>
        <v>0</v>
      </c>
      <c r="AG112" s="35">
        <f t="shared" si="101"/>
        <v>17205000</v>
      </c>
      <c r="AH112" s="35">
        <f t="shared" si="101"/>
        <v>0</v>
      </c>
      <c r="AI112" s="35">
        <f t="shared" si="101"/>
        <v>23140670</v>
      </c>
      <c r="AJ112" s="35">
        <f t="shared" si="101"/>
        <v>0</v>
      </c>
      <c r="AK112" s="35">
        <f t="shared" si="101"/>
        <v>0</v>
      </c>
      <c r="AL112" s="35">
        <f t="shared" si="101"/>
        <v>5272500</v>
      </c>
      <c r="AM112" s="35">
        <f t="shared" si="101"/>
        <v>18870000</v>
      </c>
      <c r="AN112" s="35">
        <f t="shared" si="101"/>
        <v>28860000</v>
      </c>
      <c r="AO112" s="35">
        <f t="shared" si="101"/>
        <v>66797136</v>
      </c>
      <c r="AP112" s="35">
        <f t="shared" si="101"/>
        <v>4440000</v>
      </c>
      <c r="AQ112" s="35">
        <f t="shared" si="101"/>
        <v>0</v>
      </c>
      <c r="AR112" s="35">
        <f t="shared" si="101"/>
        <v>27319495</v>
      </c>
      <c r="AS112" s="35">
        <f t="shared" si="101"/>
        <v>10434000</v>
      </c>
      <c r="AT112" s="35">
        <f t="shared" si="101"/>
        <v>0</v>
      </c>
      <c r="AU112" s="35">
        <f t="shared" si="101"/>
        <v>0</v>
      </c>
      <c r="AV112" s="35">
        <f t="shared" si="101"/>
        <v>21070800</v>
      </c>
      <c r="AW112" s="35">
        <f t="shared" si="101"/>
        <v>0</v>
      </c>
      <c r="AX112" s="35">
        <f t="shared" si="101"/>
        <v>185278899</v>
      </c>
      <c r="AY112" s="35">
        <f t="shared" si="101"/>
        <v>0</v>
      </c>
      <c r="AZ112" s="35">
        <f t="shared" si="101"/>
        <v>0</v>
      </c>
      <c r="BA112" s="56">
        <f t="shared" si="98"/>
        <v>483094000</v>
      </c>
      <c r="BB112" s="28">
        <f t="shared" si="46"/>
        <v>0</v>
      </c>
      <c r="BC112" s="29"/>
      <c r="BD112" s="56">
        <f t="shared" si="47"/>
        <v>0</v>
      </c>
      <c r="BE112" s="56">
        <f t="shared" si="48"/>
        <v>0</v>
      </c>
      <c r="BF112" s="56">
        <f t="shared" si="49"/>
        <v>0</v>
      </c>
      <c r="BG112" s="56">
        <f t="shared" si="50"/>
        <v>20327000</v>
      </c>
      <c r="BH112" s="56">
        <f t="shared" si="51"/>
        <v>4329000</v>
      </c>
      <c r="BI112" s="56">
        <f t="shared" si="52"/>
        <v>17590500</v>
      </c>
      <c r="BJ112" s="56">
        <f t="shared" si="53"/>
        <v>32159000</v>
      </c>
      <c r="BK112" s="56">
        <f t="shared" si="54"/>
        <v>40345670</v>
      </c>
      <c r="BL112" s="56">
        <f t="shared" si="55"/>
        <v>53002500</v>
      </c>
      <c r="BM112" s="56">
        <f t="shared" si="56"/>
        <v>98556631</v>
      </c>
      <c r="BN112" s="56">
        <f t="shared" si="57"/>
        <v>31504800</v>
      </c>
      <c r="BO112" s="56">
        <f t="shared" si="58"/>
        <v>185278899</v>
      </c>
      <c r="BP112" s="29"/>
      <c r="BQ112" s="56">
        <f t="shared" si="59"/>
        <v>0</v>
      </c>
      <c r="BR112" s="56">
        <f t="shared" si="60"/>
        <v>42246500</v>
      </c>
      <c r="BS112" s="56">
        <f t="shared" si="61"/>
        <v>125507170</v>
      </c>
      <c r="BT112" s="56">
        <f t="shared" si="62"/>
        <v>315340330</v>
      </c>
    </row>
    <row r="113">
      <c r="A113" s="37" t="s">
        <v>32</v>
      </c>
      <c r="B113" s="38" t="s">
        <v>85</v>
      </c>
      <c r="C113" s="6"/>
      <c r="D113" s="39">
        <f t="shared" ref="D113:AZ113" si="102">sum(D114,D118,D122)</f>
        <v>483094000</v>
      </c>
      <c r="E113" s="39">
        <f t="shared" si="102"/>
        <v>0</v>
      </c>
      <c r="F113" s="39">
        <f t="shared" si="102"/>
        <v>0</v>
      </c>
      <c r="G113" s="39">
        <f t="shared" si="102"/>
        <v>0</v>
      </c>
      <c r="H113" s="39">
        <f t="shared" si="102"/>
        <v>0</v>
      </c>
      <c r="I113" s="39">
        <f t="shared" si="102"/>
        <v>0</v>
      </c>
      <c r="J113" s="39">
        <f t="shared" si="102"/>
        <v>0</v>
      </c>
      <c r="K113" s="39">
        <f t="shared" si="102"/>
        <v>0</v>
      </c>
      <c r="L113" s="39">
        <f t="shared" si="102"/>
        <v>0</v>
      </c>
      <c r="M113" s="39">
        <f t="shared" si="102"/>
        <v>0</v>
      </c>
      <c r="N113" s="39">
        <f t="shared" si="102"/>
        <v>0</v>
      </c>
      <c r="O113" s="39">
        <f t="shared" si="102"/>
        <v>0</v>
      </c>
      <c r="P113" s="39">
        <f t="shared" si="102"/>
        <v>0</v>
      </c>
      <c r="Q113" s="39">
        <f t="shared" si="102"/>
        <v>0</v>
      </c>
      <c r="R113" s="39">
        <f t="shared" si="102"/>
        <v>0</v>
      </c>
      <c r="S113" s="39">
        <f t="shared" si="102"/>
        <v>12987000</v>
      </c>
      <c r="T113" s="39">
        <f t="shared" si="102"/>
        <v>7340000</v>
      </c>
      <c r="U113" s="39">
        <f t="shared" si="102"/>
        <v>0</v>
      </c>
      <c r="V113" s="39">
        <f t="shared" si="102"/>
        <v>0</v>
      </c>
      <c r="W113" s="39">
        <f t="shared" si="102"/>
        <v>4329000</v>
      </c>
      <c r="X113" s="39">
        <f t="shared" si="102"/>
        <v>0</v>
      </c>
      <c r="Y113" s="39">
        <f t="shared" si="102"/>
        <v>0</v>
      </c>
      <c r="Z113" s="39">
        <f t="shared" si="102"/>
        <v>0</v>
      </c>
      <c r="AA113" s="39">
        <f t="shared" si="102"/>
        <v>2100000</v>
      </c>
      <c r="AB113" s="39">
        <f t="shared" si="102"/>
        <v>15490500</v>
      </c>
      <c r="AC113" s="39">
        <f t="shared" si="102"/>
        <v>10024000</v>
      </c>
      <c r="AD113" s="39">
        <f t="shared" si="102"/>
        <v>10885000</v>
      </c>
      <c r="AE113" s="39">
        <f t="shared" si="102"/>
        <v>11250000</v>
      </c>
      <c r="AF113" s="39">
        <f t="shared" si="102"/>
        <v>0</v>
      </c>
      <c r="AG113" s="39">
        <f t="shared" si="102"/>
        <v>17205000</v>
      </c>
      <c r="AH113" s="39">
        <f t="shared" si="102"/>
        <v>0</v>
      </c>
      <c r="AI113" s="39">
        <f t="shared" si="102"/>
        <v>23140670</v>
      </c>
      <c r="AJ113" s="39">
        <f t="shared" si="102"/>
        <v>0</v>
      </c>
      <c r="AK113" s="39">
        <f t="shared" si="102"/>
        <v>0</v>
      </c>
      <c r="AL113" s="39">
        <f t="shared" si="102"/>
        <v>5272500</v>
      </c>
      <c r="AM113" s="39">
        <f t="shared" si="102"/>
        <v>18870000</v>
      </c>
      <c r="AN113" s="39">
        <f t="shared" si="102"/>
        <v>28860000</v>
      </c>
      <c r="AO113" s="39">
        <f t="shared" si="102"/>
        <v>66797136</v>
      </c>
      <c r="AP113" s="39">
        <f t="shared" si="102"/>
        <v>4440000</v>
      </c>
      <c r="AQ113" s="39">
        <f t="shared" si="102"/>
        <v>0</v>
      </c>
      <c r="AR113" s="39">
        <f t="shared" si="102"/>
        <v>27319495</v>
      </c>
      <c r="AS113" s="39">
        <f t="shared" si="102"/>
        <v>10434000</v>
      </c>
      <c r="AT113" s="39">
        <f t="shared" si="102"/>
        <v>0</v>
      </c>
      <c r="AU113" s="39">
        <f t="shared" si="102"/>
        <v>0</v>
      </c>
      <c r="AV113" s="39">
        <f t="shared" si="102"/>
        <v>21070800</v>
      </c>
      <c r="AW113" s="39">
        <f t="shared" si="102"/>
        <v>0</v>
      </c>
      <c r="AX113" s="39">
        <f t="shared" si="102"/>
        <v>185278899</v>
      </c>
      <c r="AY113" s="39">
        <f t="shared" si="102"/>
        <v>0</v>
      </c>
      <c r="AZ113" s="39">
        <f t="shared" si="102"/>
        <v>0</v>
      </c>
      <c r="BA113" s="57">
        <f t="shared" si="98"/>
        <v>483094000</v>
      </c>
      <c r="BB113" s="28">
        <f t="shared" si="46"/>
        <v>0</v>
      </c>
      <c r="BC113" s="29"/>
      <c r="BD113" s="57">
        <f t="shared" si="47"/>
        <v>0</v>
      </c>
      <c r="BE113" s="57">
        <f t="shared" si="48"/>
        <v>0</v>
      </c>
      <c r="BF113" s="57">
        <f t="shared" si="49"/>
        <v>0</v>
      </c>
      <c r="BG113" s="57">
        <f t="shared" si="50"/>
        <v>20327000</v>
      </c>
      <c r="BH113" s="57">
        <f t="shared" si="51"/>
        <v>4329000</v>
      </c>
      <c r="BI113" s="57">
        <f t="shared" si="52"/>
        <v>17590500</v>
      </c>
      <c r="BJ113" s="57">
        <f t="shared" si="53"/>
        <v>32159000</v>
      </c>
      <c r="BK113" s="57">
        <f t="shared" si="54"/>
        <v>40345670</v>
      </c>
      <c r="BL113" s="57">
        <f t="shared" si="55"/>
        <v>53002500</v>
      </c>
      <c r="BM113" s="57">
        <f t="shared" si="56"/>
        <v>98556631</v>
      </c>
      <c r="BN113" s="57">
        <f t="shared" si="57"/>
        <v>31504800</v>
      </c>
      <c r="BO113" s="57">
        <f t="shared" si="58"/>
        <v>185278899</v>
      </c>
      <c r="BP113" s="29"/>
      <c r="BQ113" s="57">
        <f t="shared" si="59"/>
        <v>0</v>
      </c>
      <c r="BR113" s="57">
        <f t="shared" si="60"/>
        <v>42246500</v>
      </c>
      <c r="BS113" s="57">
        <f t="shared" si="61"/>
        <v>125507170</v>
      </c>
      <c r="BT113" s="57">
        <f t="shared" si="62"/>
        <v>315340330</v>
      </c>
    </row>
    <row r="114">
      <c r="A114" s="41" t="s">
        <v>86</v>
      </c>
      <c r="B114" s="42" t="s">
        <v>87</v>
      </c>
      <c r="C114" s="6"/>
      <c r="D114" s="43">
        <f t="shared" ref="D114:AZ114" si="103">sum(D115)</f>
        <v>245356000</v>
      </c>
      <c r="E114" s="43">
        <f t="shared" si="103"/>
        <v>0</v>
      </c>
      <c r="F114" s="43">
        <f t="shared" si="103"/>
        <v>0</v>
      </c>
      <c r="G114" s="43">
        <f t="shared" si="103"/>
        <v>0</v>
      </c>
      <c r="H114" s="43">
        <f t="shared" si="103"/>
        <v>0</v>
      </c>
      <c r="I114" s="43">
        <f t="shared" si="103"/>
        <v>0</v>
      </c>
      <c r="J114" s="43">
        <f t="shared" si="103"/>
        <v>0</v>
      </c>
      <c r="K114" s="43">
        <f t="shared" si="103"/>
        <v>0</v>
      </c>
      <c r="L114" s="43">
        <f t="shared" si="103"/>
        <v>0</v>
      </c>
      <c r="M114" s="43">
        <f t="shared" si="103"/>
        <v>0</v>
      </c>
      <c r="N114" s="43">
        <f t="shared" si="103"/>
        <v>0</v>
      </c>
      <c r="O114" s="43">
        <f t="shared" si="103"/>
        <v>0</v>
      </c>
      <c r="P114" s="43">
        <f t="shared" si="103"/>
        <v>0</v>
      </c>
      <c r="Q114" s="43">
        <f t="shared" si="103"/>
        <v>0</v>
      </c>
      <c r="R114" s="43">
        <f t="shared" si="103"/>
        <v>0</v>
      </c>
      <c r="S114" s="43">
        <f t="shared" si="103"/>
        <v>0</v>
      </c>
      <c r="T114" s="43">
        <f t="shared" si="103"/>
        <v>0</v>
      </c>
      <c r="U114" s="43">
        <f t="shared" si="103"/>
        <v>0</v>
      </c>
      <c r="V114" s="43">
        <f t="shared" si="103"/>
        <v>0</v>
      </c>
      <c r="W114" s="43">
        <f t="shared" si="103"/>
        <v>3330000</v>
      </c>
      <c r="X114" s="43">
        <f t="shared" si="103"/>
        <v>0</v>
      </c>
      <c r="Y114" s="43">
        <f t="shared" si="103"/>
        <v>0</v>
      </c>
      <c r="Z114" s="43">
        <f t="shared" si="103"/>
        <v>0</v>
      </c>
      <c r="AA114" s="43">
        <f t="shared" si="103"/>
        <v>0</v>
      </c>
      <c r="AB114" s="43">
        <f t="shared" si="103"/>
        <v>6000000</v>
      </c>
      <c r="AC114" s="43">
        <f t="shared" si="103"/>
        <v>0</v>
      </c>
      <c r="AD114" s="43">
        <f t="shared" si="103"/>
        <v>0</v>
      </c>
      <c r="AE114" s="43">
        <f t="shared" si="103"/>
        <v>0</v>
      </c>
      <c r="AF114" s="43">
        <f t="shared" si="103"/>
        <v>0</v>
      </c>
      <c r="AG114" s="43">
        <f t="shared" si="103"/>
        <v>0</v>
      </c>
      <c r="AH114" s="43">
        <f t="shared" si="103"/>
        <v>0</v>
      </c>
      <c r="AI114" s="43">
        <f t="shared" si="103"/>
        <v>0</v>
      </c>
      <c r="AJ114" s="43">
        <f t="shared" si="103"/>
        <v>0</v>
      </c>
      <c r="AK114" s="43">
        <f t="shared" si="103"/>
        <v>0</v>
      </c>
      <c r="AL114" s="43">
        <f t="shared" si="103"/>
        <v>0</v>
      </c>
      <c r="AM114" s="43">
        <f t="shared" si="103"/>
        <v>0</v>
      </c>
      <c r="AN114" s="43">
        <f t="shared" si="103"/>
        <v>28860000</v>
      </c>
      <c r="AO114" s="43">
        <f t="shared" si="103"/>
        <v>13897200</v>
      </c>
      <c r="AP114" s="43">
        <f t="shared" si="103"/>
        <v>4440000</v>
      </c>
      <c r="AQ114" s="43">
        <f t="shared" si="103"/>
        <v>0</v>
      </c>
      <c r="AR114" s="43">
        <f t="shared" si="103"/>
        <v>0</v>
      </c>
      <c r="AS114" s="43">
        <f t="shared" si="103"/>
        <v>10434000</v>
      </c>
      <c r="AT114" s="43">
        <f t="shared" si="103"/>
        <v>0</v>
      </c>
      <c r="AU114" s="43">
        <f t="shared" si="103"/>
        <v>0</v>
      </c>
      <c r="AV114" s="43">
        <f t="shared" si="103"/>
        <v>3855800</v>
      </c>
      <c r="AW114" s="43">
        <f t="shared" si="103"/>
        <v>0</v>
      </c>
      <c r="AX114" s="43">
        <f t="shared" si="103"/>
        <v>174539000</v>
      </c>
      <c r="AY114" s="43">
        <f t="shared" si="103"/>
        <v>0</v>
      </c>
      <c r="AZ114" s="58">
        <f t="shared" si="103"/>
        <v>0</v>
      </c>
      <c r="BA114" s="59">
        <f t="shared" si="98"/>
        <v>245356000</v>
      </c>
      <c r="BB114" s="28">
        <f t="shared" si="46"/>
        <v>0</v>
      </c>
      <c r="BC114" s="29"/>
      <c r="BD114" s="59">
        <f t="shared" si="47"/>
        <v>0</v>
      </c>
      <c r="BE114" s="59">
        <f t="shared" si="48"/>
        <v>0</v>
      </c>
      <c r="BF114" s="59">
        <f t="shared" si="49"/>
        <v>0</v>
      </c>
      <c r="BG114" s="59">
        <f t="shared" si="50"/>
        <v>0</v>
      </c>
      <c r="BH114" s="59">
        <f t="shared" si="51"/>
        <v>3330000</v>
      </c>
      <c r="BI114" s="59">
        <f t="shared" si="52"/>
        <v>6000000</v>
      </c>
      <c r="BJ114" s="59">
        <f t="shared" si="53"/>
        <v>0</v>
      </c>
      <c r="BK114" s="59">
        <f t="shared" si="54"/>
        <v>0</v>
      </c>
      <c r="BL114" s="59">
        <f t="shared" si="55"/>
        <v>28860000</v>
      </c>
      <c r="BM114" s="59">
        <f t="shared" si="56"/>
        <v>18337200</v>
      </c>
      <c r="BN114" s="59">
        <f t="shared" si="57"/>
        <v>14289800</v>
      </c>
      <c r="BO114" s="59">
        <f t="shared" si="58"/>
        <v>174539000</v>
      </c>
      <c r="BP114" s="29"/>
      <c r="BQ114" s="59">
        <f t="shared" si="59"/>
        <v>0</v>
      </c>
      <c r="BR114" s="59">
        <f t="shared" si="60"/>
        <v>9330000</v>
      </c>
      <c r="BS114" s="59">
        <f t="shared" si="61"/>
        <v>28860000</v>
      </c>
      <c r="BT114" s="59">
        <f t="shared" si="62"/>
        <v>207166000</v>
      </c>
    </row>
    <row r="115">
      <c r="A115" s="45">
        <v>523121.0</v>
      </c>
      <c r="B115" s="46" t="s">
        <v>88</v>
      </c>
      <c r="C115" s="6"/>
      <c r="D115" s="47">
        <f t="shared" ref="D115:AZ115" si="104">sum(D117)</f>
        <v>245356000</v>
      </c>
      <c r="E115" s="47">
        <f t="shared" si="104"/>
        <v>0</v>
      </c>
      <c r="F115" s="47">
        <f t="shared" si="104"/>
        <v>0</v>
      </c>
      <c r="G115" s="47">
        <f t="shared" si="104"/>
        <v>0</v>
      </c>
      <c r="H115" s="47">
        <f t="shared" si="104"/>
        <v>0</v>
      </c>
      <c r="I115" s="47">
        <f t="shared" si="104"/>
        <v>0</v>
      </c>
      <c r="J115" s="47">
        <f t="shared" si="104"/>
        <v>0</v>
      </c>
      <c r="K115" s="47">
        <f t="shared" si="104"/>
        <v>0</v>
      </c>
      <c r="L115" s="47">
        <f t="shared" si="104"/>
        <v>0</v>
      </c>
      <c r="M115" s="47">
        <f t="shared" si="104"/>
        <v>0</v>
      </c>
      <c r="N115" s="47">
        <f t="shared" si="104"/>
        <v>0</v>
      </c>
      <c r="O115" s="47">
        <f t="shared" si="104"/>
        <v>0</v>
      </c>
      <c r="P115" s="47">
        <f t="shared" si="104"/>
        <v>0</v>
      </c>
      <c r="Q115" s="47">
        <f t="shared" si="104"/>
        <v>0</v>
      </c>
      <c r="R115" s="47">
        <f t="shared" si="104"/>
        <v>0</v>
      </c>
      <c r="S115" s="47">
        <f t="shared" si="104"/>
        <v>0</v>
      </c>
      <c r="T115" s="47">
        <f t="shared" si="104"/>
        <v>0</v>
      </c>
      <c r="U115" s="47">
        <f t="shared" si="104"/>
        <v>0</v>
      </c>
      <c r="V115" s="47">
        <f t="shared" si="104"/>
        <v>0</v>
      </c>
      <c r="W115" s="47">
        <f t="shared" si="104"/>
        <v>3330000</v>
      </c>
      <c r="X115" s="47">
        <f t="shared" si="104"/>
        <v>0</v>
      </c>
      <c r="Y115" s="47">
        <f t="shared" si="104"/>
        <v>0</v>
      </c>
      <c r="Z115" s="47">
        <f t="shared" si="104"/>
        <v>0</v>
      </c>
      <c r="AA115" s="47">
        <f t="shared" si="104"/>
        <v>0</v>
      </c>
      <c r="AB115" s="47">
        <f t="shared" si="104"/>
        <v>6000000</v>
      </c>
      <c r="AC115" s="47">
        <f t="shared" si="104"/>
        <v>0</v>
      </c>
      <c r="AD115" s="47">
        <f t="shared" si="104"/>
        <v>0</v>
      </c>
      <c r="AE115" s="47">
        <f t="shared" si="104"/>
        <v>0</v>
      </c>
      <c r="AF115" s="47">
        <f t="shared" si="104"/>
        <v>0</v>
      </c>
      <c r="AG115" s="47">
        <f t="shared" si="104"/>
        <v>0</v>
      </c>
      <c r="AH115" s="47">
        <f t="shared" si="104"/>
        <v>0</v>
      </c>
      <c r="AI115" s="47">
        <f t="shared" si="104"/>
        <v>0</v>
      </c>
      <c r="AJ115" s="47">
        <f t="shared" si="104"/>
        <v>0</v>
      </c>
      <c r="AK115" s="47">
        <f t="shared" si="104"/>
        <v>0</v>
      </c>
      <c r="AL115" s="47">
        <f t="shared" si="104"/>
        <v>0</v>
      </c>
      <c r="AM115" s="47">
        <f t="shared" si="104"/>
        <v>0</v>
      </c>
      <c r="AN115" s="47">
        <f t="shared" si="104"/>
        <v>28860000</v>
      </c>
      <c r="AO115" s="47">
        <f t="shared" si="104"/>
        <v>13897200</v>
      </c>
      <c r="AP115" s="47">
        <f t="shared" si="104"/>
        <v>4440000</v>
      </c>
      <c r="AQ115" s="47">
        <f t="shared" si="104"/>
        <v>0</v>
      </c>
      <c r="AR115" s="47">
        <f t="shared" si="104"/>
        <v>0</v>
      </c>
      <c r="AS115" s="47">
        <f t="shared" si="104"/>
        <v>10434000</v>
      </c>
      <c r="AT115" s="47">
        <f t="shared" si="104"/>
        <v>0</v>
      </c>
      <c r="AU115" s="47">
        <f t="shared" si="104"/>
        <v>0</v>
      </c>
      <c r="AV115" s="47">
        <f t="shared" si="104"/>
        <v>3855800</v>
      </c>
      <c r="AW115" s="47">
        <f t="shared" si="104"/>
        <v>0</v>
      </c>
      <c r="AX115" s="47">
        <f t="shared" si="104"/>
        <v>174539000</v>
      </c>
      <c r="AY115" s="47">
        <f t="shared" si="104"/>
        <v>0</v>
      </c>
      <c r="AZ115" s="47">
        <f t="shared" si="104"/>
        <v>0</v>
      </c>
      <c r="BA115" s="59">
        <f t="shared" si="98"/>
        <v>245356000</v>
      </c>
      <c r="BB115" s="28">
        <f t="shared" si="46"/>
        <v>0</v>
      </c>
      <c r="BC115" s="61"/>
      <c r="BD115" s="59">
        <f t="shared" si="47"/>
        <v>0</v>
      </c>
      <c r="BE115" s="59">
        <f t="shared" si="48"/>
        <v>0</v>
      </c>
      <c r="BF115" s="59">
        <f t="shared" si="49"/>
        <v>0</v>
      </c>
      <c r="BG115" s="59">
        <f t="shared" si="50"/>
        <v>0</v>
      </c>
      <c r="BH115" s="59">
        <f t="shared" si="51"/>
        <v>3330000</v>
      </c>
      <c r="BI115" s="59">
        <f t="shared" si="52"/>
        <v>6000000</v>
      </c>
      <c r="BJ115" s="59">
        <f t="shared" si="53"/>
        <v>0</v>
      </c>
      <c r="BK115" s="59">
        <f t="shared" si="54"/>
        <v>0</v>
      </c>
      <c r="BL115" s="59">
        <f t="shared" si="55"/>
        <v>28860000</v>
      </c>
      <c r="BM115" s="59">
        <f t="shared" si="56"/>
        <v>18337200</v>
      </c>
      <c r="BN115" s="59">
        <f t="shared" si="57"/>
        <v>14289800</v>
      </c>
      <c r="BO115" s="59">
        <f t="shared" si="58"/>
        <v>174539000</v>
      </c>
      <c r="BP115" s="61"/>
      <c r="BQ115" s="59">
        <f t="shared" si="59"/>
        <v>0</v>
      </c>
      <c r="BR115" s="59">
        <f t="shared" si="60"/>
        <v>9330000</v>
      </c>
      <c r="BS115" s="59">
        <f t="shared" si="61"/>
        <v>28860000</v>
      </c>
      <c r="BT115" s="59">
        <f t="shared" si="62"/>
        <v>207166000</v>
      </c>
    </row>
    <row r="116">
      <c r="A116" s="49"/>
      <c r="B116" s="50" t="s">
        <v>37</v>
      </c>
      <c r="C116" s="6"/>
      <c r="D116" s="51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3"/>
      <c r="BA116" s="59">
        <f t="shared" si="98"/>
        <v>0</v>
      </c>
      <c r="BB116" s="28">
        <f t="shared" si="46"/>
        <v>0</v>
      </c>
      <c r="BC116" s="64"/>
      <c r="BD116" s="59">
        <f t="shared" si="47"/>
        <v>0</v>
      </c>
      <c r="BE116" s="59">
        <f t="shared" si="48"/>
        <v>0</v>
      </c>
      <c r="BF116" s="59">
        <f t="shared" si="49"/>
        <v>0</v>
      </c>
      <c r="BG116" s="59">
        <f t="shared" si="50"/>
        <v>0</v>
      </c>
      <c r="BH116" s="59">
        <f t="shared" si="51"/>
        <v>0</v>
      </c>
      <c r="BI116" s="59">
        <f t="shared" si="52"/>
        <v>0</v>
      </c>
      <c r="BJ116" s="59">
        <f t="shared" si="53"/>
        <v>0</v>
      </c>
      <c r="BK116" s="59">
        <f t="shared" si="54"/>
        <v>0</v>
      </c>
      <c r="BL116" s="59">
        <f t="shared" si="55"/>
        <v>0</v>
      </c>
      <c r="BM116" s="59">
        <f t="shared" si="56"/>
        <v>0</v>
      </c>
      <c r="BN116" s="59">
        <f t="shared" si="57"/>
        <v>0</v>
      </c>
      <c r="BO116" s="59">
        <f t="shared" si="58"/>
        <v>0</v>
      </c>
      <c r="BP116" s="64"/>
      <c r="BQ116" s="59">
        <f t="shared" si="59"/>
        <v>0</v>
      </c>
      <c r="BR116" s="59">
        <f t="shared" si="60"/>
        <v>0</v>
      </c>
      <c r="BS116" s="59">
        <f t="shared" si="61"/>
        <v>0</v>
      </c>
      <c r="BT116" s="59">
        <f t="shared" si="62"/>
        <v>0</v>
      </c>
    </row>
    <row r="117">
      <c r="A117" s="49"/>
      <c r="B117" s="52" t="s">
        <v>38</v>
      </c>
      <c r="C117" s="52" t="s">
        <v>89</v>
      </c>
      <c r="D117" s="53">
        <v>2.45356E8</v>
      </c>
      <c r="E117" s="53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7"/>
      <c r="Q117" s="67"/>
      <c r="R117" s="67"/>
      <c r="S117" s="67"/>
      <c r="T117" s="67"/>
      <c r="U117" s="67"/>
      <c r="V117" s="67"/>
      <c r="W117" s="67">
        <v>3330000.0</v>
      </c>
      <c r="X117" s="67"/>
      <c r="Y117" s="67"/>
      <c r="Z117" s="67"/>
      <c r="AA117" s="67"/>
      <c r="AB117" s="67">
        <v>6000000.0</v>
      </c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>
        <f>16095000+12765000</f>
        <v>28860000</v>
      </c>
      <c r="AO117" s="67">
        <v>1.38972E7</v>
      </c>
      <c r="AP117" s="67">
        <v>4440000.0</v>
      </c>
      <c r="AQ117" s="67"/>
      <c r="AR117" s="67"/>
      <c r="AS117" s="67">
        <v>1.0434E7</v>
      </c>
      <c r="AT117" s="67"/>
      <c r="AU117" s="67"/>
      <c r="AV117" s="67">
        <v>3855800.0</v>
      </c>
      <c r="AW117" s="67"/>
      <c r="AX117" s="67">
        <v>1.74539E8</v>
      </c>
      <c r="AY117" s="67"/>
      <c r="AZ117" s="68"/>
      <c r="BA117" s="59">
        <f t="shared" si="98"/>
        <v>245356000</v>
      </c>
      <c r="BB117" s="28">
        <f t="shared" si="46"/>
        <v>0</v>
      </c>
      <c r="BC117" s="64"/>
      <c r="BD117" s="59">
        <f t="shared" si="47"/>
        <v>0</v>
      </c>
      <c r="BE117" s="59">
        <f t="shared" si="48"/>
        <v>0</v>
      </c>
      <c r="BF117" s="59">
        <f t="shared" si="49"/>
        <v>0</v>
      </c>
      <c r="BG117" s="59">
        <f t="shared" si="50"/>
        <v>0</v>
      </c>
      <c r="BH117" s="59">
        <f t="shared" si="51"/>
        <v>3330000</v>
      </c>
      <c r="BI117" s="59">
        <f t="shared" si="52"/>
        <v>6000000</v>
      </c>
      <c r="BJ117" s="59">
        <f t="shared" si="53"/>
        <v>0</v>
      </c>
      <c r="BK117" s="59">
        <f t="shared" si="54"/>
        <v>0</v>
      </c>
      <c r="BL117" s="59">
        <f t="shared" si="55"/>
        <v>28860000</v>
      </c>
      <c r="BM117" s="59">
        <f t="shared" si="56"/>
        <v>18337200</v>
      </c>
      <c r="BN117" s="59">
        <f t="shared" si="57"/>
        <v>14289800</v>
      </c>
      <c r="BO117" s="59">
        <f t="shared" si="58"/>
        <v>174539000</v>
      </c>
      <c r="BP117" s="64"/>
      <c r="BQ117" s="59">
        <f t="shared" si="59"/>
        <v>0</v>
      </c>
      <c r="BR117" s="59">
        <f t="shared" si="60"/>
        <v>9330000</v>
      </c>
      <c r="BS117" s="59">
        <f t="shared" si="61"/>
        <v>28860000</v>
      </c>
      <c r="BT117" s="59">
        <f t="shared" si="62"/>
        <v>207166000</v>
      </c>
    </row>
    <row r="118">
      <c r="A118" s="41" t="s">
        <v>90</v>
      </c>
      <c r="B118" s="42" t="s">
        <v>91</v>
      </c>
      <c r="C118" s="6"/>
      <c r="D118" s="43">
        <f t="shared" ref="D118:AZ118" si="105">sum(D119)</f>
        <v>229183000</v>
      </c>
      <c r="E118" s="43">
        <f t="shared" si="105"/>
        <v>0</v>
      </c>
      <c r="F118" s="43">
        <f t="shared" si="105"/>
        <v>0</v>
      </c>
      <c r="G118" s="43">
        <f t="shared" si="105"/>
        <v>0</v>
      </c>
      <c r="H118" s="43">
        <f t="shared" si="105"/>
        <v>0</v>
      </c>
      <c r="I118" s="43">
        <f t="shared" si="105"/>
        <v>0</v>
      </c>
      <c r="J118" s="43">
        <f t="shared" si="105"/>
        <v>0</v>
      </c>
      <c r="K118" s="43">
        <f t="shared" si="105"/>
        <v>0</v>
      </c>
      <c r="L118" s="43">
        <f t="shared" si="105"/>
        <v>0</v>
      </c>
      <c r="M118" s="43">
        <f t="shared" si="105"/>
        <v>0</v>
      </c>
      <c r="N118" s="43">
        <f t="shared" si="105"/>
        <v>0</v>
      </c>
      <c r="O118" s="43">
        <f t="shared" si="105"/>
        <v>0</v>
      </c>
      <c r="P118" s="43">
        <f t="shared" si="105"/>
        <v>0</v>
      </c>
      <c r="Q118" s="43">
        <f t="shared" si="105"/>
        <v>0</v>
      </c>
      <c r="R118" s="43">
        <f t="shared" si="105"/>
        <v>0</v>
      </c>
      <c r="S118" s="43">
        <f t="shared" si="105"/>
        <v>12987000</v>
      </c>
      <c r="T118" s="43">
        <f t="shared" si="105"/>
        <v>7340000</v>
      </c>
      <c r="U118" s="43">
        <f t="shared" si="105"/>
        <v>0</v>
      </c>
      <c r="V118" s="43">
        <f t="shared" si="105"/>
        <v>0</v>
      </c>
      <c r="W118" s="43">
        <f t="shared" si="105"/>
        <v>999000</v>
      </c>
      <c r="X118" s="43">
        <f t="shared" si="105"/>
        <v>0</v>
      </c>
      <c r="Y118" s="43">
        <f t="shared" si="105"/>
        <v>0</v>
      </c>
      <c r="Z118" s="43">
        <f t="shared" si="105"/>
        <v>0</v>
      </c>
      <c r="AA118" s="43">
        <f t="shared" si="105"/>
        <v>2100000</v>
      </c>
      <c r="AB118" s="43">
        <f t="shared" si="105"/>
        <v>9490500</v>
      </c>
      <c r="AC118" s="43">
        <f t="shared" si="105"/>
        <v>10024000</v>
      </c>
      <c r="AD118" s="43">
        <f t="shared" si="105"/>
        <v>10885000</v>
      </c>
      <c r="AE118" s="43">
        <f t="shared" si="105"/>
        <v>11250000</v>
      </c>
      <c r="AF118" s="43">
        <f t="shared" si="105"/>
        <v>0</v>
      </c>
      <c r="AG118" s="43">
        <f t="shared" si="105"/>
        <v>17205000</v>
      </c>
      <c r="AH118" s="43">
        <f t="shared" si="105"/>
        <v>0</v>
      </c>
      <c r="AI118" s="43">
        <f t="shared" si="105"/>
        <v>23140670</v>
      </c>
      <c r="AJ118" s="43">
        <f t="shared" si="105"/>
        <v>0</v>
      </c>
      <c r="AK118" s="43">
        <f t="shared" si="105"/>
        <v>0</v>
      </c>
      <c r="AL118" s="43">
        <f t="shared" si="105"/>
        <v>5272500</v>
      </c>
      <c r="AM118" s="43">
        <f t="shared" si="105"/>
        <v>18870000</v>
      </c>
      <c r="AN118" s="43">
        <f t="shared" si="105"/>
        <v>0</v>
      </c>
      <c r="AO118" s="43">
        <f t="shared" si="105"/>
        <v>52899936</v>
      </c>
      <c r="AP118" s="43">
        <f t="shared" si="105"/>
        <v>0</v>
      </c>
      <c r="AQ118" s="43">
        <f t="shared" si="105"/>
        <v>0</v>
      </c>
      <c r="AR118" s="43">
        <f t="shared" si="105"/>
        <v>18764495</v>
      </c>
      <c r="AS118" s="43">
        <f t="shared" si="105"/>
        <v>0</v>
      </c>
      <c r="AT118" s="43">
        <f t="shared" si="105"/>
        <v>0</v>
      </c>
      <c r="AU118" s="43">
        <f t="shared" si="105"/>
        <v>0</v>
      </c>
      <c r="AV118" s="43">
        <f t="shared" si="105"/>
        <v>17215000</v>
      </c>
      <c r="AW118" s="43">
        <f t="shared" si="105"/>
        <v>0</v>
      </c>
      <c r="AX118" s="43">
        <f t="shared" si="105"/>
        <v>10739899</v>
      </c>
      <c r="AY118" s="43">
        <f t="shared" si="105"/>
        <v>0</v>
      </c>
      <c r="AZ118" s="58">
        <f t="shared" si="105"/>
        <v>0</v>
      </c>
      <c r="BA118" s="59">
        <f t="shared" si="98"/>
        <v>229183000</v>
      </c>
      <c r="BB118" s="28">
        <f t="shared" si="46"/>
        <v>0</v>
      </c>
      <c r="BC118" s="29"/>
      <c r="BD118" s="59">
        <f t="shared" si="47"/>
        <v>0</v>
      </c>
      <c r="BE118" s="59">
        <f t="shared" si="48"/>
        <v>0</v>
      </c>
      <c r="BF118" s="59">
        <f t="shared" si="49"/>
        <v>0</v>
      </c>
      <c r="BG118" s="59">
        <f t="shared" si="50"/>
        <v>20327000</v>
      </c>
      <c r="BH118" s="59">
        <f t="shared" si="51"/>
        <v>999000</v>
      </c>
      <c r="BI118" s="59">
        <f t="shared" si="52"/>
        <v>11590500</v>
      </c>
      <c r="BJ118" s="59">
        <f t="shared" si="53"/>
        <v>32159000</v>
      </c>
      <c r="BK118" s="59">
        <f t="shared" si="54"/>
        <v>40345670</v>
      </c>
      <c r="BL118" s="59">
        <f t="shared" si="55"/>
        <v>24142500</v>
      </c>
      <c r="BM118" s="59">
        <f t="shared" si="56"/>
        <v>71664431</v>
      </c>
      <c r="BN118" s="59">
        <f t="shared" si="57"/>
        <v>17215000</v>
      </c>
      <c r="BO118" s="59">
        <f t="shared" si="58"/>
        <v>10739899</v>
      </c>
      <c r="BP118" s="29"/>
      <c r="BQ118" s="59">
        <f t="shared" si="59"/>
        <v>0</v>
      </c>
      <c r="BR118" s="59">
        <f t="shared" si="60"/>
        <v>32916500</v>
      </c>
      <c r="BS118" s="59">
        <f t="shared" si="61"/>
        <v>96647170</v>
      </c>
      <c r="BT118" s="59">
        <f t="shared" si="62"/>
        <v>99619330</v>
      </c>
    </row>
    <row r="119">
      <c r="A119" s="45">
        <v>523121.0</v>
      </c>
      <c r="B119" s="46" t="s">
        <v>88</v>
      </c>
      <c r="C119" s="6"/>
      <c r="D119" s="47">
        <f t="shared" ref="D119:AZ119" si="106">sum(D121)</f>
        <v>229183000</v>
      </c>
      <c r="E119" s="47">
        <f t="shared" si="106"/>
        <v>0</v>
      </c>
      <c r="F119" s="47">
        <f t="shared" si="106"/>
        <v>0</v>
      </c>
      <c r="G119" s="47">
        <f t="shared" si="106"/>
        <v>0</v>
      </c>
      <c r="H119" s="47">
        <f t="shared" si="106"/>
        <v>0</v>
      </c>
      <c r="I119" s="47">
        <f t="shared" si="106"/>
        <v>0</v>
      </c>
      <c r="J119" s="47">
        <f t="shared" si="106"/>
        <v>0</v>
      </c>
      <c r="K119" s="47">
        <f t="shared" si="106"/>
        <v>0</v>
      </c>
      <c r="L119" s="47">
        <f t="shared" si="106"/>
        <v>0</v>
      </c>
      <c r="M119" s="47">
        <f t="shared" si="106"/>
        <v>0</v>
      </c>
      <c r="N119" s="47">
        <f t="shared" si="106"/>
        <v>0</v>
      </c>
      <c r="O119" s="47">
        <f t="shared" si="106"/>
        <v>0</v>
      </c>
      <c r="P119" s="47">
        <f t="shared" si="106"/>
        <v>0</v>
      </c>
      <c r="Q119" s="47">
        <f t="shared" si="106"/>
        <v>0</v>
      </c>
      <c r="R119" s="47">
        <f t="shared" si="106"/>
        <v>0</v>
      </c>
      <c r="S119" s="47">
        <f t="shared" si="106"/>
        <v>12987000</v>
      </c>
      <c r="T119" s="47">
        <f t="shared" si="106"/>
        <v>7340000</v>
      </c>
      <c r="U119" s="47">
        <f t="shared" si="106"/>
        <v>0</v>
      </c>
      <c r="V119" s="47">
        <f t="shared" si="106"/>
        <v>0</v>
      </c>
      <c r="W119" s="47">
        <f t="shared" si="106"/>
        <v>999000</v>
      </c>
      <c r="X119" s="47">
        <f t="shared" si="106"/>
        <v>0</v>
      </c>
      <c r="Y119" s="47">
        <f t="shared" si="106"/>
        <v>0</v>
      </c>
      <c r="Z119" s="47">
        <f t="shared" si="106"/>
        <v>0</v>
      </c>
      <c r="AA119" s="47">
        <f t="shared" si="106"/>
        <v>2100000</v>
      </c>
      <c r="AB119" s="47">
        <f t="shared" si="106"/>
        <v>9490500</v>
      </c>
      <c r="AC119" s="47">
        <f t="shared" si="106"/>
        <v>10024000</v>
      </c>
      <c r="AD119" s="47">
        <f t="shared" si="106"/>
        <v>10885000</v>
      </c>
      <c r="AE119" s="47">
        <f t="shared" si="106"/>
        <v>11250000</v>
      </c>
      <c r="AF119" s="47">
        <f t="shared" si="106"/>
        <v>0</v>
      </c>
      <c r="AG119" s="47">
        <f t="shared" si="106"/>
        <v>17205000</v>
      </c>
      <c r="AH119" s="47">
        <f t="shared" si="106"/>
        <v>0</v>
      </c>
      <c r="AI119" s="47">
        <f t="shared" si="106"/>
        <v>23140670</v>
      </c>
      <c r="AJ119" s="47">
        <f t="shared" si="106"/>
        <v>0</v>
      </c>
      <c r="AK119" s="47">
        <f t="shared" si="106"/>
        <v>0</v>
      </c>
      <c r="AL119" s="47">
        <f t="shared" si="106"/>
        <v>5272500</v>
      </c>
      <c r="AM119" s="47">
        <f t="shared" si="106"/>
        <v>18870000</v>
      </c>
      <c r="AN119" s="47">
        <f t="shared" si="106"/>
        <v>0</v>
      </c>
      <c r="AO119" s="47">
        <f t="shared" si="106"/>
        <v>52899936</v>
      </c>
      <c r="AP119" s="47">
        <f t="shared" si="106"/>
        <v>0</v>
      </c>
      <c r="AQ119" s="47">
        <f t="shared" si="106"/>
        <v>0</v>
      </c>
      <c r="AR119" s="47">
        <f t="shared" si="106"/>
        <v>18764495</v>
      </c>
      <c r="AS119" s="47">
        <f t="shared" si="106"/>
        <v>0</v>
      </c>
      <c r="AT119" s="47">
        <f t="shared" si="106"/>
        <v>0</v>
      </c>
      <c r="AU119" s="47">
        <f t="shared" si="106"/>
        <v>0</v>
      </c>
      <c r="AV119" s="47">
        <f t="shared" si="106"/>
        <v>17215000</v>
      </c>
      <c r="AW119" s="47">
        <f t="shared" si="106"/>
        <v>0</v>
      </c>
      <c r="AX119" s="47">
        <f t="shared" si="106"/>
        <v>10739899</v>
      </c>
      <c r="AY119" s="47">
        <f t="shared" si="106"/>
        <v>0</v>
      </c>
      <c r="AZ119" s="60">
        <f t="shared" si="106"/>
        <v>0</v>
      </c>
      <c r="BA119" s="59">
        <f t="shared" si="98"/>
        <v>229183000</v>
      </c>
      <c r="BB119" s="28">
        <f t="shared" si="46"/>
        <v>0</v>
      </c>
      <c r="BC119" s="61"/>
      <c r="BD119" s="59">
        <f t="shared" si="47"/>
        <v>0</v>
      </c>
      <c r="BE119" s="59">
        <f t="shared" si="48"/>
        <v>0</v>
      </c>
      <c r="BF119" s="59">
        <f t="shared" si="49"/>
        <v>0</v>
      </c>
      <c r="BG119" s="59">
        <f t="shared" si="50"/>
        <v>20327000</v>
      </c>
      <c r="BH119" s="59">
        <f t="shared" si="51"/>
        <v>999000</v>
      </c>
      <c r="BI119" s="59">
        <f t="shared" si="52"/>
        <v>11590500</v>
      </c>
      <c r="BJ119" s="59">
        <f t="shared" si="53"/>
        <v>32159000</v>
      </c>
      <c r="BK119" s="59">
        <f t="shared" si="54"/>
        <v>40345670</v>
      </c>
      <c r="BL119" s="59">
        <f t="shared" si="55"/>
        <v>24142500</v>
      </c>
      <c r="BM119" s="59">
        <f t="shared" si="56"/>
        <v>71664431</v>
      </c>
      <c r="BN119" s="59">
        <f t="shared" si="57"/>
        <v>17215000</v>
      </c>
      <c r="BO119" s="59">
        <f t="shared" si="58"/>
        <v>10739899</v>
      </c>
      <c r="BP119" s="61"/>
      <c r="BQ119" s="59">
        <f t="shared" si="59"/>
        <v>0</v>
      </c>
      <c r="BR119" s="59">
        <f t="shared" si="60"/>
        <v>32916500</v>
      </c>
      <c r="BS119" s="59">
        <f t="shared" si="61"/>
        <v>96647170</v>
      </c>
      <c r="BT119" s="59">
        <f t="shared" si="62"/>
        <v>99619330</v>
      </c>
    </row>
    <row r="120">
      <c r="A120" s="49"/>
      <c r="B120" s="50" t="s">
        <v>37</v>
      </c>
      <c r="C120" s="6"/>
      <c r="D120" s="51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3"/>
      <c r="BA120" s="59">
        <f t="shared" si="98"/>
        <v>0</v>
      </c>
      <c r="BB120" s="28">
        <f t="shared" si="46"/>
        <v>0</v>
      </c>
      <c r="BC120" s="64"/>
      <c r="BD120" s="59">
        <f t="shared" si="47"/>
        <v>0</v>
      </c>
      <c r="BE120" s="59">
        <f t="shared" si="48"/>
        <v>0</v>
      </c>
      <c r="BF120" s="59">
        <f t="shared" si="49"/>
        <v>0</v>
      </c>
      <c r="BG120" s="59">
        <f t="shared" si="50"/>
        <v>0</v>
      </c>
      <c r="BH120" s="59">
        <f t="shared" si="51"/>
        <v>0</v>
      </c>
      <c r="BI120" s="59">
        <f t="shared" si="52"/>
        <v>0</v>
      </c>
      <c r="BJ120" s="59">
        <f t="shared" si="53"/>
        <v>0</v>
      </c>
      <c r="BK120" s="59">
        <f t="shared" si="54"/>
        <v>0</v>
      </c>
      <c r="BL120" s="59">
        <f t="shared" si="55"/>
        <v>0</v>
      </c>
      <c r="BM120" s="59">
        <f t="shared" si="56"/>
        <v>0</v>
      </c>
      <c r="BN120" s="59">
        <f t="shared" si="57"/>
        <v>0</v>
      </c>
      <c r="BO120" s="59">
        <f t="shared" si="58"/>
        <v>0</v>
      </c>
      <c r="BP120" s="64"/>
      <c r="BQ120" s="59">
        <f t="shared" si="59"/>
        <v>0</v>
      </c>
      <c r="BR120" s="59">
        <f t="shared" si="60"/>
        <v>0</v>
      </c>
      <c r="BS120" s="59">
        <f t="shared" si="61"/>
        <v>0</v>
      </c>
      <c r="BT120" s="59">
        <f t="shared" si="62"/>
        <v>0</v>
      </c>
    </row>
    <row r="121">
      <c r="A121" s="49"/>
      <c r="B121" s="52" t="s">
        <v>38</v>
      </c>
      <c r="C121" s="52" t="s">
        <v>92</v>
      </c>
      <c r="D121" s="53">
        <v>2.29183E8</v>
      </c>
      <c r="E121" s="62"/>
      <c r="F121" s="62"/>
      <c r="G121" s="62"/>
      <c r="H121" s="62"/>
      <c r="I121" s="62"/>
      <c r="J121" s="62"/>
      <c r="K121" s="62"/>
      <c r="L121" s="62"/>
      <c r="M121" s="62"/>
      <c r="N121" s="67"/>
      <c r="O121" s="67"/>
      <c r="P121" s="67"/>
      <c r="Q121" s="67"/>
      <c r="R121" s="67"/>
      <c r="S121" s="67">
        <v>1.2987E7</v>
      </c>
      <c r="T121" s="67">
        <v>7340000.0</v>
      </c>
      <c r="U121" s="67"/>
      <c r="V121" s="67"/>
      <c r="W121" s="67">
        <v>999000.0</v>
      </c>
      <c r="X121" s="67"/>
      <c r="Y121" s="67"/>
      <c r="Z121" s="67"/>
      <c r="AA121" s="67">
        <v>2100000.0</v>
      </c>
      <c r="AB121" s="67">
        <v>9490500.0</v>
      </c>
      <c r="AC121" s="67">
        <v>1.0024E7</v>
      </c>
      <c r="AD121" s="67">
        <v>1.0885E7</v>
      </c>
      <c r="AE121" s="67">
        <v>1.125E7</v>
      </c>
      <c r="AF121" s="67"/>
      <c r="AG121" s="67">
        <f>8436000+8769000</f>
        <v>17205000</v>
      </c>
      <c r="AH121" s="67"/>
      <c r="AI121" s="67">
        <f>8658000+14482670</f>
        <v>23140670</v>
      </c>
      <c r="AJ121" s="67"/>
      <c r="AK121" s="67"/>
      <c r="AL121" s="67">
        <v>5272500.0</v>
      </c>
      <c r="AM121" s="67">
        <v>1.887E7</v>
      </c>
      <c r="AN121" s="67"/>
      <c r="AO121" s="67">
        <v>5.2899936E7</v>
      </c>
      <c r="AP121" s="67"/>
      <c r="AQ121" s="67"/>
      <c r="AR121" s="67">
        <v>1.8764495E7</v>
      </c>
      <c r="AS121" s="67"/>
      <c r="AT121" s="67"/>
      <c r="AU121" s="67"/>
      <c r="AV121" s="67">
        <v>1.7215E7</v>
      </c>
      <c r="AW121" s="67"/>
      <c r="AX121" s="67">
        <v>1.0739899E7</v>
      </c>
      <c r="AY121" s="67"/>
      <c r="AZ121" s="68"/>
      <c r="BA121" s="59">
        <f t="shared" si="98"/>
        <v>229183000</v>
      </c>
      <c r="BB121" s="28">
        <f t="shared" si="46"/>
        <v>0</v>
      </c>
      <c r="BC121" s="64"/>
      <c r="BD121" s="59">
        <f t="shared" si="47"/>
        <v>0</v>
      </c>
      <c r="BE121" s="59">
        <f t="shared" si="48"/>
        <v>0</v>
      </c>
      <c r="BF121" s="59">
        <f t="shared" si="49"/>
        <v>0</v>
      </c>
      <c r="BG121" s="59">
        <f t="shared" si="50"/>
        <v>20327000</v>
      </c>
      <c r="BH121" s="59">
        <f t="shared" si="51"/>
        <v>999000</v>
      </c>
      <c r="BI121" s="59">
        <f t="shared" si="52"/>
        <v>11590500</v>
      </c>
      <c r="BJ121" s="59">
        <f t="shared" si="53"/>
        <v>32159000</v>
      </c>
      <c r="BK121" s="59">
        <f t="shared" si="54"/>
        <v>40345670</v>
      </c>
      <c r="BL121" s="59">
        <f t="shared" si="55"/>
        <v>24142500</v>
      </c>
      <c r="BM121" s="59">
        <f t="shared" si="56"/>
        <v>71664431</v>
      </c>
      <c r="BN121" s="59">
        <f t="shared" si="57"/>
        <v>17215000</v>
      </c>
      <c r="BO121" s="59">
        <f t="shared" si="58"/>
        <v>10739899</v>
      </c>
      <c r="BP121" s="64"/>
      <c r="BQ121" s="59">
        <f t="shared" si="59"/>
        <v>0</v>
      </c>
      <c r="BR121" s="59">
        <f t="shared" si="60"/>
        <v>32916500</v>
      </c>
      <c r="BS121" s="59">
        <f t="shared" si="61"/>
        <v>96647170</v>
      </c>
      <c r="BT121" s="59">
        <f t="shared" si="62"/>
        <v>99619330</v>
      </c>
    </row>
    <row r="122">
      <c r="A122" s="41" t="s">
        <v>383</v>
      </c>
      <c r="B122" s="42" t="s">
        <v>87</v>
      </c>
      <c r="C122" s="6"/>
      <c r="D122" s="43">
        <f t="shared" ref="D122:AZ122" si="107">sum(D123)</f>
        <v>8555000</v>
      </c>
      <c r="E122" s="43">
        <f t="shared" si="107"/>
        <v>0</v>
      </c>
      <c r="F122" s="43">
        <f t="shared" si="107"/>
        <v>0</v>
      </c>
      <c r="G122" s="43">
        <f t="shared" si="107"/>
        <v>0</v>
      </c>
      <c r="H122" s="43">
        <f t="shared" si="107"/>
        <v>0</v>
      </c>
      <c r="I122" s="43">
        <f t="shared" si="107"/>
        <v>0</v>
      </c>
      <c r="J122" s="43">
        <f t="shared" si="107"/>
        <v>0</v>
      </c>
      <c r="K122" s="43">
        <f t="shared" si="107"/>
        <v>0</v>
      </c>
      <c r="L122" s="43">
        <f t="shared" si="107"/>
        <v>0</v>
      </c>
      <c r="M122" s="43">
        <f t="shared" si="107"/>
        <v>0</v>
      </c>
      <c r="N122" s="43">
        <f t="shared" si="107"/>
        <v>0</v>
      </c>
      <c r="O122" s="43">
        <f t="shared" si="107"/>
        <v>0</v>
      </c>
      <c r="P122" s="43">
        <f t="shared" si="107"/>
        <v>0</v>
      </c>
      <c r="Q122" s="43">
        <f t="shared" si="107"/>
        <v>0</v>
      </c>
      <c r="R122" s="43">
        <f t="shared" si="107"/>
        <v>0</v>
      </c>
      <c r="S122" s="43">
        <f t="shared" si="107"/>
        <v>0</v>
      </c>
      <c r="T122" s="43">
        <f t="shared" si="107"/>
        <v>0</v>
      </c>
      <c r="U122" s="43">
        <f t="shared" si="107"/>
        <v>0</v>
      </c>
      <c r="V122" s="43">
        <f t="shared" si="107"/>
        <v>0</v>
      </c>
      <c r="W122" s="43">
        <f t="shared" si="107"/>
        <v>0</v>
      </c>
      <c r="X122" s="43">
        <f t="shared" si="107"/>
        <v>0</v>
      </c>
      <c r="Y122" s="43">
        <f t="shared" si="107"/>
        <v>0</v>
      </c>
      <c r="Z122" s="43">
        <f t="shared" si="107"/>
        <v>0</v>
      </c>
      <c r="AA122" s="43">
        <f t="shared" si="107"/>
        <v>0</v>
      </c>
      <c r="AB122" s="43">
        <f t="shared" si="107"/>
        <v>0</v>
      </c>
      <c r="AC122" s="43">
        <f t="shared" si="107"/>
        <v>0</v>
      </c>
      <c r="AD122" s="43">
        <f t="shared" si="107"/>
        <v>0</v>
      </c>
      <c r="AE122" s="43">
        <f t="shared" si="107"/>
        <v>0</v>
      </c>
      <c r="AF122" s="43">
        <f t="shared" si="107"/>
        <v>0</v>
      </c>
      <c r="AG122" s="43">
        <f t="shared" si="107"/>
        <v>0</v>
      </c>
      <c r="AH122" s="43">
        <f t="shared" si="107"/>
        <v>0</v>
      </c>
      <c r="AI122" s="43">
        <f t="shared" si="107"/>
        <v>0</v>
      </c>
      <c r="AJ122" s="43">
        <f t="shared" si="107"/>
        <v>0</v>
      </c>
      <c r="AK122" s="43">
        <f t="shared" si="107"/>
        <v>0</v>
      </c>
      <c r="AL122" s="43">
        <f t="shared" si="107"/>
        <v>0</v>
      </c>
      <c r="AM122" s="43">
        <f t="shared" si="107"/>
        <v>0</v>
      </c>
      <c r="AN122" s="43">
        <f t="shared" si="107"/>
        <v>0</v>
      </c>
      <c r="AO122" s="43">
        <f t="shared" si="107"/>
        <v>0</v>
      </c>
      <c r="AP122" s="43">
        <f t="shared" si="107"/>
        <v>0</v>
      </c>
      <c r="AQ122" s="43">
        <f t="shared" si="107"/>
        <v>0</v>
      </c>
      <c r="AR122" s="43">
        <f t="shared" si="107"/>
        <v>8555000</v>
      </c>
      <c r="AS122" s="43">
        <f t="shared" si="107"/>
        <v>0</v>
      </c>
      <c r="AT122" s="43">
        <f t="shared" si="107"/>
        <v>0</v>
      </c>
      <c r="AU122" s="43">
        <f t="shared" si="107"/>
        <v>0</v>
      </c>
      <c r="AV122" s="43">
        <f t="shared" si="107"/>
        <v>0</v>
      </c>
      <c r="AW122" s="43">
        <f t="shared" si="107"/>
        <v>0</v>
      </c>
      <c r="AX122" s="43">
        <f t="shared" si="107"/>
        <v>0</v>
      </c>
      <c r="AY122" s="43">
        <f t="shared" si="107"/>
        <v>0</v>
      </c>
      <c r="AZ122" s="58">
        <f t="shared" si="107"/>
        <v>0</v>
      </c>
      <c r="BA122" s="59">
        <f t="shared" si="98"/>
        <v>8555000</v>
      </c>
      <c r="BB122" s="28">
        <f t="shared" si="46"/>
        <v>0</v>
      </c>
      <c r="BC122" s="29"/>
      <c r="BD122" s="59">
        <f t="shared" si="47"/>
        <v>0</v>
      </c>
      <c r="BE122" s="59">
        <f t="shared" si="48"/>
        <v>0</v>
      </c>
      <c r="BF122" s="59">
        <f t="shared" si="49"/>
        <v>0</v>
      </c>
      <c r="BG122" s="59">
        <f t="shared" si="50"/>
        <v>0</v>
      </c>
      <c r="BH122" s="59">
        <f t="shared" si="51"/>
        <v>0</v>
      </c>
      <c r="BI122" s="59">
        <f t="shared" si="52"/>
        <v>0</v>
      </c>
      <c r="BJ122" s="59">
        <f t="shared" si="53"/>
        <v>0</v>
      </c>
      <c r="BK122" s="59">
        <f t="shared" si="54"/>
        <v>0</v>
      </c>
      <c r="BL122" s="59">
        <f t="shared" si="55"/>
        <v>0</v>
      </c>
      <c r="BM122" s="59">
        <f t="shared" si="56"/>
        <v>8555000</v>
      </c>
      <c r="BN122" s="59">
        <f t="shared" si="57"/>
        <v>0</v>
      </c>
      <c r="BO122" s="59">
        <f t="shared" si="58"/>
        <v>0</v>
      </c>
      <c r="BP122" s="29"/>
      <c r="BQ122" s="59">
        <f t="shared" si="59"/>
        <v>0</v>
      </c>
      <c r="BR122" s="59">
        <f t="shared" si="60"/>
        <v>0</v>
      </c>
      <c r="BS122" s="59">
        <f t="shared" si="61"/>
        <v>0</v>
      </c>
      <c r="BT122" s="59">
        <f t="shared" si="62"/>
        <v>8555000</v>
      </c>
    </row>
    <row r="123">
      <c r="A123" s="45">
        <v>521211.0</v>
      </c>
      <c r="B123" s="46" t="s">
        <v>48</v>
      </c>
      <c r="C123" s="6"/>
      <c r="D123" s="47">
        <f t="shared" ref="D123:AZ123" si="108">sum(D125)</f>
        <v>8555000</v>
      </c>
      <c r="E123" s="47">
        <f t="shared" si="108"/>
        <v>0</v>
      </c>
      <c r="F123" s="47">
        <f t="shared" si="108"/>
        <v>0</v>
      </c>
      <c r="G123" s="47">
        <f t="shared" si="108"/>
        <v>0</v>
      </c>
      <c r="H123" s="47">
        <f t="shared" si="108"/>
        <v>0</v>
      </c>
      <c r="I123" s="47">
        <f t="shared" si="108"/>
        <v>0</v>
      </c>
      <c r="J123" s="47">
        <f t="shared" si="108"/>
        <v>0</v>
      </c>
      <c r="K123" s="47">
        <f t="shared" si="108"/>
        <v>0</v>
      </c>
      <c r="L123" s="47">
        <f t="shared" si="108"/>
        <v>0</v>
      </c>
      <c r="M123" s="47">
        <f t="shared" si="108"/>
        <v>0</v>
      </c>
      <c r="N123" s="47">
        <f t="shared" si="108"/>
        <v>0</v>
      </c>
      <c r="O123" s="47">
        <f t="shared" si="108"/>
        <v>0</v>
      </c>
      <c r="P123" s="47">
        <f t="shared" si="108"/>
        <v>0</v>
      </c>
      <c r="Q123" s="47">
        <f t="shared" si="108"/>
        <v>0</v>
      </c>
      <c r="R123" s="47">
        <f t="shared" si="108"/>
        <v>0</v>
      </c>
      <c r="S123" s="47">
        <f t="shared" si="108"/>
        <v>0</v>
      </c>
      <c r="T123" s="47">
        <f t="shared" si="108"/>
        <v>0</v>
      </c>
      <c r="U123" s="47">
        <f t="shared" si="108"/>
        <v>0</v>
      </c>
      <c r="V123" s="47">
        <f t="shared" si="108"/>
        <v>0</v>
      </c>
      <c r="W123" s="47">
        <f t="shared" si="108"/>
        <v>0</v>
      </c>
      <c r="X123" s="47">
        <f t="shared" si="108"/>
        <v>0</v>
      </c>
      <c r="Y123" s="47">
        <f t="shared" si="108"/>
        <v>0</v>
      </c>
      <c r="Z123" s="47">
        <f t="shared" si="108"/>
        <v>0</v>
      </c>
      <c r="AA123" s="47">
        <f t="shared" si="108"/>
        <v>0</v>
      </c>
      <c r="AB123" s="47">
        <f t="shared" si="108"/>
        <v>0</v>
      </c>
      <c r="AC123" s="47">
        <f t="shared" si="108"/>
        <v>0</v>
      </c>
      <c r="AD123" s="47">
        <f t="shared" si="108"/>
        <v>0</v>
      </c>
      <c r="AE123" s="47">
        <f t="shared" si="108"/>
        <v>0</v>
      </c>
      <c r="AF123" s="47">
        <f t="shared" si="108"/>
        <v>0</v>
      </c>
      <c r="AG123" s="47">
        <f t="shared" si="108"/>
        <v>0</v>
      </c>
      <c r="AH123" s="47">
        <f t="shared" si="108"/>
        <v>0</v>
      </c>
      <c r="AI123" s="47">
        <f t="shared" si="108"/>
        <v>0</v>
      </c>
      <c r="AJ123" s="47">
        <f t="shared" si="108"/>
        <v>0</v>
      </c>
      <c r="AK123" s="47">
        <f t="shared" si="108"/>
        <v>0</v>
      </c>
      <c r="AL123" s="47">
        <f t="shared" si="108"/>
        <v>0</v>
      </c>
      <c r="AM123" s="47">
        <f t="shared" si="108"/>
        <v>0</v>
      </c>
      <c r="AN123" s="47">
        <f t="shared" si="108"/>
        <v>0</v>
      </c>
      <c r="AO123" s="47">
        <f t="shared" si="108"/>
        <v>0</v>
      </c>
      <c r="AP123" s="47">
        <f t="shared" si="108"/>
        <v>0</v>
      </c>
      <c r="AQ123" s="47">
        <f t="shared" si="108"/>
        <v>0</v>
      </c>
      <c r="AR123" s="47">
        <f t="shared" si="108"/>
        <v>8555000</v>
      </c>
      <c r="AS123" s="47">
        <f t="shared" si="108"/>
        <v>0</v>
      </c>
      <c r="AT123" s="47">
        <f t="shared" si="108"/>
        <v>0</v>
      </c>
      <c r="AU123" s="47">
        <f t="shared" si="108"/>
        <v>0</v>
      </c>
      <c r="AV123" s="47">
        <f t="shared" si="108"/>
        <v>0</v>
      </c>
      <c r="AW123" s="47">
        <f t="shared" si="108"/>
        <v>0</v>
      </c>
      <c r="AX123" s="47">
        <f t="shared" si="108"/>
        <v>0</v>
      </c>
      <c r="AY123" s="47">
        <f t="shared" si="108"/>
        <v>0</v>
      </c>
      <c r="AZ123" s="47">
        <f t="shared" si="108"/>
        <v>0</v>
      </c>
      <c r="BA123" s="59">
        <f t="shared" si="98"/>
        <v>8555000</v>
      </c>
      <c r="BB123" s="28">
        <f t="shared" si="46"/>
        <v>0</v>
      </c>
      <c r="BC123" s="61"/>
      <c r="BD123" s="59">
        <f t="shared" si="47"/>
        <v>0</v>
      </c>
      <c r="BE123" s="59">
        <f t="shared" si="48"/>
        <v>0</v>
      </c>
      <c r="BF123" s="59">
        <f t="shared" si="49"/>
        <v>0</v>
      </c>
      <c r="BG123" s="59">
        <f t="shared" si="50"/>
        <v>0</v>
      </c>
      <c r="BH123" s="59">
        <f t="shared" si="51"/>
        <v>0</v>
      </c>
      <c r="BI123" s="59">
        <f t="shared" si="52"/>
        <v>0</v>
      </c>
      <c r="BJ123" s="59">
        <f t="shared" si="53"/>
        <v>0</v>
      </c>
      <c r="BK123" s="59">
        <f t="shared" si="54"/>
        <v>0</v>
      </c>
      <c r="BL123" s="59">
        <f t="shared" si="55"/>
        <v>0</v>
      </c>
      <c r="BM123" s="59">
        <f t="shared" si="56"/>
        <v>8555000</v>
      </c>
      <c r="BN123" s="59">
        <f t="shared" si="57"/>
        <v>0</v>
      </c>
      <c r="BO123" s="59">
        <f t="shared" si="58"/>
        <v>0</v>
      </c>
      <c r="BP123" s="61"/>
      <c r="BQ123" s="59">
        <f t="shared" si="59"/>
        <v>0</v>
      </c>
      <c r="BR123" s="59">
        <f t="shared" si="60"/>
        <v>0</v>
      </c>
      <c r="BS123" s="59">
        <f t="shared" si="61"/>
        <v>0</v>
      </c>
      <c r="BT123" s="59">
        <f t="shared" si="62"/>
        <v>8555000</v>
      </c>
    </row>
    <row r="124">
      <c r="A124" s="49"/>
      <c r="B124" s="50" t="s">
        <v>37</v>
      </c>
      <c r="C124" s="6"/>
      <c r="D124" s="5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3"/>
      <c r="BA124" s="59">
        <f t="shared" si="98"/>
        <v>0</v>
      </c>
      <c r="BB124" s="28">
        <f t="shared" si="46"/>
        <v>0</v>
      </c>
      <c r="BC124" s="64"/>
      <c r="BD124" s="59">
        <f t="shared" si="47"/>
        <v>0</v>
      </c>
      <c r="BE124" s="59">
        <f t="shared" si="48"/>
        <v>0</v>
      </c>
      <c r="BF124" s="59">
        <f t="shared" si="49"/>
        <v>0</v>
      </c>
      <c r="BG124" s="59">
        <f t="shared" si="50"/>
        <v>0</v>
      </c>
      <c r="BH124" s="59">
        <f t="shared" si="51"/>
        <v>0</v>
      </c>
      <c r="BI124" s="59">
        <f t="shared" si="52"/>
        <v>0</v>
      </c>
      <c r="BJ124" s="59">
        <f t="shared" si="53"/>
        <v>0</v>
      </c>
      <c r="BK124" s="59">
        <f t="shared" si="54"/>
        <v>0</v>
      </c>
      <c r="BL124" s="59">
        <f t="shared" si="55"/>
        <v>0</v>
      </c>
      <c r="BM124" s="59">
        <f t="shared" si="56"/>
        <v>0</v>
      </c>
      <c r="BN124" s="59">
        <f t="shared" si="57"/>
        <v>0</v>
      </c>
      <c r="BO124" s="59">
        <f t="shared" si="58"/>
        <v>0</v>
      </c>
      <c r="BP124" s="64"/>
      <c r="BQ124" s="59">
        <f t="shared" si="59"/>
        <v>0</v>
      </c>
      <c r="BR124" s="59">
        <f t="shared" si="60"/>
        <v>0</v>
      </c>
      <c r="BS124" s="59">
        <f t="shared" si="61"/>
        <v>0</v>
      </c>
      <c r="BT124" s="59">
        <f t="shared" si="62"/>
        <v>0</v>
      </c>
    </row>
    <row r="125">
      <c r="A125" s="49"/>
      <c r="B125" s="52" t="s">
        <v>38</v>
      </c>
      <c r="C125" s="52" t="s">
        <v>384</v>
      </c>
      <c r="D125" s="53">
        <v>8555000.0</v>
      </c>
      <c r="E125" s="53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>
        <v>8555000.0</v>
      </c>
      <c r="AS125" s="67"/>
      <c r="AT125" s="67"/>
      <c r="AU125" s="67"/>
      <c r="AV125" s="67"/>
      <c r="AW125" s="67"/>
      <c r="AX125" s="67"/>
      <c r="AY125" s="67"/>
      <c r="AZ125" s="68"/>
      <c r="BA125" s="59">
        <f t="shared" si="98"/>
        <v>8555000</v>
      </c>
      <c r="BB125" s="28">
        <f t="shared" si="46"/>
        <v>0</v>
      </c>
      <c r="BC125" s="64"/>
      <c r="BD125" s="59">
        <f t="shared" si="47"/>
        <v>0</v>
      </c>
      <c r="BE125" s="59">
        <f t="shared" si="48"/>
        <v>0</v>
      </c>
      <c r="BF125" s="59">
        <f t="shared" si="49"/>
        <v>0</v>
      </c>
      <c r="BG125" s="59">
        <f t="shared" si="50"/>
        <v>0</v>
      </c>
      <c r="BH125" s="59">
        <f t="shared" si="51"/>
        <v>0</v>
      </c>
      <c r="BI125" s="59">
        <f t="shared" si="52"/>
        <v>0</v>
      </c>
      <c r="BJ125" s="59">
        <f t="shared" si="53"/>
        <v>0</v>
      </c>
      <c r="BK125" s="59">
        <f t="shared" si="54"/>
        <v>0</v>
      </c>
      <c r="BL125" s="59">
        <f t="shared" si="55"/>
        <v>0</v>
      </c>
      <c r="BM125" s="59">
        <f t="shared" si="56"/>
        <v>8555000</v>
      </c>
      <c r="BN125" s="59">
        <f t="shared" si="57"/>
        <v>0</v>
      </c>
      <c r="BO125" s="59">
        <f t="shared" si="58"/>
        <v>0</v>
      </c>
      <c r="BP125" s="64"/>
      <c r="BQ125" s="59">
        <f t="shared" si="59"/>
        <v>0</v>
      </c>
      <c r="BR125" s="59">
        <f t="shared" si="60"/>
        <v>0</v>
      </c>
      <c r="BS125" s="59">
        <f t="shared" si="61"/>
        <v>0</v>
      </c>
      <c r="BT125" s="59">
        <f t="shared" si="62"/>
        <v>8555000</v>
      </c>
    </row>
    <row r="126">
      <c r="A126" s="27" t="s">
        <v>93</v>
      </c>
      <c r="B126" s="30" t="s">
        <v>94</v>
      </c>
      <c r="C126" s="6"/>
      <c r="D126" s="31">
        <f t="shared" ref="D126:AZ126" si="109">sum(D127)</f>
        <v>245100000</v>
      </c>
      <c r="E126" s="31">
        <f t="shared" si="109"/>
        <v>0</v>
      </c>
      <c r="F126" s="31">
        <f t="shared" si="109"/>
        <v>0</v>
      </c>
      <c r="G126" s="31">
        <f t="shared" si="109"/>
        <v>0</v>
      </c>
      <c r="H126" s="31">
        <f t="shared" si="109"/>
        <v>0</v>
      </c>
      <c r="I126" s="31">
        <f t="shared" si="109"/>
        <v>0</v>
      </c>
      <c r="J126" s="31">
        <f t="shared" si="109"/>
        <v>0</v>
      </c>
      <c r="K126" s="31">
        <f t="shared" si="109"/>
        <v>0</v>
      </c>
      <c r="L126" s="31">
        <f t="shared" si="109"/>
        <v>0</v>
      </c>
      <c r="M126" s="31">
        <f t="shared" si="109"/>
        <v>0</v>
      </c>
      <c r="N126" s="31">
        <f t="shared" si="109"/>
        <v>0</v>
      </c>
      <c r="O126" s="31">
        <f t="shared" si="109"/>
        <v>0</v>
      </c>
      <c r="P126" s="31">
        <f t="shared" si="109"/>
        <v>0</v>
      </c>
      <c r="Q126" s="31">
        <f t="shared" si="109"/>
        <v>0</v>
      </c>
      <c r="R126" s="31">
        <f t="shared" si="109"/>
        <v>0</v>
      </c>
      <c r="S126" s="31">
        <f t="shared" si="109"/>
        <v>0</v>
      </c>
      <c r="T126" s="31">
        <f t="shared" si="109"/>
        <v>5836800</v>
      </c>
      <c r="U126" s="31">
        <f t="shared" si="109"/>
        <v>0</v>
      </c>
      <c r="V126" s="31">
        <f t="shared" si="109"/>
        <v>0</v>
      </c>
      <c r="W126" s="31">
        <f t="shared" si="109"/>
        <v>5932000</v>
      </c>
      <c r="X126" s="31">
        <f t="shared" si="109"/>
        <v>0</v>
      </c>
      <c r="Y126" s="31">
        <f t="shared" si="109"/>
        <v>0</v>
      </c>
      <c r="Z126" s="31">
        <f t="shared" si="109"/>
        <v>0</v>
      </c>
      <c r="AA126" s="31">
        <f t="shared" si="109"/>
        <v>0</v>
      </c>
      <c r="AB126" s="31">
        <f t="shared" si="109"/>
        <v>0</v>
      </c>
      <c r="AC126" s="31">
        <f t="shared" si="109"/>
        <v>4480000</v>
      </c>
      <c r="AD126" s="31">
        <f t="shared" si="109"/>
        <v>0</v>
      </c>
      <c r="AE126" s="31">
        <f t="shared" si="109"/>
        <v>0</v>
      </c>
      <c r="AF126" s="31">
        <f t="shared" si="109"/>
        <v>0</v>
      </c>
      <c r="AG126" s="31">
        <f t="shared" si="109"/>
        <v>0</v>
      </c>
      <c r="AH126" s="31">
        <f t="shared" si="109"/>
        <v>14972000</v>
      </c>
      <c r="AI126" s="31">
        <f t="shared" si="109"/>
        <v>0</v>
      </c>
      <c r="AJ126" s="31">
        <f t="shared" si="109"/>
        <v>15921767</v>
      </c>
      <c r="AK126" s="31">
        <f t="shared" si="109"/>
        <v>0</v>
      </c>
      <c r="AL126" s="31">
        <f t="shared" si="109"/>
        <v>1700000</v>
      </c>
      <c r="AM126" s="31">
        <f t="shared" si="109"/>
        <v>0</v>
      </c>
      <c r="AN126" s="31">
        <f t="shared" si="109"/>
        <v>33570340</v>
      </c>
      <c r="AO126" s="31">
        <f t="shared" si="109"/>
        <v>0</v>
      </c>
      <c r="AP126" s="31">
        <f t="shared" si="109"/>
        <v>0</v>
      </c>
      <c r="AQ126" s="31">
        <f t="shared" si="109"/>
        <v>0</v>
      </c>
      <c r="AR126" s="31">
        <f t="shared" si="109"/>
        <v>0</v>
      </c>
      <c r="AS126" s="31">
        <f t="shared" si="109"/>
        <v>0</v>
      </c>
      <c r="AT126" s="31">
        <f t="shared" si="109"/>
        <v>0</v>
      </c>
      <c r="AU126" s="31">
        <f t="shared" si="109"/>
        <v>0</v>
      </c>
      <c r="AV126" s="31">
        <f t="shared" si="109"/>
        <v>0</v>
      </c>
      <c r="AW126" s="31">
        <f t="shared" si="109"/>
        <v>0</v>
      </c>
      <c r="AX126" s="31">
        <f t="shared" si="109"/>
        <v>0</v>
      </c>
      <c r="AY126" s="31">
        <f t="shared" si="109"/>
        <v>0</v>
      </c>
      <c r="AZ126" s="31">
        <f t="shared" si="109"/>
        <v>0</v>
      </c>
      <c r="BA126" s="55">
        <f t="shared" si="98"/>
        <v>82412907</v>
      </c>
      <c r="BB126" s="28">
        <f t="shared" si="46"/>
        <v>162687093</v>
      </c>
      <c r="BC126" s="29"/>
      <c r="BD126" s="55">
        <f t="shared" si="47"/>
        <v>0</v>
      </c>
      <c r="BE126" s="55">
        <f t="shared" si="48"/>
        <v>0</v>
      </c>
      <c r="BF126" s="55">
        <f t="shared" si="49"/>
        <v>0</v>
      </c>
      <c r="BG126" s="55">
        <f t="shared" si="50"/>
        <v>5836800</v>
      </c>
      <c r="BH126" s="55">
        <f t="shared" si="51"/>
        <v>5932000</v>
      </c>
      <c r="BI126" s="55">
        <f t="shared" si="52"/>
        <v>0</v>
      </c>
      <c r="BJ126" s="55">
        <f t="shared" si="53"/>
        <v>4480000</v>
      </c>
      <c r="BK126" s="55">
        <f t="shared" si="54"/>
        <v>30893767</v>
      </c>
      <c r="BL126" s="55">
        <f t="shared" si="55"/>
        <v>35270340</v>
      </c>
      <c r="BM126" s="55">
        <f t="shared" si="56"/>
        <v>0</v>
      </c>
      <c r="BN126" s="55">
        <f t="shared" si="57"/>
        <v>0</v>
      </c>
      <c r="BO126" s="55">
        <f t="shared" si="58"/>
        <v>0</v>
      </c>
      <c r="BP126" s="29"/>
      <c r="BQ126" s="55">
        <f t="shared" si="59"/>
        <v>0</v>
      </c>
      <c r="BR126" s="55">
        <f t="shared" si="60"/>
        <v>11768800</v>
      </c>
      <c r="BS126" s="55">
        <f t="shared" si="61"/>
        <v>70644107</v>
      </c>
      <c r="BT126" s="55">
        <f t="shared" si="62"/>
        <v>0</v>
      </c>
    </row>
    <row r="127">
      <c r="A127" s="33" t="s">
        <v>95</v>
      </c>
      <c r="B127" s="34" t="s">
        <v>96</v>
      </c>
      <c r="C127" s="6"/>
      <c r="D127" s="35">
        <f t="shared" ref="D127:AZ127" si="110">sum(D128)</f>
        <v>245100000</v>
      </c>
      <c r="E127" s="35">
        <f t="shared" si="110"/>
        <v>0</v>
      </c>
      <c r="F127" s="35">
        <f t="shared" si="110"/>
        <v>0</v>
      </c>
      <c r="G127" s="35">
        <f t="shared" si="110"/>
        <v>0</v>
      </c>
      <c r="H127" s="35">
        <f t="shared" si="110"/>
        <v>0</v>
      </c>
      <c r="I127" s="35">
        <f t="shared" si="110"/>
        <v>0</v>
      </c>
      <c r="J127" s="35">
        <f t="shared" si="110"/>
        <v>0</v>
      </c>
      <c r="K127" s="35">
        <f t="shared" si="110"/>
        <v>0</v>
      </c>
      <c r="L127" s="35">
        <f t="shared" si="110"/>
        <v>0</v>
      </c>
      <c r="M127" s="35">
        <f t="shared" si="110"/>
        <v>0</v>
      </c>
      <c r="N127" s="35">
        <f t="shared" si="110"/>
        <v>0</v>
      </c>
      <c r="O127" s="35">
        <f t="shared" si="110"/>
        <v>0</v>
      </c>
      <c r="P127" s="35">
        <f t="shared" si="110"/>
        <v>0</v>
      </c>
      <c r="Q127" s="35">
        <f t="shared" si="110"/>
        <v>0</v>
      </c>
      <c r="R127" s="35">
        <f t="shared" si="110"/>
        <v>0</v>
      </c>
      <c r="S127" s="35">
        <f t="shared" si="110"/>
        <v>0</v>
      </c>
      <c r="T127" s="35">
        <f t="shared" si="110"/>
        <v>5836800</v>
      </c>
      <c r="U127" s="35">
        <f t="shared" si="110"/>
        <v>0</v>
      </c>
      <c r="V127" s="35">
        <f t="shared" si="110"/>
        <v>0</v>
      </c>
      <c r="W127" s="35">
        <f t="shared" si="110"/>
        <v>5932000</v>
      </c>
      <c r="X127" s="35">
        <f t="shared" si="110"/>
        <v>0</v>
      </c>
      <c r="Y127" s="35">
        <f t="shared" si="110"/>
        <v>0</v>
      </c>
      <c r="Z127" s="35">
        <f t="shared" si="110"/>
        <v>0</v>
      </c>
      <c r="AA127" s="35">
        <f t="shared" si="110"/>
        <v>0</v>
      </c>
      <c r="AB127" s="35">
        <f t="shared" si="110"/>
        <v>0</v>
      </c>
      <c r="AC127" s="35">
        <f t="shared" si="110"/>
        <v>4480000</v>
      </c>
      <c r="AD127" s="35">
        <f t="shared" si="110"/>
        <v>0</v>
      </c>
      <c r="AE127" s="35">
        <f t="shared" si="110"/>
        <v>0</v>
      </c>
      <c r="AF127" s="35">
        <f t="shared" si="110"/>
        <v>0</v>
      </c>
      <c r="AG127" s="35">
        <f t="shared" si="110"/>
        <v>0</v>
      </c>
      <c r="AH127" s="35">
        <f t="shared" si="110"/>
        <v>14972000</v>
      </c>
      <c r="AI127" s="35">
        <f t="shared" si="110"/>
        <v>0</v>
      </c>
      <c r="AJ127" s="35">
        <f t="shared" si="110"/>
        <v>15921767</v>
      </c>
      <c r="AK127" s="35">
        <f t="shared" si="110"/>
        <v>0</v>
      </c>
      <c r="AL127" s="35">
        <f t="shared" si="110"/>
        <v>1700000</v>
      </c>
      <c r="AM127" s="35">
        <f t="shared" si="110"/>
        <v>0</v>
      </c>
      <c r="AN127" s="35">
        <f t="shared" si="110"/>
        <v>33570340</v>
      </c>
      <c r="AO127" s="35">
        <f t="shared" si="110"/>
        <v>0</v>
      </c>
      <c r="AP127" s="35">
        <f t="shared" si="110"/>
        <v>0</v>
      </c>
      <c r="AQ127" s="35">
        <f t="shared" si="110"/>
        <v>0</v>
      </c>
      <c r="AR127" s="35">
        <f t="shared" si="110"/>
        <v>0</v>
      </c>
      <c r="AS127" s="35">
        <f t="shared" si="110"/>
        <v>0</v>
      </c>
      <c r="AT127" s="35">
        <f t="shared" si="110"/>
        <v>0</v>
      </c>
      <c r="AU127" s="35">
        <f t="shared" si="110"/>
        <v>0</v>
      </c>
      <c r="AV127" s="35">
        <f t="shared" si="110"/>
        <v>0</v>
      </c>
      <c r="AW127" s="35">
        <f t="shared" si="110"/>
        <v>0</v>
      </c>
      <c r="AX127" s="35">
        <f t="shared" si="110"/>
        <v>0</v>
      </c>
      <c r="AY127" s="35">
        <f t="shared" si="110"/>
        <v>0</v>
      </c>
      <c r="AZ127" s="35">
        <f t="shared" si="110"/>
        <v>0</v>
      </c>
      <c r="BA127" s="56">
        <f t="shared" si="98"/>
        <v>82412907</v>
      </c>
      <c r="BB127" s="28">
        <f t="shared" si="46"/>
        <v>162687093</v>
      </c>
      <c r="BC127" s="29"/>
      <c r="BD127" s="56">
        <f t="shared" si="47"/>
        <v>0</v>
      </c>
      <c r="BE127" s="56">
        <f t="shared" si="48"/>
        <v>0</v>
      </c>
      <c r="BF127" s="56">
        <f t="shared" si="49"/>
        <v>0</v>
      </c>
      <c r="BG127" s="56">
        <f t="shared" si="50"/>
        <v>5836800</v>
      </c>
      <c r="BH127" s="56">
        <f t="shared" si="51"/>
        <v>5932000</v>
      </c>
      <c r="BI127" s="56">
        <f t="shared" si="52"/>
        <v>0</v>
      </c>
      <c r="BJ127" s="56">
        <f t="shared" si="53"/>
        <v>4480000</v>
      </c>
      <c r="BK127" s="56">
        <f t="shared" si="54"/>
        <v>30893767</v>
      </c>
      <c r="BL127" s="56">
        <f t="shared" si="55"/>
        <v>35270340</v>
      </c>
      <c r="BM127" s="56">
        <f t="shared" si="56"/>
        <v>0</v>
      </c>
      <c r="BN127" s="56">
        <f t="shared" si="57"/>
        <v>0</v>
      </c>
      <c r="BO127" s="56">
        <f t="shared" si="58"/>
        <v>0</v>
      </c>
      <c r="BP127" s="29"/>
      <c r="BQ127" s="56">
        <f t="shared" si="59"/>
        <v>0</v>
      </c>
      <c r="BR127" s="56">
        <f t="shared" si="60"/>
        <v>11768800</v>
      </c>
      <c r="BS127" s="56">
        <f t="shared" si="61"/>
        <v>70644107</v>
      </c>
      <c r="BT127" s="56">
        <f t="shared" si="62"/>
        <v>0</v>
      </c>
    </row>
    <row r="128">
      <c r="A128" s="37" t="s">
        <v>32</v>
      </c>
      <c r="B128" s="38" t="s">
        <v>97</v>
      </c>
      <c r="C128" s="6"/>
      <c r="D128" s="39">
        <f t="shared" ref="D128:AZ128" si="111">sum(D129,D147,D141)</f>
        <v>245100000</v>
      </c>
      <c r="E128" s="39">
        <f t="shared" si="111"/>
        <v>0</v>
      </c>
      <c r="F128" s="39">
        <f t="shared" si="111"/>
        <v>0</v>
      </c>
      <c r="G128" s="39">
        <f t="shared" si="111"/>
        <v>0</v>
      </c>
      <c r="H128" s="39">
        <f t="shared" si="111"/>
        <v>0</v>
      </c>
      <c r="I128" s="39">
        <f t="shared" si="111"/>
        <v>0</v>
      </c>
      <c r="J128" s="39">
        <f t="shared" si="111"/>
        <v>0</v>
      </c>
      <c r="K128" s="39">
        <f t="shared" si="111"/>
        <v>0</v>
      </c>
      <c r="L128" s="39">
        <f t="shared" si="111"/>
        <v>0</v>
      </c>
      <c r="M128" s="39">
        <f t="shared" si="111"/>
        <v>0</v>
      </c>
      <c r="N128" s="39">
        <f t="shared" si="111"/>
        <v>0</v>
      </c>
      <c r="O128" s="39">
        <f t="shared" si="111"/>
        <v>0</v>
      </c>
      <c r="P128" s="39">
        <f t="shared" si="111"/>
        <v>0</v>
      </c>
      <c r="Q128" s="39">
        <f t="shared" si="111"/>
        <v>0</v>
      </c>
      <c r="R128" s="39">
        <f t="shared" si="111"/>
        <v>0</v>
      </c>
      <c r="S128" s="39">
        <f t="shared" si="111"/>
        <v>0</v>
      </c>
      <c r="T128" s="39">
        <f t="shared" si="111"/>
        <v>5836800</v>
      </c>
      <c r="U128" s="39">
        <f t="shared" si="111"/>
        <v>0</v>
      </c>
      <c r="V128" s="39">
        <f t="shared" si="111"/>
        <v>0</v>
      </c>
      <c r="W128" s="39">
        <f t="shared" si="111"/>
        <v>5932000</v>
      </c>
      <c r="X128" s="39">
        <f t="shared" si="111"/>
        <v>0</v>
      </c>
      <c r="Y128" s="39">
        <f t="shared" si="111"/>
        <v>0</v>
      </c>
      <c r="Z128" s="39">
        <f t="shared" si="111"/>
        <v>0</v>
      </c>
      <c r="AA128" s="39">
        <f t="shared" si="111"/>
        <v>0</v>
      </c>
      <c r="AB128" s="39">
        <f t="shared" si="111"/>
        <v>0</v>
      </c>
      <c r="AC128" s="39">
        <f t="shared" si="111"/>
        <v>4480000</v>
      </c>
      <c r="AD128" s="39">
        <f t="shared" si="111"/>
        <v>0</v>
      </c>
      <c r="AE128" s="39">
        <f t="shared" si="111"/>
        <v>0</v>
      </c>
      <c r="AF128" s="39">
        <f t="shared" si="111"/>
        <v>0</v>
      </c>
      <c r="AG128" s="39">
        <f t="shared" si="111"/>
        <v>0</v>
      </c>
      <c r="AH128" s="39">
        <f t="shared" si="111"/>
        <v>14972000</v>
      </c>
      <c r="AI128" s="39">
        <f t="shared" si="111"/>
        <v>0</v>
      </c>
      <c r="AJ128" s="39">
        <f t="shared" si="111"/>
        <v>15921767</v>
      </c>
      <c r="AK128" s="39">
        <f t="shared" si="111"/>
        <v>0</v>
      </c>
      <c r="AL128" s="39">
        <f t="shared" si="111"/>
        <v>1700000</v>
      </c>
      <c r="AM128" s="39">
        <f t="shared" si="111"/>
        <v>0</v>
      </c>
      <c r="AN128" s="39">
        <f t="shared" si="111"/>
        <v>33570340</v>
      </c>
      <c r="AO128" s="39">
        <f t="shared" si="111"/>
        <v>0</v>
      </c>
      <c r="AP128" s="39">
        <f t="shared" si="111"/>
        <v>0</v>
      </c>
      <c r="AQ128" s="39">
        <f t="shared" si="111"/>
        <v>0</v>
      </c>
      <c r="AR128" s="39">
        <f t="shared" si="111"/>
        <v>0</v>
      </c>
      <c r="AS128" s="39">
        <f t="shared" si="111"/>
        <v>0</v>
      </c>
      <c r="AT128" s="39">
        <f t="shared" si="111"/>
        <v>0</v>
      </c>
      <c r="AU128" s="39">
        <f t="shared" si="111"/>
        <v>0</v>
      </c>
      <c r="AV128" s="39">
        <f t="shared" si="111"/>
        <v>0</v>
      </c>
      <c r="AW128" s="39">
        <f t="shared" si="111"/>
        <v>0</v>
      </c>
      <c r="AX128" s="39">
        <f t="shared" si="111"/>
        <v>0</v>
      </c>
      <c r="AY128" s="39">
        <f t="shared" si="111"/>
        <v>0</v>
      </c>
      <c r="AZ128" s="39">
        <f t="shared" si="111"/>
        <v>0</v>
      </c>
      <c r="BA128" s="57">
        <f t="shared" si="98"/>
        <v>82412907</v>
      </c>
      <c r="BB128" s="28">
        <f t="shared" si="46"/>
        <v>162687093</v>
      </c>
      <c r="BC128" s="29"/>
      <c r="BD128" s="57">
        <f t="shared" si="47"/>
        <v>0</v>
      </c>
      <c r="BE128" s="57">
        <f t="shared" si="48"/>
        <v>0</v>
      </c>
      <c r="BF128" s="57">
        <f t="shared" si="49"/>
        <v>0</v>
      </c>
      <c r="BG128" s="57">
        <f t="shared" si="50"/>
        <v>5836800</v>
      </c>
      <c r="BH128" s="57">
        <f t="shared" si="51"/>
        <v>5932000</v>
      </c>
      <c r="BI128" s="57">
        <f t="shared" si="52"/>
        <v>0</v>
      </c>
      <c r="BJ128" s="57">
        <f t="shared" si="53"/>
        <v>4480000</v>
      </c>
      <c r="BK128" s="57">
        <f t="shared" si="54"/>
        <v>30893767</v>
      </c>
      <c r="BL128" s="57">
        <f t="shared" si="55"/>
        <v>35270340</v>
      </c>
      <c r="BM128" s="57">
        <f t="shared" si="56"/>
        <v>0</v>
      </c>
      <c r="BN128" s="57">
        <f t="shared" si="57"/>
        <v>0</v>
      </c>
      <c r="BO128" s="57">
        <f t="shared" si="58"/>
        <v>0</v>
      </c>
      <c r="BP128" s="29"/>
      <c r="BQ128" s="57">
        <f t="shared" si="59"/>
        <v>0</v>
      </c>
      <c r="BR128" s="57">
        <f t="shared" si="60"/>
        <v>11768800</v>
      </c>
      <c r="BS128" s="57">
        <f t="shared" si="61"/>
        <v>70644107</v>
      </c>
      <c r="BT128" s="57">
        <f t="shared" si="62"/>
        <v>0</v>
      </c>
    </row>
    <row r="129">
      <c r="A129" s="41" t="s">
        <v>98</v>
      </c>
      <c r="B129" s="42" t="s">
        <v>99</v>
      </c>
      <c r="C129" s="6"/>
      <c r="D129" s="43">
        <f t="shared" ref="D129:AZ129" si="112">sum(D130,D138)</f>
        <v>133634000</v>
      </c>
      <c r="E129" s="43">
        <f t="shared" si="112"/>
        <v>0</v>
      </c>
      <c r="F129" s="43">
        <f t="shared" si="112"/>
        <v>0</v>
      </c>
      <c r="G129" s="43">
        <f t="shared" si="112"/>
        <v>0</v>
      </c>
      <c r="H129" s="43">
        <f t="shared" si="112"/>
        <v>0</v>
      </c>
      <c r="I129" s="43">
        <f t="shared" si="112"/>
        <v>0</v>
      </c>
      <c r="J129" s="43">
        <f t="shared" si="112"/>
        <v>0</v>
      </c>
      <c r="K129" s="43">
        <f t="shared" si="112"/>
        <v>0</v>
      </c>
      <c r="L129" s="43">
        <f t="shared" si="112"/>
        <v>0</v>
      </c>
      <c r="M129" s="43">
        <f t="shared" si="112"/>
        <v>0</v>
      </c>
      <c r="N129" s="43">
        <f t="shared" si="112"/>
        <v>0</v>
      </c>
      <c r="O129" s="43">
        <f t="shared" si="112"/>
        <v>0</v>
      </c>
      <c r="P129" s="43">
        <f t="shared" si="112"/>
        <v>0</v>
      </c>
      <c r="Q129" s="43">
        <f t="shared" si="112"/>
        <v>0</v>
      </c>
      <c r="R129" s="43">
        <f t="shared" si="112"/>
        <v>0</v>
      </c>
      <c r="S129" s="43">
        <f t="shared" si="112"/>
        <v>0</v>
      </c>
      <c r="T129" s="43">
        <f t="shared" si="112"/>
        <v>5836800</v>
      </c>
      <c r="U129" s="43">
        <f t="shared" si="112"/>
        <v>0</v>
      </c>
      <c r="V129" s="43">
        <f t="shared" si="112"/>
        <v>0</v>
      </c>
      <c r="W129" s="43">
        <f t="shared" si="112"/>
        <v>5932000</v>
      </c>
      <c r="X129" s="43">
        <f t="shared" si="112"/>
        <v>0</v>
      </c>
      <c r="Y129" s="43">
        <f t="shared" si="112"/>
        <v>0</v>
      </c>
      <c r="Z129" s="43">
        <f t="shared" si="112"/>
        <v>0</v>
      </c>
      <c r="AA129" s="43">
        <f t="shared" si="112"/>
        <v>0</v>
      </c>
      <c r="AB129" s="43">
        <f t="shared" si="112"/>
        <v>0</v>
      </c>
      <c r="AC129" s="43">
        <f t="shared" si="112"/>
        <v>680000</v>
      </c>
      <c r="AD129" s="43">
        <f t="shared" si="112"/>
        <v>0</v>
      </c>
      <c r="AE129" s="43">
        <f t="shared" si="112"/>
        <v>0</v>
      </c>
      <c r="AF129" s="43">
        <f t="shared" si="112"/>
        <v>0</v>
      </c>
      <c r="AG129" s="43">
        <f t="shared" si="112"/>
        <v>0</v>
      </c>
      <c r="AH129" s="43">
        <f t="shared" si="112"/>
        <v>14972000</v>
      </c>
      <c r="AI129" s="43">
        <f t="shared" si="112"/>
        <v>0</v>
      </c>
      <c r="AJ129" s="43">
        <f t="shared" si="112"/>
        <v>15921767</v>
      </c>
      <c r="AK129" s="43">
        <f t="shared" si="112"/>
        <v>0</v>
      </c>
      <c r="AL129" s="43">
        <f t="shared" si="112"/>
        <v>1700000</v>
      </c>
      <c r="AM129" s="43">
        <f t="shared" si="112"/>
        <v>0</v>
      </c>
      <c r="AN129" s="43">
        <f t="shared" si="112"/>
        <v>5570331</v>
      </c>
      <c r="AO129" s="43">
        <f t="shared" si="112"/>
        <v>0</v>
      </c>
      <c r="AP129" s="43">
        <f t="shared" si="112"/>
        <v>0</v>
      </c>
      <c r="AQ129" s="43">
        <f t="shared" si="112"/>
        <v>0</v>
      </c>
      <c r="AR129" s="43">
        <f t="shared" si="112"/>
        <v>0</v>
      </c>
      <c r="AS129" s="43">
        <f t="shared" si="112"/>
        <v>0</v>
      </c>
      <c r="AT129" s="43">
        <f t="shared" si="112"/>
        <v>0</v>
      </c>
      <c r="AU129" s="43">
        <f t="shared" si="112"/>
        <v>0</v>
      </c>
      <c r="AV129" s="43">
        <f t="shared" si="112"/>
        <v>0</v>
      </c>
      <c r="AW129" s="43">
        <f t="shared" si="112"/>
        <v>0</v>
      </c>
      <c r="AX129" s="43">
        <f t="shared" si="112"/>
        <v>0</v>
      </c>
      <c r="AY129" s="43">
        <f t="shared" si="112"/>
        <v>0</v>
      </c>
      <c r="AZ129" s="58">
        <f t="shared" si="112"/>
        <v>0</v>
      </c>
      <c r="BA129" s="59">
        <f t="shared" si="98"/>
        <v>50612898</v>
      </c>
      <c r="BB129" s="28">
        <f t="shared" si="46"/>
        <v>83021102</v>
      </c>
      <c r="BC129" s="29"/>
      <c r="BD129" s="59">
        <f t="shared" si="47"/>
        <v>0</v>
      </c>
      <c r="BE129" s="59">
        <f t="shared" si="48"/>
        <v>0</v>
      </c>
      <c r="BF129" s="59">
        <f t="shared" si="49"/>
        <v>0</v>
      </c>
      <c r="BG129" s="59">
        <f t="shared" si="50"/>
        <v>5836800</v>
      </c>
      <c r="BH129" s="59">
        <f t="shared" si="51"/>
        <v>5932000</v>
      </c>
      <c r="BI129" s="59">
        <f t="shared" si="52"/>
        <v>0</v>
      </c>
      <c r="BJ129" s="59">
        <f t="shared" si="53"/>
        <v>680000</v>
      </c>
      <c r="BK129" s="59">
        <f t="shared" si="54"/>
        <v>30893767</v>
      </c>
      <c r="BL129" s="59">
        <f t="shared" si="55"/>
        <v>7270331</v>
      </c>
      <c r="BM129" s="59">
        <f t="shared" si="56"/>
        <v>0</v>
      </c>
      <c r="BN129" s="59">
        <f t="shared" si="57"/>
        <v>0</v>
      </c>
      <c r="BO129" s="59">
        <f t="shared" si="58"/>
        <v>0</v>
      </c>
      <c r="BP129" s="114">
        <f>sum(BD129:BI129)</f>
        <v>11768800</v>
      </c>
      <c r="BQ129" s="59">
        <f t="shared" si="59"/>
        <v>0</v>
      </c>
      <c r="BR129" s="59">
        <f t="shared" si="60"/>
        <v>11768800</v>
      </c>
      <c r="BS129" s="59">
        <f t="shared" si="61"/>
        <v>38844098</v>
      </c>
      <c r="BT129" s="59">
        <f t="shared" si="62"/>
        <v>0</v>
      </c>
    </row>
    <row r="130">
      <c r="A130" s="45">
        <v>524111.0</v>
      </c>
      <c r="B130" s="46" t="s">
        <v>41</v>
      </c>
      <c r="C130" s="6"/>
      <c r="D130" s="47">
        <f t="shared" ref="D130:AZ130" si="113">sum(D132:D137)</f>
        <v>122414000</v>
      </c>
      <c r="E130" s="47">
        <f t="shared" si="113"/>
        <v>0</v>
      </c>
      <c r="F130" s="47">
        <f t="shared" si="113"/>
        <v>0</v>
      </c>
      <c r="G130" s="47">
        <f t="shared" si="113"/>
        <v>0</v>
      </c>
      <c r="H130" s="47">
        <f t="shared" si="113"/>
        <v>0</v>
      </c>
      <c r="I130" s="47">
        <f t="shared" si="113"/>
        <v>0</v>
      </c>
      <c r="J130" s="47">
        <f t="shared" si="113"/>
        <v>0</v>
      </c>
      <c r="K130" s="47">
        <f t="shared" si="113"/>
        <v>0</v>
      </c>
      <c r="L130" s="47">
        <f t="shared" si="113"/>
        <v>0</v>
      </c>
      <c r="M130" s="47">
        <f t="shared" si="113"/>
        <v>0</v>
      </c>
      <c r="N130" s="47">
        <f t="shared" si="113"/>
        <v>0</v>
      </c>
      <c r="O130" s="47">
        <f t="shared" si="113"/>
        <v>0</v>
      </c>
      <c r="P130" s="47">
        <f t="shared" si="113"/>
        <v>0</v>
      </c>
      <c r="Q130" s="47">
        <f t="shared" si="113"/>
        <v>0</v>
      </c>
      <c r="R130" s="47">
        <f t="shared" si="113"/>
        <v>0</v>
      </c>
      <c r="S130" s="47">
        <f t="shared" si="113"/>
        <v>0</v>
      </c>
      <c r="T130" s="47">
        <f t="shared" si="113"/>
        <v>5836800</v>
      </c>
      <c r="U130" s="47">
        <f t="shared" si="113"/>
        <v>0</v>
      </c>
      <c r="V130" s="47">
        <f t="shared" si="113"/>
        <v>0</v>
      </c>
      <c r="W130" s="47">
        <f t="shared" si="113"/>
        <v>5932000</v>
      </c>
      <c r="X130" s="47">
        <f t="shared" si="113"/>
        <v>0</v>
      </c>
      <c r="Y130" s="47">
        <f t="shared" si="113"/>
        <v>0</v>
      </c>
      <c r="Z130" s="47">
        <f t="shared" si="113"/>
        <v>0</v>
      </c>
      <c r="AA130" s="47">
        <f t="shared" si="113"/>
        <v>0</v>
      </c>
      <c r="AB130" s="47">
        <f t="shared" si="113"/>
        <v>0</v>
      </c>
      <c r="AC130" s="47">
        <f t="shared" si="113"/>
        <v>0</v>
      </c>
      <c r="AD130" s="47">
        <f t="shared" si="113"/>
        <v>0</v>
      </c>
      <c r="AE130" s="47">
        <f t="shared" si="113"/>
        <v>0</v>
      </c>
      <c r="AF130" s="47">
        <f t="shared" si="113"/>
        <v>0</v>
      </c>
      <c r="AG130" s="47">
        <f t="shared" si="113"/>
        <v>0</v>
      </c>
      <c r="AH130" s="47">
        <f t="shared" si="113"/>
        <v>14972000</v>
      </c>
      <c r="AI130" s="47">
        <f t="shared" si="113"/>
        <v>0</v>
      </c>
      <c r="AJ130" s="47">
        <f t="shared" si="113"/>
        <v>15921767</v>
      </c>
      <c r="AK130" s="47">
        <f t="shared" si="113"/>
        <v>0</v>
      </c>
      <c r="AL130" s="47">
        <f t="shared" si="113"/>
        <v>0</v>
      </c>
      <c r="AM130" s="47">
        <f t="shared" si="113"/>
        <v>0</v>
      </c>
      <c r="AN130" s="47">
        <f t="shared" si="113"/>
        <v>5400331</v>
      </c>
      <c r="AO130" s="47">
        <f t="shared" si="113"/>
        <v>0</v>
      </c>
      <c r="AP130" s="47">
        <f t="shared" si="113"/>
        <v>0</v>
      </c>
      <c r="AQ130" s="47">
        <f t="shared" si="113"/>
        <v>0</v>
      </c>
      <c r="AR130" s="47">
        <f t="shared" si="113"/>
        <v>0</v>
      </c>
      <c r="AS130" s="47">
        <f t="shared" si="113"/>
        <v>0</v>
      </c>
      <c r="AT130" s="47">
        <f t="shared" si="113"/>
        <v>0</v>
      </c>
      <c r="AU130" s="47">
        <f t="shared" si="113"/>
        <v>0</v>
      </c>
      <c r="AV130" s="47">
        <f t="shared" si="113"/>
        <v>0</v>
      </c>
      <c r="AW130" s="47">
        <f t="shared" si="113"/>
        <v>0</v>
      </c>
      <c r="AX130" s="47">
        <f t="shared" si="113"/>
        <v>0</v>
      </c>
      <c r="AY130" s="47">
        <f t="shared" si="113"/>
        <v>0</v>
      </c>
      <c r="AZ130" s="47">
        <f t="shared" si="113"/>
        <v>0</v>
      </c>
      <c r="BA130" s="59">
        <f t="shared" si="98"/>
        <v>48062898</v>
      </c>
      <c r="BB130" s="28">
        <f t="shared" si="46"/>
        <v>74351102</v>
      </c>
      <c r="BC130" s="61"/>
      <c r="BD130" s="59">
        <f t="shared" si="47"/>
        <v>0</v>
      </c>
      <c r="BE130" s="59">
        <f t="shared" si="48"/>
        <v>0</v>
      </c>
      <c r="BF130" s="59">
        <f t="shared" si="49"/>
        <v>0</v>
      </c>
      <c r="BG130" s="59">
        <f t="shared" si="50"/>
        <v>5836800</v>
      </c>
      <c r="BH130" s="59">
        <f t="shared" si="51"/>
        <v>5932000</v>
      </c>
      <c r="BI130" s="59">
        <f t="shared" si="52"/>
        <v>0</v>
      </c>
      <c r="BJ130" s="59">
        <f t="shared" si="53"/>
        <v>0</v>
      </c>
      <c r="BK130" s="59">
        <f t="shared" si="54"/>
        <v>30893767</v>
      </c>
      <c r="BL130" s="59">
        <f t="shared" si="55"/>
        <v>5400331</v>
      </c>
      <c r="BM130" s="59">
        <f t="shared" si="56"/>
        <v>0</v>
      </c>
      <c r="BN130" s="59">
        <f t="shared" si="57"/>
        <v>0</v>
      </c>
      <c r="BO130" s="59">
        <f t="shared" si="58"/>
        <v>0</v>
      </c>
      <c r="BP130" s="61"/>
      <c r="BQ130" s="59">
        <f t="shared" si="59"/>
        <v>0</v>
      </c>
      <c r="BR130" s="59">
        <f t="shared" si="60"/>
        <v>11768800</v>
      </c>
      <c r="BS130" s="59">
        <f t="shared" si="61"/>
        <v>36294098</v>
      </c>
      <c r="BT130" s="59">
        <f t="shared" si="62"/>
        <v>0</v>
      </c>
    </row>
    <row r="131">
      <c r="A131" s="49"/>
      <c r="B131" s="50" t="s">
        <v>37</v>
      </c>
      <c r="C131" s="6"/>
      <c r="D131" s="51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62"/>
      <c r="AW131" s="62"/>
      <c r="AX131" s="62"/>
      <c r="AY131" s="62"/>
      <c r="AZ131" s="63"/>
      <c r="BA131" s="59">
        <f t="shared" si="98"/>
        <v>0</v>
      </c>
      <c r="BB131" s="28">
        <f t="shared" si="46"/>
        <v>0</v>
      </c>
      <c r="BC131" s="64"/>
      <c r="BD131" s="59">
        <f t="shared" si="47"/>
        <v>0</v>
      </c>
      <c r="BE131" s="59">
        <f t="shared" si="48"/>
        <v>0</v>
      </c>
      <c r="BF131" s="59">
        <f t="shared" si="49"/>
        <v>0</v>
      </c>
      <c r="BG131" s="59">
        <f t="shared" si="50"/>
        <v>0</v>
      </c>
      <c r="BH131" s="59">
        <f t="shared" si="51"/>
        <v>0</v>
      </c>
      <c r="BI131" s="59">
        <f t="shared" si="52"/>
        <v>0</v>
      </c>
      <c r="BJ131" s="59">
        <f t="shared" si="53"/>
        <v>0</v>
      </c>
      <c r="BK131" s="59">
        <f t="shared" si="54"/>
        <v>0</v>
      </c>
      <c r="BL131" s="59">
        <f t="shared" si="55"/>
        <v>0</v>
      </c>
      <c r="BM131" s="59">
        <f t="shared" si="56"/>
        <v>0</v>
      </c>
      <c r="BN131" s="59">
        <f t="shared" si="57"/>
        <v>0</v>
      </c>
      <c r="BO131" s="59">
        <f t="shared" si="58"/>
        <v>0</v>
      </c>
      <c r="BP131" s="64"/>
      <c r="BQ131" s="59">
        <f t="shared" si="59"/>
        <v>0</v>
      </c>
      <c r="BR131" s="59">
        <f t="shared" si="60"/>
        <v>0</v>
      </c>
      <c r="BS131" s="59">
        <f t="shared" si="61"/>
        <v>0</v>
      </c>
      <c r="BT131" s="59">
        <f t="shared" si="62"/>
        <v>0</v>
      </c>
    </row>
    <row r="132">
      <c r="A132" s="49"/>
      <c r="B132" s="52" t="s">
        <v>54</v>
      </c>
      <c r="C132" s="52" t="s">
        <v>339</v>
      </c>
      <c r="D132" s="53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53"/>
      <c r="U132" s="62"/>
      <c r="V132" s="62"/>
      <c r="W132" s="53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5"/>
      <c r="BA132" s="44"/>
      <c r="BB132" s="64"/>
      <c r="BC132" s="6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64"/>
      <c r="BQ132" s="44"/>
      <c r="BR132" s="44"/>
      <c r="BS132" s="44"/>
      <c r="BT132" s="44"/>
    </row>
    <row r="133">
      <c r="A133" s="49"/>
      <c r="B133" s="52" t="s">
        <v>38</v>
      </c>
      <c r="C133" s="52" t="s">
        <v>170</v>
      </c>
      <c r="D133" s="53">
        <v>4.128E7</v>
      </c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53">
        <v>2950000.0</v>
      </c>
      <c r="U133" s="62"/>
      <c r="V133" s="62"/>
      <c r="W133" s="53">
        <v>3880000.0</v>
      </c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53">
        <v>6450000.0</v>
      </c>
      <c r="AI133" s="62"/>
      <c r="AJ133" s="53">
        <v>3690000.0</v>
      </c>
      <c r="AK133" s="62"/>
      <c r="AL133" s="62"/>
      <c r="AM133" s="62"/>
      <c r="AN133" s="53">
        <v>820000.0</v>
      </c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5"/>
      <c r="BA133" s="59">
        <f t="shared" ref="BA133:BA420" si="114">sum(E133:AZ133)</f>
        <v>17790000</v>
      </c>
      <c r="BB133" s="28">
        <f t="shared" ref="BB133:BB420" si="115">D133-BA133</f>
        <v>23490000</v>
      </c>
      <c r="BC133" s="64"/>
      <c r="BD133" s="59">
        <f t="shared" ref="BD133:BD420" si="116">sum(E133:H133)</f>
        <v>0</v>
      </c>
      <c r="BE133" s="59">
        <f t="shared" ref="BE133:BE420" si="117">sum(I133:L133)</f>
        <v>0</v>
      </c>
      <c r="BF133" s="59">
        <f t="shared" ref="BF133:BF420" si="118">sum(M133:P133)</f>
        <v>0</v>
      </c>
      <c r="BG133" s="59">
        <f t="shared" ref="BG133:BG420" si="119">sum(Q133:T133)</f>
        <v>2950000</v>
      </c>
      <c r="BH133" s="59">
        <f t="shared" ref="BH133:BH420" si="120">sum(U133:X133)</f>
        <v>3880000</v>
      </c>
      <c r="BI133" s="59">
        <f t="shared" ref="BI133:BI420" si="121">sum(Y133:AB133)</f>
        <v>0</v>
      </c>
      <c r="BJ133" s="59">
        <f t="shared" ref="BJ133:BJ420" si="122">sum(AC133:AF133)</f>
        <v>0</v>
      </c>
      <c r="BK133" s="59">
        <f t="shared" ref="BK133:BK420" si="123">sum(AG133:AJ133)</f>
        <v>10140000</v>
      </c>
      <c r="BL133" s="59">
        <f t="shared" ref="BL133:BL420" si="124">sum(AK133:AN133)</f>
        <v>820000</v>
      </c>
      <c r="BM133" s="59">
        <f t="shared" ref="BM133:BM420" si="125">sum(AO133:AR133)</f>
        <v>0</v>
      </c>
      <c r="BN133" s="59">
        <f t="shared" ref="BN133:BN420" si="126">sum(AS133:AV133)</f>
        <v>0</v>
      </c>
      <c r="BO133" s="59">
        <f t="shared" ref="BO133:BO420" si="127">sum(AW133:AZ133)</f>
        <v>0</v>
      </c>
      <c r="BP133" s="64"/>
      <c r="BQ133" s="59">
        <f t="shared" ref="BQ133:BQ420" si="128">sum(BD133:BF133)</f>
        <v>0</v>
      </c>
      <c r="BR133" s="59">
        <f t="shared" ref="BR133:BR420" si="129">sum(BG133:BI133)</f>
        <v>6830000</v>
      </c>
      <c r="BS133" s="59">
        <f t="shared" ref="BS133:BS420" si="130">sum(BJ133:BL133)</f>
        <v>10960000</v>
      </c>
      <c r="BT133" s="59">
        <f t="shared" ref="BT133:BT420" si="131">sum(BM133:BO133)</f>
        <v>0</v>
      </c>
    </row>
    <row r="134">
      <c r="A134" s="49"/>
      <c r="B134" s="52" t="s">
        <v>38</v>
      </c>
      <c r="C134" s="52" t="s">
        <v>171</v>
      </c>
      <c r="D134" s="53">
        <v>3.3152E7</v>
      </c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53">
        <v>1425000.0</v>
      </c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53">
        <v>6088000.0</v>
      </c>
      <c r="AI134" s="62"/>
      <c r="AJ134" s="53">
        <v>2000000.0</v>
      </c>
      <c r="AK134" s="62"/>
      <c r="AL134" s="62"/>
      <c r="AM134" s="62"/>
      <c r="AN134" s="53">
        <v>998000.0</v>
      </c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5"/>
      <c r="BA134" s="59">
        <f t="shared" si="114"/>
        <v>10511000</v>
      </c>
      <c r="BB134" s="28">
        <f t="shared" si="115"/>
        <v>22641000</v>
      </c>
      <c r="BC134" s="64"/>
      <c r="BD134" s="59">
        <f t="shared" si="116"/>
        <v>0</v>
      </c>
      <c r="BE134" s="59">
        <f t="shared" si="117"/>
        <v>0</v>
      </c>
      <c r="BF134" s="59">
        <f t="shared" si="118"/>
        <v>0</v>
      </c>
      <c r="BG134" s="59">
        <f t="shared" si="119"/>
        <v>1425000</v>
      </c>
      <c r="BH134" s="59">
        <f t="shared" si="120"/>
        <v>0</v>
      </c>
      <c r="BI134" s="59">
        <f t="shared" si="121"/>
        <v>0</v>
      </c>
      <c r="BJ134" s="59">
        <f t="shared" si="122"/>
        <v>0</v>
      </c>
      <c r="BK134" s="59">
        <f t="shared" si="123"/>
        <v>8088000</v>
      </c>
      <c r="BL134" s="59">
        <f t="shared" si="124"/>
        <v>998000</v>
      </c>
      <c r="BM134" s="59">
        <f t="shared" si="125"/>
        <v>0</v>
      </c>
      <c r="BN134" s="59">
        <f t="shared" si="126"/>
        <v>0</v>
      </c>
      <c r="BO134" s="59">
        <f t="shared" si="127"/>
        <v>0</v>
      </c>
      <c r="BP134" s="64"/>
      <c r="BQ134" s="59">
        <f t="shared" si="128"/>
        <v>0</v>
      </c>
      <c r="BR134" s="59">
        <f t="shared" si="129"/>
        <v>1425000</v>
      </c>
      <c r="BS134" s="59">
        <f t="shared" si="130"/>
        <v>9086000</v>
      </c>
      <c r="BT134" s="59">
        <f t="shared" si="131"/>
        <v>0</v>
      </c>
    </row>
    <row r="135">
      <c r="A135" s="49"/>
      <c r="B135" s="52" t="s">
        <v>38</v>
      </c>
      <c r="C135" s="52" t="s">
        <v>172</v>
      </c>
      <c r="D135" s="53">
        <v>4.4352E7</v>
      </c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53">
        <v>1461800.0</v>
      </c>
      <c r="U135" s="62"/>
      <c r="V135" s="62"/>
      <c r="W135" s="53">
        <v>2052000.0</v>
      </c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53">
        <v>1984000.0</v>
      </c>
      <c r="AI135" s="62"/>
      <c r="AJ135" s="53">
        <v>1.0231767E7</v>
      </c>
      <c r="AK135" s="62"/>
      <c r="AL135" s="62"/>
      <c r="AM135" s="62"/>
      <c r="AN135" s="53">
        <v>3282331.0</v>
      </c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5"/>
      <c r="BA135" s="59">
        <f t="shared" si="114"/>
        <v>19011898</v>
      </c>
      <c r="BB135" s="28">
        <f t="shared" si="115"/>
        <v>25340102</v>
      </c>
      <c r="BC135" s="64"/>
      <c r="BD135" s="59">
        <f t="shared" si="116"/>
        <v>0</v>
      </c>
      <c r="BE135" s="59">
        <f t="shared" si="117"/>
        <v>0</v>
      </c>
      <c r="BF135" s="59">
        <f t="shared" si="118"/>
        <v>0</v>
      </c>
      <c r="BG135" s="59">
        <f t="shared" si="119"/>
        <v>1461800</v>
      </c>
      <c r="BH135" s="59">
        <f t="shared" si="120"/>
        <v>2052000</v>
      </c>
      <c r="BI135" s="59">
        <f t="shared" si="121"/>
        <v>0</v>
      </c>
      <c r="BJ135" s="59">
        <f t="shared" si="122"/>
        <v>0</v>
      </c>
      <c r="BK135" s="59">
        <f t="shared" si="123"/>
        <v>12215767</v>
      </c>
      <c r="BL135" s="59">
        <f t="shared" si="124"/>
        <v>3282331</v>
      </c>
      <c r="BM135" s="59">
        <f t="shared" si="125"/>
        <v>0</v>
      </c>
      <c r="BN135" s="59">
        <f t="shared" si="126"/>
        <v>0</v>
      </c>
      <c r="BO135" s="59">
        <f t="shared" si="127"/>
        <v>0</v>
      </c>
      <c r="BP135" s="64"/>
      <c r="BQ135" s="59">
        <f t="shared" si="128"/>
        <v>0</v>
      </c>
      <c r="BR135" s="59">
        <f t="shared" si="129"/>
        <v>3513800</v>
      </c>
      <c r="BS135" s="59">
        <f t="shared" si="130"/>
        <v>15498098</v>
      </c>
      <c r="BT135" s="59">
        <f t="shared" si="131"/>
        <v>0</v>
      </c>
    </row>
    <row r="136">
      <c r="A136" s="49"/>
      <c r="B136" s="52" t="s">
        <v>38</v>
      </c>
      <c r="C136" s="52" t="s">
        <v>105</v>
      </c>
      <c r="D136" s="53">
        <v>30000.0</v>
      </c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53"/>
      <c r="AY136" s="62"/>
      <c r="AZ136" s="65"/>
      <c r="BA136" s="59">
        <f t="shared" si="114"/>
        <v>0</v>
      </c>
      <c r="BB136" s="28">
        <f t="shared" si="115"/>
        <v>30000</v>
      </c>
      <c r="BC136" s="64"/>
      <c r="BD136" s="59">
        <f t="shared" si="116"/>
        <v>0</v>
      </c>
      <c r="BE136" s="59">
        <f t="shared" si="117"/>
        <v>0</v>
      </c>
      <c r="BF136" s="59">
        <f t="shared" si="118"/>
        <v>0</v>
      </c>
      <c r="BG136" s="59">
        <f t="shared" si="119"/>
        <v>0</v>
      </c>
      <c r="BH136" s="59">
        <f t="shared" si="120"/>
        <v>0</v>
      </c>
      <c r="BI136" s="59">
        <f t="shared" si="121"/>
        <v>0</v>
      </c>
      <c r="BJ136" s="59">
        <f t="shared" si="122"/>
        <v>0</v>
      </c>
      <c r="BK136" s="59">
        <f t="shared" si="123"/>
        <v>0</v>
      </c>
      <c r="BL136" s="59">
        <f t="shared" si="124"/>
        <v>0</v>
      </c>
      <c r="BM136" s="59">
        <f t="shared" si="125"/>
        <v>0</v>
      </c>
      <c r="BN136" s="59">
        <f t="shared" si="126"/>
        <v>0</v>
      </c>
      <c r="BO136" s="59">
        <f t="shared" si="127"/>
        <v>0</v>
      </c>
      <c r="BP136" s="64"/>
      <c r="BQ136" s="59">
        <f t="shared" si="128"/>
        <v>0</v>
      </c>
      <c r="BR136" s="59">
        <f t="shared" si="129"/>
        <v>0</v>
      </c>
      <c r="BS136" s="59">
        <f t="shared" si="130"/>
        <v>0</v>
      </c>
      <c r="BT136" s="59">
        <f t="shared" si="131"/>
        <v>0</v>
      </c>
    </row>
    <row r="137">
      <c r="A137" s="49"/>
      <c r="B137" s="52" t="s">
        <v>38</v>
      </c>
      <c r="C137" s="52" t="s">
        <v>106</v>
      </c>
      <c r="D137" s="53">
        <v>3600000.0</v>
      </c>
      <c r="E137" s="62"/>
      <c r="F137" s="62"/>
      <c r="G137" s="62"/>
      <c r="H137" s="62"/>
      <c r="I137" s="62"/>
      <c r="J137" s="62"/>
      <c r="K137" s="62"/>
      <c r="L137" s="53"/>
      <c r="M137" s="62"/>
      <c r="N137" s="62"/>
      <c r="O137" s="62"/>
      <c r="P137" s="53"/>
      <c r="Q137" s="62"/>
      <c r="R137" s="62"/>
      <c r="S137" s="62"/>
      <c r="T137" s="53"/>
      <c r="U137" s="62"/>
      <c r="V137" s="62"/>
      <c r="W137" s="62"/>
      <c r="X137" s="53"/>
      <c r="Y137" s="62"/>
      <c r="Z137" s="62"/>
      <c r="AA137" s="62"/>
      <c r="AB137" s="53"/>
      <c r="AC137" s="62"/>
      <c r="AD137" s="62"/>
      <c r="AE137" s="62"/>
      <c r="AF137" s="53"/>
      <c r="AG137" s="62"/>
      <c r="AH137" s="53">
        <v>450000.0</v>
      </c>
      <c r="AI137" s="62"/>
      <c r="AJ137" s="53"/>
      <c r="AK137" s="62"/>
      <c r="AL137" s="62"/>
      <c r="AM137" s="62"/>
      <c r="AN137" s="53">
        <v>300000.0</v>
      </c>
      <c r="AO137" s="62"/>
      <c r="AP137" s="62"/>
      <c r="AQ137" s="62"/>
      <c r="AR137" s="53"/>
      <c r="AS137" s="62"/>
      <c r="AT137" s="53"/>
      <c r="AU137" s="62"/>
      <c r="AV137" s="53"/>
      <c r="AW137" s="62"/>
      <c r="AX137" s="62"/>
      <c r="AY137" s="62"/>
      <c r="AZ137" s="65"/>
      <c r="BA137" s="59">
        <f t="shared" si="114"/>
        <v>750000</v>
      </c>
      <c r="BB137" s="28">
        <f t="shared" si="115"/>
        <v>2850000</v>
      </c>
      <c r="BC137" s="64"/>
      <c r="BD137" s="59">
        <f t="shared" si="116"/>
        <v>0</v>
      </c>
      <c r="BE137" s="59">
        <f t="shared" si="117"/>
        <v>0</v>
      </c>
      <c r="BF137" s="59">
        <f t="shared" si="118"/>
        <v>0</v>
      </c>
      <c r="BG137" s="59">
        <f t="shared" si="119"/>
        <v>0</v>
      </c>
      <c r="BH137" s="59">
        <f t="shared" si="120"/>
        <v>0</v>
      </c>
      <c r="BI137" s="59">
        <f t="shared" si="121"/>
        <v>0</v>
      </c>
      <c r="BJ137" s="59">
        <f t="shared" si="122"/>
        <v>0</v>
      </c>
      <c r="BK137" s="59">
        <f t="shared" si="123"/>
        <v>450000</v>
      </c>
      <c r="BL137" s="59">
        <f t="shared" si="124"/>
        <v>300000</v>
      </c>
      <c r="BM137" s="59">
        <f t="shared" si="125"/>
        <v>0</v>
      </c>
      <c r="BN137" s="59">
        <f t="shared" si="126"/>
        <v>0</v>
      </c>
      <c r="BO137" s="59">
        <f t="shared" si="127"/>
        <v>0</v>
      </c>
      <c r="BP137" s="64"/>
      <c r="BQ137" s="59">
        <f t="shared" si="128"/>
        <v>0</v>
      </c>
      <c r="BR137" s="59">
        <f t="shared" si="129"/>
        <v>0</v>
      </c>
      <c r="BS137" s="59">
        <f t="shared" si="130"/>
        <v>750000</v>
      </c>
      <c r="BT137" s="59">
        <f t="shared" si="131"/>
        <v>0</v>
      </c>
    </row>
    <row r="138">
      <c r="A138" s="45">
        <v>524113.0</v>
      </c>
      <c r="B138" s="46" t="s">
        <v>44</v>
      </c>
      <c r="C138" s="6"/>
      <c r="D138" s="47">
        <f t="shared" ref="D138:AZ138" si="132">sum(D140)</f>
        <v>11220000</v>
      </c>
      <c r="E138" s="47">
        <f t="shared" si="132"/>
        <v>0</v>
      </c>
      <c r="F138" s="47">
        <f t="shared" si="132"/>
        <v>0</v>
      </c>
      <c r="G138" s="47">
        <f t="shared" si="132"/>
        <v>0</v>
      </c>
      <c r="H138" s="47">
        <f t="shared" si="132"/>
        <v>0</v>
      </c>
      <c r="I138" s="47">
        <f t="shared" si="132"/>
        <v>0</v>
      </c>
      <c r="J138" s="47">
        <f t="shared" si="132"/>
        <v>0</v>
      </c>
      <c r="K138" s="47">
        <f t="shared" si="132"/>
        <v>0</v>
      </c>
      <c r="L138" s="47">
        <f t="shared" si="132"/>
        <v>0</v>
      </c>
      <c r="M138" s="47">
        <f t="shared" si="132"/>
        <v>0</v>
      </c>
      <c r="N138" s="47">
        <f t="shared" si="132"/>
        <v>0</v>
      </c>
      <c r="O138" s="47">
        <f t="shared" si="132"/>
        <v>0</v>
      </c>
      <c r="P138" s="47">
        <f t="shared" si="132"/>
        <v>0</v>
      </c>
      <c r="Q138" s="47">
        <f t="shared" si="132"/>
        <v>0</v>
      </c>
      <c r="R138" s="47">
        <f t="shared" si="132"/>
        <v>0</v>
      </c>
      <c r="S138" s="47">
        <f t="shared" si="132"/>
        <v>0</v>
      </c>
      <c r="T138" s="47">
        <f t="shared" si="132"/>
        <v>0</v>
      </c>
      <c r="U138" s="47">
        <f t="shared" si="132"/>
        <v>0</v>
      </c>
      <c r="V138" s="47">
        <f t="shared" si="132"/>
        <v>0</v>
      </c>
      <c r="W138" s="47">
        <f t="shared" si="132"/>
        <v>0</v>
      </c>
      <c r="X138" s="47">
        <f t="shared" si="132"/>
        <v>0</v>
      </c>
      <c r="Y138" s="47">
        <f t="shared" si="132"/>
        <v>0</v>
      </c>
      <c r="Z138" s="47">
        <f t="shared" si="132"/>
        <v>0</v>
      </c>
      <c r="AA138" s="47">
        <f t="shared" si="132"/>
        <v>0</v>
      </c>
      <c r="AB138" s="47">
        <f t="shared" si="132"/>
        <v>0</v>
      </c>
      <c r="AC138" s="47">
        <f t="shared" si="132"/>
        <v>680000</v>
      </c>
      <c r="AD138" s="47">
        <f t="shared" si="132"/>
        <v>0</v>
      </c>
      <c r="AE138" s="47">
        <f t="shared" si="132"/>
        <v>0</v>
      </c>
      <c r="AF138" s="47">
        <f t="shared" si="132"/>
        <v>0</v>
      </c>
      <c r="AG138" s="47">
        <f t="shared" si="132"/>
        <v>0</v>
      </c>
      <c r="AH138" s="47">
        <f t="shared" si="132"/>
        <v>0</v>
      </c>
      <c r="AI138" s="47">
        <f t="shared" si="132"/>
        <v>0</v>
      </c>
      <c r="AJ138" s="47">
        <f t="shared" si="132"/>
        <v>0</v>
      </c>
      <c r="AK138" s="47">
        <f t="shared" si="132"/>
        <v>0</v>
      </c>
      <c r="AL138" s="47">
        <f t="shared" si="132"/>
        <v>1700000</v>
      </c>
      <c r="AM138" s="47">
        <f t="shared" si="132"/>
        <v>0</v>
      </c>
      <c r="AN138" s="47">
        <f t="shared" si="132"/>
        <v>170000</v>
      </c>
      <c r="AO138" s="47">
        <f t="shared" si="132"/>
        <v>0</v>
      </c>
      <c r="AP138" s="47">
        <f t="shared" si="132"/>
        <v>0</v>
      </c>
      <c r="AQ138" s="47">
        <f t="shared" si="132"/>
        <v>0</v>
      </c>
      <c r="AR138" s="47">
        <f t="shared" si="132"/>
        <v>0</v>
      </c>
      <c r="AS138" s="47">
        <f t="shared" si="132"/>
        <v>0</v>
      </c>
      <c r="AT138" s="47">
        <f t="shared" si="132"/>
        <v>0</v>
      </c>
      <c r="AU138" s="47">
        <f t="shared" si="132"/>
        <v>0</v>
      </c>
      <c r="AV138" s="47">
        <f t="shared" si="132"/>
        <v>0</v>
      </c>
      <c r="AW138" s="47">
        <f t="shared" si="132"/>
        <v>0</v>
      </c>
      <c r="AX138" s="47">
        <f t="shared" si="132"/>
        <v>0</v>
      </c>
      <c r="AY138" s="47">
        <f t="shared" si="132"/>
        <v>0</v>
      </c>
      <c r="AZ138" s="47">
        <f t="shared" si="132"/>
        <v>0</v>
      </c>
      <c r="BA138" s="59">
        <f t="shared" si="114"/>
        <v>2550000</v>
      </c>
      <c r="BB138" s="28">
        <f t="shared" si="115"/>
        <v>8670000</v>
      </c>
      <c r="BC138" s="61"/>
      <c r="BD138" s="59">
        <f t="shared" si="116"/>
        <v>0</v>
      </c>
      <c r="BE138" s="59">
        <f t="shared" si="117"/>
        <v>0</v>
      </c>
      <c r="BF138" s="59">
        <f t="shared" si="118"/>
        <v>0</v>
      </c>
      <c r="BG138" s="59">
        <f t="shared" si="119"/>
        <v>0</v>
      </c>
      <c r="BH138" s="59">
        <f t="shared" si="120"/>
        <v>0</v>
      </c>
      <c r="BI138" s="59">
        <f t="shared" si="121"/>
        <v>0</v>
      </c>
      <c r="BJ138" s="59">
        <f t="shared" si="122"/>
        <v>680000</v>
      </c>
      <c r="BK138" s="59">
        <f t="shared" si="123"/>
        <v>0</v>
      </c>
      <c r="BL138" s="59">
        <f t="shared" si="124"/>
        <v>1870000</v>
      </c>
      <c r="BM138" s="59">
        <f t="shared" si="125"/>
        <v>0</v>
      </c>
      <c r="BN138" s="59">
        <f t="shared" si="126"/>
        <v>0</v>
      </c>
      <c r="BO138" s="59">
        <f t="shared" si="127"/>
        <v>0</v>
      </c>
      <c r="BP138" s="61"/>
      <c r="BQ138" s="59">
        <f t="shared" si="128"/>
        <v>0</v>
      </c>
      <c r="BR138" s="59">
        <f t="shared" si="129"/>
        <v>0</v>
      </c>
      <c r="BS138" s="59">
        <f t="shared" si="130"/>
        <v>2550000</v>
      </c>
      <c r="BT138" s="59">
        <f t="shared" si="131"/>
        <v>0</v>
      </c>
    </row>
    <row r="139">
      <c r="A139" s="49"/>
      <c r="B139" s="50" t="s">
        <v>37</v>
      </c>
      <c r="C139" s="6"/>
      <c r="D139" s="51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3"/>
      <c r="BA139" s="59">
        <f t="shared" si="114"/>
        <v>0</v>
      </c>
      <c r="BB139" s="28">
        <f t="shared" si="115"/>
        <v>0</v>
      </c>
      <c r="BC139" s="64"/>
      <c r="BD139" s="59">
        <f t="shared" si="116"/>
        <v>0</v>
      </c>
      <c r="BE139" s="59">
        <f t="shared" si="117"/>
        <v>0</v>
      </c>
      <c r="BF139" s="59">
        <f t="shared" si="118"/>
        <v>0</v>
      </c>
      <c r="BG139" s="59">
        <f t="shared" si="119"/>
        <v>0</v>
      </c>
      <c r="BH139" s="59">
        <f t="shared" si="120"/>
        <v>0</v>
      </c>
      <c r="BI139" s="59">
        <f t="shared" si="121"/>
        <v>0</v>
      </c>
      <c r="BJ139" s="59">
        <f t="shared" si="122"/>
        <v>0</v>
      </c>
      <c r="BK139" s="59">
        <f t="shared" si="123"/>
        <v>0</v>
      </c>
      <c r="BL139" s="59">
        <f t="shared" si="124"/>
        <v>0</v>
      </c>
      <c r="BM139" s="59">
        <f t="shared" si="125"/>
        <v>0</v>
      </c>
      <c r="BN139" s="59">
        <f t="shared" si="126"/>
        <v>0</v>
      </c>
      <c r="BO139" s="59">
        <f t="shared" si="127"/>
        <v>0</v>
      </c>
      <c r="BP139" s="64"/>
      <c r="BQ139" s="59">
        <f t="shared" si="128"/>
        <v>0</v>
      </c>
      <c r="BR139" s="59">
        <f t="shared" si="129"/>
        <v>0</v>
      </c>
      <c r="BS139" s="59">
        <f t="shared" si="130"/>
        <v>0</v>
      </c>
      <c r="BT139" s="59">
        <f t="shared" si="131"/>
        <v>0</v>
      </c>
    </row>
    <row r="140">
      <c r="A140" s="49"/>
      <c r="B140" s="52" t="s">
        <v>38</v>
      </c>
      <c r="C140" s="52" t="s">
        <v>177</v>
      </c>
      <c r="D140" s="53">
        <v>1.122E7</v>
      </c>
      <c r="E140" s="62"/>
      <c r="F140" s="62"/>
      <c r="G140" s="62"/>
      <c r="H140" s="62"/>
      <c r="I140" s="62"/>
      <c r="J140" s="62"/>
      <c r="K140" s="53"/>
      <c r="L140" s="62"/>
      <c r="M140" s="62"/>
      <c r="N140" s="53"/>
      <c r="O140" s="62"/>
      <c r="P140" s="62"/>
      <c r="Q140" s="62"/>
      <c r="R140" s="53"/>
      <c r="S140" s="62"/>
      <c r="T140" s="62"/>
      <c r="U140" s="62"/>
      <c r="V140" s="53"/>
      <c r="W140" s="62"/>
      <c r="X140" s="62"/>
      <c r="Y140" s="62"/>
      <c r="Z140" s="53"/>
      <c r="AA140" s="62"/>
      <c r="AB140" s="53"/>
      <c r="AC140" s="53">
        <v>680000.0</v>
      </c>
      <c r="AD140" s="53"/>
      <c r="AE140" s="62"/>
      <c r="AF140" s="53"/>
      <c r="AG140" s="62"/>
      <c r="AH140" s="53"/>
      <c r="AI140" s="62"/>
      <c r="AJ140" s="53"/>
      <c r="AK140" s="62"/>
      <c r="AL140" s="53">
        <v>1700000.0</v>
      </c>
      <c r="AM140" s="62"/>
      <c r="AN140" s="53">
        <v>170000.0</v>
      </c>
      <c r="AO140" s="62"/>
      <c r="AP140" s="53"/>
      <c r="AQ140" s="62"/>
      <c r="AR140" s="62"/>
      <c r="AS140" s="62"/>
      <c r="AT140" s="53"/>
      <c r="AU140" s="62"/>
      <c r="AV140" s="53"/>
      <c r="AW140" s="62"/>
      <c r="AX140" s="53"/>
      <c r="AY140" s="62"/>
      <c r="AZ140" s="65"/>
      <c r="BA140" s="59">
        <f t="shared" si="114"/>
        <v>2550000</v>
      </c>
      <c r="BB140" s="28">
        <f t="shared" si="115"/>
        <v>8670000</v>
      </c>
      <c r="BC140" s="64"/>
      <c r="BD140" s="59">
        <f t="shared" si="116"/>
        <v>0</v>
      </c>
      <c r="BE140" s="59">
        <f t="shared" si="117"/>
        <v>0</v>
      </c>
      <c r="BF140" s="59">
        <f t="shared" si="118"/>
        <v>0</v>
      </c>
      <c r="BG140" s="59">
        <f t="shared" si="119"/>
        <v>0</v>
      </c>
      <c r="BH140" s="59">
        <f t="shared" si="120"/>
        <v>0</v>
      </c>
      <c r="BI140" s="59">
        <f t="shared" si="121"/>
        <v>0</v>
      </c>
      <c r="BJ140" s="59">
        <f t="shared" si="122"/>
        <v>680000</v>
      </c>
      <c r="BK140" s="59">
        <f t="shared" si="123"/>
        <v>0</v>
      </c>
      <c r="BL140" s="59">
        <f t="shared" si="124"/>
        <v>1870000</v>
      </c>
      <c r="BM140" s="59">
        <f t="shared" si="125"/>
        <v>0</v>
      </c>
      <c r="BN140" s="59">
        <f t="shared" si="126"/>
        <v>0</v>
      </c>
      <c r="BO140" s="59">
        <f t="shared" si="127"/>
        <v>0</v>
      </c>
      <c r="BP140" s="64"/>
      <c r="BQ140" s="59">
        <f t="shared" si="128"/>
        <v>0</v>
      </c>
      <c r="BR140" s="59">
        <f t="shared" si="129"/>
        <v>0</v>
      </c>
      <c r="BS140" s="59">
        <f t="shared" si="130"/>
        <v>2550000</v>
      </c>
      <c r="BT140" s="59">
        <f t="shared" si="131"/>
        <v>0</v>
      </c>
    </row>
    <row r="141">
      <c r="A141" s="41" t="s">
        <v>237</v>
      </c>
      <c r="B141" s="42" t="s">
        <v>385</v>
      </c>
      <c r="C141" s="6"/>
      <c r="D141" s="43">
        <f t="shared" ref="D141:AZ141" si="133">sum(D142,D144)</f>
        <v>101020000</v>
      </c>
      <c r="E141" s="43">
        <f t="shared" si="133"/>
        <v>0</v>
      </c>
      <c r="F141" s="43">
        <f t="shared" si="133"/>
        <v>0</v>
      </c>
      <c r="G141" s="43">
        <f t="shared" si="133"/>
        <v>0</v>
      </c>
      <c r="H141" s="43">
        <f t="shared" si="133"/>
        <v>0</v>
      </c>
      <c r="I141" s="43">
        <f t="shared" si="133"/>
        <v>0</v>
      </c>
      <c r="J141" s="43">
        <f t="shared" si="133"/>
        <v>0</v>
      </c>
      <c r="K141" s="43">
        <f t="shared" si="133"/>
        <v>0</v>
      </c>
      <c r="L141" s="43">
        <f t="shared" si="133"/>
        <v>0</v>
      </c>
      <c r="M141" s="43">
        <f t="shared" si="133"/>
        <v>0</v>
      </c>
      <c r="N141" s="43">
        <f t="shared" si="133"/>
        <v>0</v>
      </c>
      <c r="O141" s="43">
        <f t="shared" si="133"/>
        <v>0</v>
      </c>
      <c r="P141" s="43">
        <f t="shared" si="133"/>
        <v>0</v>
      </c>
      <c r="Q141" s="43">
        <f t="shared" si="133"/>
        <v>0</v>
      </c>
      <c r="R141" s="43">
        <f t="shared" si="133"/>
        <v>0</v>
      </c>
      <c r="S141" s="43">
        <f t="shared" si="133"/>
        <v>0</v>
      </c>
      <c r="T141" s="43">
        <f t="shared" si="133"/>
        <v>0</v>
      </c>
      <c r="U141" s="43">
        <f t="shared" si="133"/>
        <v>0</v>
      </c>
      <c r="V141" s="43">
        <f t="shared" si="133"/>
        <v>0</v>
      </c>
      <c r="W141" s="43">
        <f t="shared" si="133"/>
        <v>0</v>
      </c>
      <c r="X141" s="43">
        <f t="shared" si="133"/>
        <v>0</v>
      </c>
      <c r="Y141" s="43">
        <f t="shared" si="133"/>
        <v>0</v>
      </c>
      <c r="Z141" s="43">
        <f t="shared" si="133"/>
        <v>0</v>
      </c>
      <c r="AA141" s="43">
        <f t="shared" si="133"/>
        <v>0</v>
      </c>
      <c r="AB141" s="43">
        <f t="shared" si="133"/>
        <v>0</v>
      </c>
      <c r="AC141" s="43">
        <f t="shared" si="133"/>
        <v>0</v>
      </c>
      <c r="AD141" s="43">
        <f t="shared" si="133"/>
        <v>0</v>
      </c>
      <c r="AE141" s="43">
        <f t="shared" si="133"/>
        <v>0</v>
      </c>
      <c r="AF141" s="43">
        <f t="shared" si="133"/>
        <v>0</v>
      </c>
      <c r="AG141" s="43">
        <f t="shared" si="133"/>
        <v>0</v>
      </c>
      <c r="AH141" s="43">
        <f t="shared" si="133"/>
        <v>0</v>
      </c>
      <c r="AI141" s="43">
        <f t="shared" si="133"/>
        <v>0</v>
      </c>
      <c r="AJ141" s="43">
        <f t="shared" si="133"/>
        <v>0</v>
      </c>
      <c r="AK141" s="43">
        <f t="shared" si="133"/>
        <v>0</v>
      </c>
      <c r="AL141" s="43">
        <f t="shared" si="133"/>
        <v>0</v>
      </c>
      <c r="AM141" s="43">
        <f t="shared" si="133"/>
        <v>0</v>
      </c>
      <c r="AN141" s="43">
        <f t="shared" si="133"/>
        <v>23200009</v>
      </c>
      <c r="AO141" s="43">
        <f t="shared" si="133"/>
        <v>0</v>
      </c>
      <c r="AP141" s="43">
        <f t="shared" si="133"/>
        <v>0</v>
      </c>
      <c r="AQ141" s="43">
        <f t="shared" si="133"/>
        <v>0</v>
      </c>
      <c r="AR141" s="43">
        <f t="shared" si="133"/>
        <v>0</v>
      </c>
      <c r="AS141" s="43">
        <f t="shared" si="133"/>
        <v>0</v>
      </c>
      <c r="AT141" s="43">
        <f t="shared" si="133"/>
        <v>0</v>
      </c>
      <c r="AU141" s="43">
        <f t="shared" si="133"/>
        <v>0</v>
      </c>
      <c r="AV141" s="43">
        <f t="shared" si="133"/>
        <v>0</v>
      </c>
      <c r="AW141" s="43">
        <f t="shared" si="133"/>
        <v>0</v>
      </c>
      <c r="AX141" s="43">
        <f t="shared" si="133"/>
        <v>0</v>
      </c>
      <c r="AY141" s="43">
        <f t="shared" si="133"/>
        <v>0</v>
      </c>
      <c r="AZ141" s="43">
        <f t="shared" si="133"/>
        <v>0</v>
      </c>
      <c r="BA141" s="59">
        <f t="shared" si="114"/>
        <v>23200009</v>
      </c>
      <c r="BB141" s="28">
        <f t="shared" si="115"/>
        <v>77819991</v>
      </c>
      <c r="BC141" s="29"/>
      <c r="BD141" s="59">
        <f t="shared" si="116"/>
        <v>0</v>
      </c>
      <c r="BE141" s="59">
        <f t="shared" si="117"/>
        <v>0</v>
      </c>
      <c r="BF141" s="59">
        <f t="shared" si="118"/>
        <v>0</v>
      </c>
      <c r="BG141" s="59">
        <f t="shared" si="119"/>
        <v>0</v>
      </c>
      <c r="BH141" s="59">
        <f t="shared" si="120"/>
        <v>0</v>
      </c>
      <c r="BI141" s="59">
        <f t="shared" si="121"/>
        <v>0</v>
      </c>
      <c r="BJ141" s="59">
        <f t="shared" si="122"/>
        <v>0</v>
      </c>
      <c r="BK141" s="59">
        <f t="shared" si="123"/>
        <v>0</v>
      </c>
      <c r="BL141" s="59">
        <f t="shared" si="124"/>
        <v>23200009</v>
      </c>
      <c r="BM141" s="59">
        <f t="shared" si="125"/>
        <v>0</v>
      </c>
      <c r="BN141" s="59">
        <f t="shared" si="126"/>
        <v>0</v>
      </c>
      <c r="BO141" s="59">
        <f t="shared" si="127"/>
        <v>0</v>
      </c>
      <c r="BP141" s="114">
        <f>sum(BD141:BI141)</f>
        <v>0</v>
      </c>
      <c r="BQ141" s="59">
        <f t="shared" si="128"/>
        <v>0</v>
      </c>
      <c r="BR141" s="59">
        <f t="shared" si="129"/>
        <v>0</v>
      </c>
      <c r="BS141" s="59">
        <f t="shared" si="130"/>
        <v>23200009</v>
      </c>
      <c r="BT141" s="59">
        <f t="shared" si="131"/>
        <v>0</v>
      </c>
    </row>
    <row r="142">
      <c r="A142" s="45">
        <v>521811.0</v>
      </c>
      <c r="B142" s="46" t="s">
        <v>386</v>
      </c>
      <c r="C142" s="6"/>
      <c r="D142" s="47">
        <f t="shared" ref="D142:AZ142" si="134">sum(D143)</f>
        <v>100000000</v>
      </c>
      <c r="E142" s="47">
        <f t="shared" si="134"/>
        <v>0</v>
      </c>
      <c r="F142" s="47">
        <f t="shared" si="134"/>
        <v>0</v>
      </c>
      <c r="G142" s="47">
        <f t="shared" si="134"/>
        <v>0</v>
      </c>
      <c r="H142" s="47">
        <f t="shared" si="134"/>
        <v>0</v>
      </c>
      <c r="I142" s="47">
        <f t="shared" si="134"/>
        <v>0</v>
      </c>
      <c r="J142" s="47">
        <f t="shared" si="134"/>
        <v>0</v>
      </c>
      <c r="K142" s="47">
        <f t="shared" si="134"/>
        <v>0</v>
      </c>
      <c r="L142" s="47">
        <f t="shared" si="134"/>
        <v>0</v>
      </c>
      <c r="M142" s="47">
        <f t="shared" si="134"/>
        <v>0</v>
      </c>
      <c r="N142" s="47">
        <f t="shared" si="134"/>
        <v>0</v>
      </c>
      <c r="O142" s="47">
        <f t="shared" si="134"/>
        <v>0</v>
      </c>
      <c r="P142" s="47">
        <f t="shared" si="134"/>
        <v>0</v>
      </c>
      <c r="Q142" s="47">
        <f t="shared" si="134"/>
        <v>0</v>
      </c>
      <c r="R142" s="47">
        <f t="shared" si="134"/>
        <v>0</v>
      </c>
      <c r="S142" s="47">
        <f t="shared" si="134"/>
        <v>0</v>
      </c>
      <c r="T142" s="47">
        <f t="shared" si="134"/>
        <v>0</v>
      </c>
      <c r="U142" s="47">
        <f t="shared" si="134"/>
        <v>0</v>
      </c>
      <c r="V142" s="47">
        <f t="shared" si="134"/>
        <v>0</v>
      </c>
      <c r="W142" s="47">
        <f t="shared" si="134"/>
        <v>0</v>
      </c>
      <c r="X142" s="47">
        <f t="shared" si="134"/>
        <v>0</v>
      </c>
      <c r="Y142" s="47">
        <f t="shared" si="134"/>
        <v>0</v>
      </c>
      <c r="Z142" s="47">
        <f t="shared" si="134"/>
        <v>0</v>
      </c>
      <c r="AA142" s="47">
        <f t="shared" si="134"/>
        <v>0</v>
      </c>
      <c r="AB142" s="47">
        <f t="shared" si="134"/>
        <v>0</v>
      </c>
      <c r="AC142" s="47">
        <f t="shared" si="134"/>
        <v>0</v>
      </c>
      <c r="AD142" s="47">
        <f t="shared" si="134"/>
        <v>0</v>
      </c>
      <c r="AE142" s="47">
        <f t="shared" si="134"/>
        <v>0</v>
      </c>
      <c r="AF142" s="47">
        <f t="shared" si="134"/>
        <v>0</v>
      </c>
      <c r="AG142" s="47">
        <f t="shared" si="134"/>
        <v>0</v>
      </c>
      <c r="AH142" s="47">
        <f t="shared" si="134"/>
        <v>0</v>
      </c>
      <c r="AI142" s="47">
        <f t="shared" si="134"/>
        <v>0</v>
      </c>
      <c r="AJ142" s="47">
        <f t="shared" si="134"/>
        <v>0</v>
      </c>
      <c r="AK142" s="47">
        <f t="shared" si="134"/>
        <v>0</v>
      </c>
      <c r="AL142" s="47">
        <f t="shared" si="134"/>
        <v>0</v>
      </c>
      <c r="AM142" s="47">
        <f t="shared" si="134"/>
        <v>0</v>
      </c>
      <c r="AN142" s="47">
        <f t="shared" si="134"/>
        <v>23200009</v>
      </c>
      <c r="AO142" s="47">
        <f t="shared" si="134"/>
        <v>0</v>
      </c>
      <c r="AP142" s="47">
        <f t="shared" si="134"/>
        <v>0</v>
      </c>
      <c r="AQ142" s="47">
        <f t="shared" si="134"/>
        <v>0</v>
      </c>
      <c r="AR142" s="47">
        <f t="shared" si="134"/>
        <v>0</v>
      </c>
      <c r="AS142" s="47">
        <f t="shared" si="134"/>
        <v>0</v>
      </c>
      <c r="AT142" s="47">
        <f t="shared" si="134"/>
        <v>0</v>
      </c>
      <c r="AU142" s="47">
        <f t="shared" si="134"/>
        <v>0</v>
      </c>
      <c r="AV142" s="47">
        <f t="shared" si="134"/>
        <v>0</v>
      </c>
      <c r="AW142" s="47">
        <f t="shared" si="134"/>
        <v>0</v>
      </c>
      <c r="AX142" s="47">
        <f t="shared" si="134"/>
        <v>0</v>
      </c>
      <c r="AY142" s="47">
        <f t="shared" si="134"/>
        <v>0</v>
      </c>
      <c r="AZ142" s="47">
        <f t="shared" si="134"/>
        <v>0</v>
      </c>
      <c r="BA142" s="59">
        <f t="shared" si="114"/>
        <v>23200009</v>
      </c>
      <c r="BB142" s="28">
        <f t="shared" si="115"/>
        <v>76799991</v>
      </c>
      <c r="BC142" s="61"/>
      <c r="BD142" s="59">
        <f t="shared" si="116"/>
        <v>0</v>
      </c>
      <c r="BE142" s="59">
        <f t="shared" si="117"/>
        <v>0</v>
      </c>
      <c r="BF142" s="59">
        <f t="shared" si="118"/>
        <v>0</v>
      </c>
      <c r="BG142" s="59">
        <f t="shared" si="119"/>
        <v>0</v>
      </c>
      <c r="BH142" s="59">
        <f t="shared" si="120"/>
        <v>0</v>
      </c>
      <c r="BI142" s="59">
        <f t="shared" si="121"/>
        <v>0</v>
      </c>
      <c r="BJ142" s="59">
        <f t="shared" si="122"/>
        <v>0</v>
      </c>
      <c r="BK142" s="59">
        <f t="shared" si="123"/>
        <v>0</v>
      </c>
      <c r="BL142" s="59">
        <f t="shared" si="124"/>
        <v>23200009</v>
      </c>
      <c r="BM142" s="59">
        <f t="shared" si="125"/>
        <v>0</v>
      </c>
      <c r="BN142" s="59">
        <f t="shared" si="126"/>
        <v>0</v>
      </c>
      <c r="BO142" s="59">
        <f t="shared" si="127"/>
        <v>0</v>
      </c>
      <c r="BP142" s="61"/>
      <c r="BQ142" s="59">
        <f t="shared" si="128"/>
        <v>0</v>
      </c>
      <c r="BR142" s="59">
        <f t="shared" si="129"/>
        <v>0</v>
      </c>
      <c r="BS142" s="59">
        <f t="shared" si="130"/>
        <v>23200009</v>
      </c>
      <c r="BT142" s="59">
        <f t="shared" si="131"/>
        <v>0</v>
      </c>
    </row>
    <row r="143">
      <c r="A143" s="49"/>
      <c r="B143" s="52" t="s">
        <v>38</v>
      </c>
      <c r="C143" s="52" t="s">
        <v>387</v>
      </c>
      <c r="D143" s="53">
        <v>1.0E8</v>
      </c>
      <c r="E143" s="62"/>
      <c r="F143" s="62"/>
      <c r="G143" s="62"/>
      <c r="H143" s="62"/>
      <c r="I143" s="62"/>
      <c r="J143" s="62"/>
      <c r="K143" s="53"/>
      <c r="L143" s="62"/>
      <c r="M143" s="62"/>
      <c r="N143" s="53"/>
      <c r="O143" s="62"/>
      <c r="P143" s="62"/>
      <c r="Q143" s="62"/>
      <c r="R143" s="53"/>
      <c r="S143" s="62"/>
      <c r="T143" s="62"/>
      <c r="U143" s="62"/>
      <c r="V143" s="53"/>
      <c r="W143" s="62"/>
      <c r="X143" s="62"/>
      <c r="Y143" s="62"/>
      <c r="Z143" s="53"/>
      <c r="AA143" s="62"/>
      <c r="AB143" s="53"/>
      <c r="AC143" s="53"/>
      <c r="AD143" s="53"/>
      <c r="AE143" s="62"/>
      <c r="AF143" s="53"/>
      <c r="AG143" s="62"/>
      <c r="AH143" s="53"/>
      <c r="AI143" s="62"/>
      <c r="AJ143" s="53"/>
      <c r="AK143" s="62"/>
      <c r="AL143" s="53"/>
      <c r="AM143" s="62"/>
      <c r="AN143" s="53">
        <v>2.3200009E7</v>
      </c>
      <c r="AO143" s="62"/>
      <c r="AP143" s="53"/>
      <c r="AQ143" s="62"/>
      <c r="AR143" s="62"/>
      <c r="AS143" s="62"/>
      <c r="AT143" s="53"/>
      <c r="AU143" s="62"/>
      <c r="AV143" s="53"/>
      <c r="AW143" s="62"/>
      <c r="AX143" s="53"/>
      <c r="AY143" s="62"/>
      <c r="AZ143" s="65"/>
      <c r="BA143" s="59">
        <f t="shared" si="114"/>
        <v>23200009</v>
      </c>
      <c r="BB143" s="28">
        <f t="shared" si="115"/>
        <v>76799991</v>
      </c>
      <c r="BC143" s="64"/>
      <c r="BD143" s="59">
        <f t="shared" si="116"/>
        <v>0</v>
      </c>
      <c r="BE143" s="59">
        <f t="shared" si="117"/>
        <v>0</v>
      </c>
      <c r="BF143" s="59">
        <f t="shared" si="118"/>
        <v>0</v>
      </c>
      <c r="BG143" s="59">
        <f t="shared" si="119"/>
        <v>0</v>
      </c>
      <c r="BH143" s="59">
        <f t="shared" si="120"/>
        <v>0</v>
      </c>
      <c r="BI143" s="59">
        <f t="shared" si="121"/>
        <v>0</v>
      </c>
      <c r="BJ143" s="59">
        <f t="shared" si="122"/>
        <v>0</v>
      </c>
      <c r="BK143" s="59">
        <f t="shared" si="123"/>
        <v>0</v>
      </c>
      <c r="BL143" s="59">
        <f t="shared" si="124"/>
        <v>23200009</v>
      </c>
      <c r="BM143" s="59">
        <f t="shared" si="125"/>
        <v>0</v>
      </c>
      <c r="BN143" s="59">
        <f t="shared" si="126"/>
        <v>0</v>
      </c>
      <c r="BO143" s="59">
        <f t="shared" si="127"/>
        <v>0</v>
      </c>
      <c r="BP143" s="64"/>
      <c r="BQ143" s="59">
        <f t="shared" si="128"/>
        <v>0</v>
      </c>
      <c r="BR143" s="59">
        <f t="shared" si="129"/>
        <v>0</v>
      </c>
      <c r="BS143" s="59">
        <f t="shared" si="130"/>
        <v>23200009</v>
      </c>
      <c r="BT143" s="59">
        <f t="shared" si="131"/>
        <v>0</v>
      </c>
    </row>
    <row r="144">
      <c r="A144" s="45">
        <v>524113.0</v>
      </c>
      <c r="B144" s="46" t="s">
        <v>44</v>
      </c>
      <c r="C144" s="6"/>
      <c r="D144" s="47">
        <f t="shared" ref="D144:AZ144" si="135">sum(D146)</f>
        <v>1020000</v>
      </c>
      <c r="E144" s="47">
        <f t="shared" si="135"/>
        <v>0</v>
      </c>
      <c r="F144" s="47">
        <f t="shared" si="135"/>
        <v>0</v>
      </c>
      <c r="G144" s="47">
        <f t="shared" si="135"/>
        <v>0</v>
      </c>
      <c r="H144" s="47">
        <f t="shared" si="135"/>
        <v>0</v>
      </c>
      <c r="I144" s="47">
        <f t="shared" si="135"/>
        <v>0</v>
      </c>
      <c r="J144" s="47">
        <f t="shared" si="135"/>
        <v>0</v>
      </c>
      <c r="K144" s="47">
        <f t="shared" si="135"/>
        <v>0</v>
      </c>
      <c r="L144" s="47">
        <f t="shared" si="135"/>
        <v>0</v>
      </c>
      <c r="M144" s="47">
        <f t="shared" si="135"/>
        <v>0</v>
      </c>
      <c r="N144" s="47">
        <f t="shared" si="135"/>
        <v>0</v>
      </c>
      <c r="O144" s="47">
        <f t="shared" si="135"/>
        <v>0</v>
      </c>
      <c r="P144" s="47">
        <f t="shared" si="135"/>
        <v>0</v>
      </c>
      <c r="Q144" s="47">
        <f t="shared" si="135"/>
        <v>0</v>
      </c>
      <c r="R144" s="47">
        <f t="shared" si="135"/>
        <v>0</v>
      </c>
      <c r="S144" s="47">
        <f t="shared" si="135"/>
        <v>0</v>
      </c>
      <c r="T144" s="47">
        <f t="shared" si="135"/>
        <v>0</v>
      </c>
      <c r="U144" s="47">
        <f t="shared" si="135"/>
        <v>0</v>
      </c>
      <c r="V144" s="47">
        <f t="shared" si="135"/>
        <v>0</v>
      </c>
      <c r="W144" s="47">
        <f t="shared" si="135"/>
        <v>0</v>
      </c>
      <c r="X144" s="47">
        <f t="shared" si="135"/>
        <v>0</v>
      </c>
      <c r="Y144" s="47">
        <f t="shared" si="135"/>
        <v>0</v>
      </c>
      <c r="Z144" s="47">
        <f t="shared" si="135"/>
        <v>0</v>
      </c>
      <c r="AA144" s="47">
        <f t="shared" si="135"/>
        <v>0</v>
      </c>
      <c r="AB144" s="47">
        <f t="shared" si="135"/>
        <v>0</v>
      </c>
      <c r="AC144" s="47">
        <f t="shared" si="135"/>
        <v>0</v>
      </c>
      <c r="AD144" s="47">
        <f t="shared" si="135"/>
        <v>0</v>
      </c>
      <c r="AE144" s="47">
        <f t="shared" si="135"/>
        <v>0</v>
      </c>
      <c r="AF144" s="47">
        <f t="shared" si="135"/>
        <v>0</v>
      </c>
      <c r="AG144" s="47">
        <f t="shared" si="135"/>
        <v>0</v>
      </c>
      <c r="AH144" s="47">
        <f t="shared" si="135"/>
        <v>0</v>
      </c>
      <c r="AI144" s="47">
        <f t="shared" si="135"/>
        <v>0</v>
      </c>
      <c r="AJ144" s="47">
        <f t="shared" si="135"/>
        <v>0</v>
      </c>
      <c r="AK144" s="47">
        <f t="shared" si="135"/>
        <v>0</v>
      </c>
      <c r="AL144" s="47">
        <f t="shared" si="135"/>
        <v>0</v>
      </c>
      <c r="AM144" s="47">
        <f t="shared" si="135"/>
        <v>0</v>
      </c>
      <c r="AN144" s="47">
        <f t="shared" si="135"/>
        <v>0</v>
      </c>
      <c r="AO144" s="47">
        <f t="shared" si="135"/>
        <v>0</v>
      </c>
      <c r="AP144" s="47">
        <f t="shared" si="135"/>
        <v>0</v>
      </c>
      <c r="AQ144" s="47">
        <f t="shared" si="135"/>
        <v>0</v>
      </c>
      <c r="AR144" s="47">
        <f t="shared" si="135"/>
        <v>0</v>
      </c>
      <c r="AS144" s="47">
        <f t="shared" si="135"/>
        <v>0</v>
      </c>
      <c r="AT144" s="47">
        <f t="shared" si="135"/>
        <v>0</v>
      </c>
      <c r="AU144" s="47">
        <f t="shared" si="135"/>
        <v>0</v>
      </c>
      <c r="AV144" s="47">
        <f t="shared" si="135"/>
        <v>0</v>
      </c>
      <c r="AW144" s="47">
        <f t="shared" si="135"/>
        <v>0</v>
      </c>
      <c r="AX144" s="47">
        <f t="shared" si="135"/>
        <v>0</v>
      </c>
      <c r="AY144" s="47">
        <f t="shared" si="135"/>
        <v>0</v>
      </c>
      <c r="AZ144" s="47">
        <f t="shared" si="135"/>
        <v>0</v>
      </c>
      <c r="BA144" s="59">
        <f t="shared" si="114"/>
        <v>0</v>
      </c>
      <c r="BB144" s="28">
        <f t="shared" si="115"/>
        <v>1020000</v>
      </c>
      <c r="BC144" s="61"/>
      <c r="BD144" s="59">
        <f t="shared" si="116"/>
        <v>0</v>
      </c>
      <c r="BE144" s="59">
        <f t="shared" si="117"/>
        <v>0</v>
      </c>
      <c r="BF144" s="59">
        <f t="shared" si="118"/>
        <v>0</v>
      </c>
      <c r="BG144" s="59">
        <f t="shared" si="119"/>
        <v>0</v>
      </c>
      <c r="BH144" s="59">
        <f t="shared" si="120"/>
        <v>0</v>
      </c>
      <c r="BI144" s="59">
        <f t="shared" si="121"/>
        <v>0</v>
      </c>
      <c r="BJ144" s="59">
        <f t="shared" si="122"/>
        <v>0</v>
      </c>
      <c r="BK144" s="59">
        <f t="shared" si="123"/>
        <v>0</v>
      </c>
      <c r="BL144" s="59">
        <f t="shared" si="124"/>
        <v>0</v>
      </c>
      <c r="BM144" s="59">
        <f t="shared" si="125"/>
        <v>0</v>
      </c>
      <c r="BN144" s="59">
        <f t="shared" si="126"/>
        <v>0</v>
      </c>
      <c r="BO144" s="59">
        <f t="shared" si="127"/>
        <v>0</v>
      </c>
      <c r="BP144" s="61"/>
      <c r="BQ144" s="59">
        <f t="shared" si="128"/>
        <v>0</v>
      </c>
      <c r="BR144" s="59">
        <f t="shared" si="129"/>
        <v>0</v>
      </c>
      <c r="BS144" s="59">
        <f t="shared" si="130"/>
        <v>0</v>
      </c>
      <c r="BT144" s="59">
        <f t="shared" si="131"/>
        <v>0</v>
      </c>
    </row>
    <row r="145">
      <c r="A145" s="49"/>
      <c r="B145" s="50" t="s">
        <v>37</v>
      </c>
      <c r="C145" s="6"/>
      <c r="D145" s="51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3"/>
      <c r="BA145" s="59">
        <f t="shared" si="114"/>
        <v>0</v>
      </c>
      <c r="BB145" s="28">
        <f t="shared" si="115"/>
        <v>0</v>
      </c>
      <c r="BC145" s="64"/>
      <c r="BD145" s="59">
        <f t="shared" si="116"/>
        <v>0</v>
      </c>
      <c r="BE145" s="59">
        <f t="shared" si="117"/>
        <v>0</v>
      </c>
      <c r="BF145" s="59">
        <f t="shared" si="118"/>
        <v>0</v>
      </c>
      <c r="BG145" s="59">
        <f t="shared" si="119"/>
        <v>0</v>
      </c>
      <c r="BH145" s="59">
        <f t="shared" si="120"/>
        <v>0</v>
      </c>
      <c r="BI145" s="59">
        <f t="shared" si="121"/>
        <v>0</v>
      </c>
      <c r="BJ145" s="59">
        <f t="shared" si="122"/>
        <v>0</v>
      </c>
      <c r="BK145" s="59">
        <f t="shared" si="123"/>
        <v>0</v>
      </c>
      <c r="BL145" s="59">
        <f t="shared" si="124"/>
        <v>0</v>
      </c>
      <c r="BM145" s="59">
        <f t="shared" si="125"/>
        <v>0</v>
      </c>
      <c r="BN145" s="59">
        <f t="shared" si="126"/>
        <v>0</v>
      </c>
      <c r="BO145" s="59">
        <f t="shared" si="127"/>
        <v>0</v>
      </c>
      <c r="BP145" s="64"/>
      <c r="BQ145" s="59">
        <f t="shared" si="128"/>
        <v>0</v>
      </c>
      <c r="BR145" s="59">
        <f t="shared" si="129"/>
        <v>0</v>
      </c>
      <c r="BS145" s="59">
        <f t="shared" si="130"/>
        <v>0</v>
      </c>
      <c r="BT145" s="59">
        <f t="shared" si="131"/>
        <v>0</v>
      </c>
    </row>
    <row r="146">
      <c r="A146" s="49"/>
      <c r="B146" s="52" t="s">
        <v>38</v>
      </c>
      <c r="C146" s="52" t="s">
        <v>388</v>
      </c>
      <c r="D146" s="53">
        <v>1020000.0</v>
      </c>
      <c r="E146" s="62"/>
      <c r="F146" s="62"/>
      <c r="G146" s="62"/>
      <c r="H146" s="62"/>
      <c r="I146" s="62"/>
      <c r="J146" s="62"/>
      <c r="K146" s="53"/>
      <c r="L146" s="62"/>
      <c r="M146" s="62"/>
      <c r="N146" s="53"/>
      <c r="O146" s="62"/>
      <c r="P146" s="62"/>
      <c r="Q146" s="62"/>
      <c r="R146" s="53"/>
      <c r="S146" s="62"/>
      <c r="T146" s="62"/>
      <c r="U146" s="62"/>
      <c r="V146" s="53"/>
      <c r="W146" s="62"/>
      <c r="X146" s="62"/>
      <c r="Y146" s="62"/>
      <c r="Z146" s="53"/>
      <c r="AA146" s="62"/>
      <c r="AB146" s="53"/>
      <c r="AC146" s="53"/>
      <c r="AD146" s="53"/>
      <c r="AE146" s="62"/>
      <c r="AF146" s="53"/>
      <c r="AG146" s="62"/>
      <c r="AH146" s="53"/>
      <c r="AI146" s="62"/>
      <c r="AJ146" s="53"/>
      <c r="AK146" s="62"/>
      <c r="AL146" s="53"/>
      <c r="AM146" s="62"/>
      <c r="AN146" s="62"/>
      <c r="AO146" s="62"/>
      <c r="AP146" s="53"/>
      <c r="AQ146" s="62"/>
      <c r="AR146" s="62"/>
      <c r="AS146" s="62"/>
      <c r="AT146" s="53"/>
      <c r="AU146" s="62"/>
      <c r="AV146" s="53"/>
      <c r="AW146" s="62"/>
      <c r="AX146" s="53"/>
      <c r="AY146" s="62"/>
      <c r="AZ146" s="65"/>
      <c r="BA146" s="59">
        <f t="shared" si="114"/>
        <v>0</v>
      </c>
      <c r="BB146" s="28">
        <f t="shared" si="115"/>
        <v>1020000</v>
      </c>
      <c r="BC146" s="64"/>
      <c r="BD146" s="59">
        <f t="shared" si="116"/>
        <v>0</v>
      </c>
      <c r="BE146" s="59">
        <f t="shared" si="117"/>
        <v>0</v>
      </c>
      <c r="BF146" s="59">
        <f t="shared" si="118"/>
        <v>0</v>
      </c>
      <c r="BG146" s="59">
        <f t="shared" si="119"/>
        <v>0</v>
      </c>
      <c r="BH146" s="59">
        <f t="shared" si="120"/>
        <v>0</v>
      </c>
      <c r="BI146" s="59">
        <f t="shared" si="121"/>
        <v>0</v>
      </c>
      <c r="BJ146" s="59">
        <f t="shared" si="122"/>
        <v>0</v>
      </c>
      <c r="BK146" s="59">
        <f t="shared" si="123"/>
        <v>0</v>
      </c>
      <c r="BL146" s="59">
        <f t="shared" si="124"/>
        <v>0</v>
      </c>
      <c r="BM146" s="59">
        <f t="shared" si="125"/>
        <v>0</v>
      </c>
      <c r="BN146" s="59">
        <f t="shared" si="126"/>
        <v>0</v>
      </c>
      <c r="BO146" s="59">
        <f t="shared" si="127"/>
        <v>0</v>
      </c>
      <c r="BP146" s="64"/>
      <c r="BQ146" s="59">
        <f t="shared" si="128"/>
        <v>0</v>
      </c>
      <c r="BR146" s="59">
        <f t="shared" si="129"/>
        <v>0</v>
      </c>
      <c r="BS146" s="59">
        <f t="shared" si="130"/>
        <v>0</v>
      </c>
      <c r="BT146" s="59">
        <f t="shared" si="131"/>
        <v>0</v>
      </c>
    </row>
    <row r="147">
      <c r="A147" s="41" t="s">
        <v>86</v>
      </c>
      <c r="B147" s="42" t="s">
        <v>108</v>
      </c>
      <c r="C147" s="6"/>
      <c r="D147" s="43">
        <f t="shared" ref="D147:AZ147" si="136">sum(D148,D151)</f>
        <v>10446000</v>
      </c>
      <c r="E147" s="43">
        <f t="shared" si="136"/>
        <v>0</v>
      </c>
      <c r="F147" s="43">
        <f t="shared" si="136"/>
        <v>0</v>
      </c>
      <c r="G147" s="43">
        <f t="shared" si="136"/>
        <v>0</v>
      </c>
      <c r="H147" s="43">
        <f t="shared" si="136"/>
        <v>0</v>
      </c>
      <c r="I147" s="43">
        <f t="shared" si="136"/>
        <v>0</v>
      </c>
      <c r="J147" s="43">
        <f t="shared" si="136"/>
        <v>0</v>
      </c>
      <c r="K147" s="43">
        <f t="shared" si="136"/>
        <v>0</v>
      </c>
      <c r="L147" s="43">
        <f t="shared" si="136"/>
        <v>0</v>
      </c>
      <c r="M147" s="43">
        <f t="shared" si="136"/>
        <v>0</v>
      </c>
      <c r="N147" s="43">
        <f t="shared" si="136"/>
        <v>0</v>
      </c>
      <c r="O147" s="43">
        <f t="shared" si="136"/>
        <v>0</v>
      </c>
      <c r="P147" s="43">
        <f t="shared" si="136"/>
        <v>0</v>
      </c>
      <c r="Q147" s="43">
        <f t="shared" si="136"/>
        <v>0</v>
      </c>
      <c r="R147" s="43">
        <f t="shared" si="136"/>
        <v>0</v>
      </c>
      <c r="S147" s="43">
        <f t="shared" si="136"/>
        <v>0</v>
      </c>
      <c r="T147" s="43">
        <f t="shared" si="136"/>
        <v>0</v>
      </c>
      <c r="U147" s="43">
        <f t="shared" si="136"/>
        <v>0</v>
      </c>
      <c r="V147" s="43">
        <f t="shared" si="136"/>
        <v>0</v>
      </c>
      <c r="W147" s="43">
        <f t="shared" si="136"/>
        <v>0</v>
      </c>
      <c r="X147" s="43">
        <f t="shared" si="136"/>
        <v>0</v>
      </c>
      <c r="Y147" s="43">
        <f t="shared" si="136"/>
        <v>0</v>
      </c>
      <c r="Z147" s="43">
        <f t="shared" si="136"/>
        <v>0</v>
      </c>
      <c r="AA147" s="43">
        <f t="shared" si="136"/>
        <v>0</v>
      </c>
      <c r="AB147" s="43">
        <f t="shared" si="136"/>
        <v>0</v>
      </c>
      <c r="AC147" s="43">
        <f t="shared" si="136"/>
        <v>3800000</v>
      </c>
      <c r="AD147" s="43">
        <f t="shared" si="136"/>
        <v>0</v>
      </c>
      <c r="AE147" s="43">
        <f t="shared" si="136"/>
        <v>0</v>
      </c>
      <c r="AF147" s="43">
        <f t="shared" si="136"/>
        <v>0</v>
      </c>
      <c r="AG147" s="43">
        <f t="shared" si="136"/>
        <v>0</v>
      </c>
      <c r="AH147" s="43">
        <f t="shared" si="136"/>
        <v>0</v>
      </c>
      <c r="AI147" s="43">
        <f t="shared" si="136"/>
        <v>0</v>
      </c>
      <c r="AJ147" s="43">
        <f t="shared" si="136"/>
        <v>0</v>
      </c>
      <c r="AK147" s="43">
        <f t="shared" si="136"/>
        <v>0</v>
      </c>
      <c r="AL147" s="43">
        <f t="shared" si="136"/>
        <v>0</v>
      </c>
      <c r="AM147" s="43">
        <f t="shared" si="136"/>
        <v>0</v>
      </c>
      <c r="AN147" s="43">
        <f t="shared" si="136"/>
        <v>4800000</v>
      </c>
      <c r="AO147" s="43">
        <f t="shared" si="136"/>
        <v>0</v>
      </c>
      <c r="AP147" s="43">
        <f t="shared" si="136"/>
        <v>0</v>
      </c>
      <c r="AQ147" s="43">
        <f t="shared" si="136"/>
        <v>0</v>
      </c>
      <c r="AR147" s="43">
        <f t="shared" si="136"/>
        <v>0</v>
      </c>
      <c r="AS147" s="43">
        <f t="shared" si="136"/>
        <v>0</v>
      </c>
      <c r="AT147" s="43">
        <f t="shared" si="136"/>
        <v>0</v>
      </c>
      <c r="AU147" s="43">
        <f t="shared" si="136"/>
        <v>0</v>
      </c>
      <c r="AV147" s="43">
        <f t="shared" si="136"/>
        <v>0</v>
      </c>
      <c r="AW147" s="43">
        <f t="shared" si="136"/>
        <v>0</v>
      </c>
      <c r="AX147" s="43">
        <f t="shared" si="136"/>
        <v>0</v>
      </c>
      <c r="AY147" s="43">
        <f t="shared" si="136"/>
        <v>0</v>
      </c>
      <c r="AZ147" s="58">
        <f t="shared" si="136"/>
        <v>0</v>
      </c>
      <c r="BA147" s="59">
        <f t="shared" si="114"/>
        <v>8600000</v>
      </c>
      <c r="BB147" s="28">
        <f t="shared" si="115"/>
        <v>1846000</v>
      </c>
      <c r="BC147" s="29"/>
      <c r="BD147" s="59">
        <f t="shared" si="116"/>
        <v>0</v>
      </c>
      <c r="BE147" s="59">
        <f t="shared" si="117"/>
        <v>0</v>
      </c>
      <c r="BF147" s="59">
        <f t="shared" si="118"/>
        <v>0</v>
      </c>
      <c r="BG147" s="59">
        <f t="shared" si="119"/>
        <v>0</v>
      </c>
      <c r="BH147" s="59">
        <f t="shared" si="120"/>
        <v>0</v>
      </c>
      <c r="BI147" s="59">
        <f t="shared" si="121"/>
        <v>0</v>
      </c>
      <c r="BJ147" s="59">
        <f t="shared" si="122"/>
        <v>3800000</v>
      </c>
      <c r="BK147" s="59">
        <f t="shared" si="123"/>
        <v>0</v>
      </c>
      <c r="BL147" s="59">
        <f t="shared" si="124"/>
        <v>4800000</v>
      </c>
      <c r="BM147" s="59">
        <f t="shared" si="125"/>
        <v>0</v>
      </c>
      <c r="BN147" s="59">
        <f t="shared" si="126"/>
        <v>0</v>
      </c>
      <c r="BO147" s="59">
        <f t="shared" si="127"/>
        <v>0</v>
      </c>
      <c r="BP147" s="114">
        <f>sum(BD147:BI147)</f>
        <v>0</v>
      </c>
      <c r="BQ147" s="59">
        <f t="shared" si="128"/>
        <v>0</v>
      </c>
      <c r="BR147" s="59">
        <f t="shared" si="129"/>
        <v>0</v>
      </c>
      <c r="BS147" s="59">
        <f t="shared" si="130"/>
        <v>8600000</v>
      </c>
      <c r="BT147" s="59">
        <f t="shared" si="131"/>
        <v>0</v>
      </c>
    </row>
    <row r="148">
      <c r="A148" s="45">
        <v>522151.0</v>
      </c>
      <c r="B148" s="46" t="s">
        <v>51</v>
      </c>
      <c r="C148" s="6"/>
      <c r="D148" s="47">
        <f t="shared" ref="D148:AZ148" si="137">sum(D150)</f>
        <v>5400000</v>
      </c>
      <c r="E148" s="47">
        <f t="shared" si="137"/>
        <v>0</v>
      </c>
      <c r="F148" s="47">
        <f t="shared" si="137"/>
        <v>0</v>
      </c>
      <c r="G148" s="47">
        <f t="shared" si="137"/>
        <v>0</v>
      </c>
      <c r="H148" s="47">
        <f t="shared" si="137"/>
        <v>0</v>
      </c>
      <c r="I148" s="47">
        <f t="shared" si="137"/>
        <v>0</v>
      </c>
      <c r="J148" s="47">
        <f t="shared" si="137"/>
        <v>0</v>
      </c>
      <c r="K148" s="47">
        <f t="shared" si="137"/>
        <v>0</v>
      </c>
      <c r="L148" s="47">
        <f t="shared" si="137"/>
        <v>0</v>
      </c>
      <c r="M148" s="47">
        <f t="shared" si="137"/>
        <v>0</v>
      </c>
      <c r="N148" s="47">
        <f t="shared" si="137"/>
        <v>0</v>
      </c>
      <c r="O148" s="47">
        <f t="shared" si="137"/>
        <v>0</v>
      </c>
      <c r="P148" s="47">
        <f t="shared" si="137"/>
        <v>0</v>
      </c>
      <c r="Q148" s="47">
        <f t="shared" si="137"/>
        <v>0</v>
      </c>
      <c r="R148" s="47">
        <f t="shared" si="137"/>
        <v>0</v>
      </c>
      <c r="S148" s="47">
        <f t="shared" si="137"/>
        <v>0</v>
      </c>
      <c r="T148" s="47">
        <f t="shared" si="137"/>
        <v>0</v>
      </c>
      <c r="U148" s="47">
        <f t="shared" si="137"/>
        <v>0</v>
      </c>
      <c r="V148" s="47">
        <f t="shared" si="137"/>
        <v>0</v>
      </c>
      <c r="W148" s="47">
        <f t="shared" si="137"/>
        <v>0</v>
      </c>
      <c r="X148" s="47">
        <f t="shared" si="137"/>
        <v>0</v>
      </c>
      <c r="Y148" s="47">
        <f t="shared" si="137"/>
        <v>0</v>
      </c>
      <c r="Z148" s="47">
        <f t="shared" si="137"/>
        <v>0</v>
      </c>
      <c r="AA148" s="47">
        <f t="shared" si="137"/>
        <v>0</v>
      </c>
      <c r="AB148" s="47">
        <f t="shared" si="137"/>
        <v>0</v>
      </c>
      <c r="AC148" s="47">
        <f t="shared" si="137"/>
        <v>1800000</v>
      </c>
      <c r="AD148" s="47">
        <f t="shared" si="137"/>
        <v>0</v>
      </c>
      <c r="AE148" s="47">
        <f t="shared" si="137"/>
        <v>0</v>
      </c>
      <c r="AF148" s="47">
        <f t="shared" si="137"/>
        <v>0</v>
      </c>
      <c r="AG148" s="47">
        <f t="shared" si="137"/>
        <v>0</v>
      </c>
      <c r="AH148" s="47">
        <f t="shared" si="137"/>
        <v>0</v>
      </c>
      <c r="AI148" s="47">
        <f t="shared" si="137"/>
        <v>0</v>
      </c>
      <c r="AJ148" s="47">
        <f t="shared" si="137"/>
        <v>0</v>
      </c>
      <c r="AK148" s="47">
        <f t="shared" si="137"/>
        <v>0</v>
      </c>
      <c r="AL148" s="47">
        <f t="shared" si="137"/>
        <v>0</v>
      </c>
      <c r="AM148" s="47">
        <f t="shared" si="137"/>
        <v>0</v>
      </c>
      <c r="AN148" s="47">
        <f t="shared" si="137"/>
        <v>1800000</v>
      </c>
      <c r="AO148" s="47">
        <f t="shared" si="137"/>
        <v>0</v>
      </c>
      <c r="AP148" s="47">
        <f t="shared" si="137"/>
        <v>0</v>
      </c>
      <c r="AQ148" s="47">
        <f t="shared" si="137"/>
        <v>0</v>
      </c>
      <c r="AR148" s="47">
        <f t="shared" si="137"/>
        <v>0</v>
      </c>
      <c r="AS148" s="47">
        <f t="shared" si="137"/>
        <v>0</v>
      </c>
      <c r="AT148" s="47">
        <f t="shared" si="137"/>
        <v>0</v>
      </c>
      <c r="AU148" s="47">
        <f t="shared" si="137"/>
        <v>0</v>
      </c>
      <c r="AV148" s="47">
        <f t="shared" si="137"/>
        <v>0</v>
      </c>
      <c r="AW148" s="47">
        <f t="shared" si="137"/>
        <v>0</v>
      </c>
      <c r="AX148" s="47">
        <f t="shared" si="137"/>
        <v>0</v>
      </c>
      <c r="AY148" s="47">
        <f t="shared" si="137"/>
        <v>0</v>
      </c>
      <c r="AZ148" s="60">
        <f t="shared" si="137"/>
        <v>0</v>
      </c>
      <c r="BA148" s="59">
        <f t="shared" si="114"/>
        <v>3600000</v>
      </c>
      <c r="BB148" s="28">
        <f t="shared" si="115"/>
        <v>1800000</v>
      </c>
      <c r="BC148" s="61"/>
      <c r="BD148" s="59">
        <f t="shared" si="116"/>
        <v>0</v>
      </c>
      <c r="BE148" s="59">
        <f t="shared" si="117"/>
        <v>0</v>
      </c>
      <c r="BF148" s="59">
        <f t="shared" si="118"/>
        <v>0</v>
      </c>
      <c r="BG148" s="59">
        <f t="shared" si="119"/>
        <v>0</v>
      </c>
      <c r="BH148" s="59">
        <f t="shared" si="120"/>
        <v>0</v>
      </c>
      <c r="BI148" s="59">
        <f t="shared" si="121"/>
        <v>0</v>
      </c>
      <c r="BJ148" s="59">
        <f t="shared" si="122"/>
        <v>1800000</v>
      </c>
      <c r="BK148" s="59">
        <f t="shared" si="123"/>
        <v>0</v>
      </c>
      <c r="BL148" s="59">
        <f t="shared" si="124"/>
        <v>1800000</v>
      </c>
      <c r="BM148" s="59">
        <f t="shared" si="125"/>
        <v>0</v>
      </c>
      <c r="BN148" s="59">
        <f t="shared" si="126"/>
        <v>0</v>
      </c>
      <c r="BO148" s="59">
        <f t="shared" si="127"/>
        <v>0</v>
      </c>
      <c r="BP148" s="61"/>
      <c r="BQ148" s="59">
        <f t="shared" si="128"/>
        <v>0</v>
      </c>
      <c r="BR148" s="59">
        <f t="shared" si="129"/>
        <v>0</v>
      </c>
      <c r="BS148" s="59">
        <f t="shared" si="130"/>
        <v>3600000</v>
      </c>
      <c r="BT148" s="59">
        <f t="shared" si="131"/>
        <v>0</v>
      </c>
    </row>
    <row r="149">
      <c r="A149" s="49"/>
      <c r="B149" s="50" t="s">
        <v>37</v>
      </c>
      <c r="C149" s="6"/>
      <c r="D149" s="51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3"/>
      <c r="BA149" s="59">
        <f t="shared" si="114"/>
        <v>0</v>
      </c>
      <c r="BB149" s="28">
        <f t="shared" si="115"/>
        <v>0</v>
      </c>
      <c r="BC149" s="64"/>
      <c r="BD149" s="59">
        <f t="shared" si="116"/>
        <v>0</v>
      </c>
      <c r="BE149" s="59">
        <f t="shared" si="117"/>
        <v>0</v>
      </c>
      <c r="BF149" s="59">
        <f t="shared" si="118"/>
        <v>0</v>
      </c>
      <c r="BG149" s="59">
        <f t="shared" si="119"/>
        <v>0</v>
      </c>
      <c r="BH149" s="59">
        <f t="shared" si="120"/>
        <v>0</v>
      </c>
      <c r="BI149" s="59">
        <f t="shared" si="121"/>
        <v>0</v>
      </c>
      <c r="BJ149" s="59">
        <f t="shared" si="122"/>
        <v>0</v>
      </c>
      <c r="BK149" s="59">
        <f t="shared" si="123"/>
        <v>0</v>
      </c>
      <c r="BL149" s="59">
        <f t="shared" si="124"/>
        <v>0</v>
      </c>
      <c r="BM149" s="59">
        <f t="shared" si="125"/>
        <v>0</v>
      </c>
      <c r="BN149" s="59">
        <f t="shared" si="126"/>
        <v>0</v>
      </c>
      <c r="BO149" s="59">
        <f t="shared" si="127"/>
        <v>0</v>
      </c>
      <c r="BP149" s="64"/>
      <c r="BQ149" s="59">
        <f t="shared" si="128"/>
        <v>0</v>
      </c>
      <c r="BR149" s="59">
        <f t="shared" si="129"/>
        <v>0</v>
      </c>
      <c r="BS149" s="59">
        <f t="shared" si="130"/>
        <v>0</v>
      </c>
      <c r="BT149" s="59">
        <f t="shared" si="131"/>
        <v>0</v>
      </c>
    </row>
    <row r="150">
      <c r="A150" s="49"/>
      <c r="B150" s="52" t="s">
        <v>38</v>
      </c>
      <c r="C150" s="52" t="s">
        <v>109</v>
      </c>
      <c r="D150" s="53">
        <v>5400000.0</v>
      </c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53">
        <v>1800000.0</v>
      </c>
      <c r="AD150" s="62"/>
      <c r="AE150" s="62"/>
      <c r="AF150" s="62"/>
      <c r="AG150" s="53"/>
      <c r="AH150" s="62"/>
      <c r="AI150" s="62"/>
      <c r="AJ150" s="62"/>
      <c r="AK150" s="62"/>
      <c r="AL150" s="62"/>
      <c r="AM150" s="62"/>
      <c r="AN150" s="53">
        <v>1800000.0</v>
      </c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5"/>
      <c r="BA150" s="59">
        <f t="shared" si="114"/>
        <v>3600000</v>
      </c>
      <c r="BB150" s="28">
        <f t="shared" si="115"/>
        <v>1800000</v>
      </c>
      <c r="BC150" s="64"/>
      <c r="BD150" s="59">
        <f t="shared" si="116"/>
        <v>0</v>
      </c>
      <c r="BE150" s="59">
        <f t="shared" si="117"/>
        <v>0</v>
      </c>
      <c r="BF150" s="59">
        <f t="shared" si="118"/>
        <v>0</v>
      </c>
      <c r="BG150" s="59">
        <f t="shared" si="119"/>
        <v>0</v>
      </c>
      <c r="BH150" s="59">
        <f t="shared" si="120"/>
        <v>0</v>
      </c>
      <c r="BI150" s="59">
        <f t="shared" si="121"/>
        <v>0</v>
      </c>
      <c r="BJ150" s="59">
        <f t="shared" si="122"/>
        <v>1800000</v>
      </c>
      <c r="BK150" s="59">
        <f t="shared" si="123"/>
        <v>0</v>
      </c>
      <c r="BL150" s="59">
        <f t="shared" si="124"/>
        <v>1800000</v>
      </c>
      <c r="BM150" s="59">
        <f t="shared" si="125"/>
        <v>0</v>
      </c>
      <c r="BN150" s="59">
        <f t="shared" si="126"/>
        <v>0</v>
      </c>
      <c r="BO150" s="59">
        <f t="shared" si="127"/>
        <v>0</v>
      </c>
      <c r="BP150" s="64"/>
      <c r="BQ150" s="59">
        <f t="shared" si="128"/>
        <v>0</v>
      </c>
      <c r="BR150" s="59">
        <f t="shared" si="129"/>
        <v>0</v>
      </c>
      <c r="BS150" s="59">
        <f t="shared" si="130"/>
        <v>3600000</v>
      </c>
      <c r="BT150" s="59">
        <f t="shared" si="131"/>
        <v>0</v>
      </c>
    </row>
    <row r="151">
      <c r="A151" s="45">
        <v>522191.0</v>
      </c>
      <c r="B151" s="46" t="s">
        <v>36</v>
      </c>
      <c r="C151" s="6"/>
      <c r="D151" s="47">
        <f t="shared" ref="D151:AZ151" si="138">sum(D153)</f>
        <v>5046000</v>
      </c>
      <c r="E151" s="47">
        <f t="shared" si="138"/>
        <v>0</v>
      </c>
      <c r="F151" s="47">
        <f t="shared" si="138"/>
        <v>0</v>
      </c>
      <c r="G151" s="47">
        <f t="shared" si="138"/>
        <v>0</v>
      </c>
      <c r="H151" s="47">
        <f t="shared" si="138"/>
        <v>0</v>
      </c>
      <c r="I151" s="47">
        <f t="shared" si="138"/>
        <v>0</v>
      </c>
      <c r="J151" s="47">
        <f t="shared" si="138"/>
        <v>0</v>
      </c>
      <c r="K151" s="47">
        <f t="shared" si="138"/>
        <v>0</v>
      </c>
      <c r="L151" s="47">
        <f t="shared" si="138"/>
        <v>0</v>
      </c>
      <c r="M151" s="47">
        <f t="shared" si="138"/>
        <v>0</v>
      </c>
      <c r="N151" s="47">
        <f t="shared" si="138"/>
        <v>0</v>
      </c>
      <c r="O151" s="47">
        <f t="shared" si="138"/>
        <v>0</v>
      </c>
      <c r="P151" s="47">
        <f t="shared" si="138"/>
        <v>0</v>
      </c>
      <c r="Q151" s="47">
        <f t="shared" si="138"/>
        <v>0</v>
      </c>
      <c r="R151" s="47">
        <f t="shared" si="138"/>
        <v>0</v>
      </c>
      <c r="S151" s="47">
        <f t="shared" si="138"/>
        <v>0</v>
      </c>
      <c r="T151" s="47">
        <f t="shared" si="138"/>
        <v>0</v>
      </c>
      <c r="U151" s="47">
        <f t="shared" si="138"/>
        <v>0</v>
      </c>
      <c r="V151" s="47">
        <f t="shared" si="138"/>
        <v>0</v>
      </c>
      <c r="W151" s="47">
        <f t="shared" si="138"/>
        <v>0</v>
      </c>
      <c r="X151" s="47">
        <f t="shared" si="138"/>
        <v>0</v>
      </c>
      <c r="Y151" s="47">
        <f t="shared" si="138"/>
        <v>0</v>
      </c>
      <c r="Z151" s="47">
        <f t="shared" si="138"/>
        <v>0</v>
      </c>
      <c r="AA151" s="47">
        <f t="shared" si="138"/>
        <v>0</v>
      </c>
      <c r="AB151" s="47">
        <f t="shared" si="138"/>
        <v>0</v>
      </c>
      <c r="AC151" s="47">
        <f t="shared" si="138"/>
        <v>2000000</v>
      </c>
      <c r="AD151" s="47">
        <f t="shared" si="138"/>
        <v>0</v>
      </c>
      <c r="AE151" s="47">
        <f t="shared" si="138"/>
        <v>0</v>
      </c>
      <c r="AF151" s="47">
        <f t="shared" si="138"/>
        <v>0</v>
      </c>
      <c r="AG151" s="47">
        <f t="shared" si="138"/>
        <v>0</v>
      </c>
      <c r="AH151" s="47">
        <f t="shared" si="138"/>
        <v>0</v>
      </c>
      <c r="AI151" s="47">
        <f t="shared" si="138"/>
        <v>0</v>
      </c>
      <c r="AJ151" s="47">
        <f t="shared" si="138"/>
        <v>0</v>
      </c>
      <c r="AK151" s="47">
        <f t="shared" si="138"/>
        <v>0</v>
      </c>
      <c r="AL151" s="47">
        <f t="shared" si="138"/>
        <v>0</v>
      </c>
      <c r="AM151" s="47">
        <f t="shared" si="138"/>
        <v>0</v>
      </c>
      <c r="AN151" s="47">
        <f t="shared" si="138"/>
        <v>3000000</v>
      </c>
      <c r="AO151" s="47">
        <f t="shared" si="138"/>
        <v>0</v>
      </c>
      <c r="AP151" s="47">
        <f t="shared" si="138"/>
        <v>0</v>
      </c>
      <c r="AQ151" s="47">
        <f t="shared" si="138"/>
        <v>0</v>
      </c>
      <c r="AR151" s="47">
        <f t="shared" si="138"/>
        <v>0</v>
      </c>
      <c r="AS151" s="47">
        <f t="shared" si="138"/>
        <v>0</v>
      </c>
      <c r="AT151" s="47">
        <f t="shared" si="138"/>
        <v>0</v>
      </c>
      <c r="AU151" s="47">
        <f t="shared" si="138"/>
        <v>0</v>
      </c>
      <c r="AV151" s="47">
        <f t="shared" si="138"/>
        <v>0</v>
      </c>
      <c r="AW151" s="47">
        <f t="shared" si="138"/>
        <v>0</v>
      </c>
      <c r="AX151" s="47">
        <f t="shared" si="138"/>
        <v>0</v>
      </c>
      <c r="AY151" s="47">
        <f t="shared" si="138"/>
        <v>0</v>
      </c>
      <c r="AZ151" s="60">
        <f t="shared" si="138"/>
        <v>0</v>
      </c>
      <c r="BA151" s="59">
        <f t="shared" si="114"/>
        <v>5000000</v>
      </c>
      <c r="BB151" s="28">
        <f t="shared" si="115"/>
        <v>46000</v>
      </c>
      <c r="BC151" s="61"/>
      <c r="BD151" s="59">
        <f t="shared" si="116"/>
        <v>0</v>
      </c>
      <c r="BE151" s="59">
        <f t="shared" si="117"/>
        <v>0</v>
      </c>
      <c r="BF151" s="59">
        <f t="shared" si="118"/>
        <v>0</v>
      </c>
      <c r="BG151" s="59">
        <f t="shared" si="119"/>
        <v>0</v>
      </c>
      <c r="BH151" s="59">
        <f t="shared" si="120"/>
        <v>0</v>
      </c>
      <c r="BI151" s="59">
        <f t="shared" si="121"/>
        <v>0</v>
      </c>
      <c r="BJ151" s="59">
        <f t="shared" si="122"/>
        <v>2000000</v>
      </c>
      <c r="BK151" s="59">
        <f t="shared" si="123"/>
        <v>0</v>
      </c>
      <c r="BL151" s="59">
        <f t="shared" si="124"/>
        <v>3000000</v>
      </c>
      <c r="BM151" s="59">
        <f t="shared" si="125"/>
        <v>0</v>
      </c>
      <c r="BN151" s="59">
        <f t="shared" si="126"/>
        <v>0</v>
      </c>
      <c r="BO151" s="59">
        <f t="shared" si="127"/>
        <v>0</v>
      </c>
      <c r="BP151" s="61"/>
      <c r="BQ151" s="59">
        <f t="shared" si="128"/>
        <v>0</v>
      </c>
      <c r="BR151" s="59">
        <f t="shared" si="129"/>
        <v>0</v>
      </c>
      <c r="BS151" s="59">
        <f t="shared" si="130"/>
        <v>5000000</v>
      </c>
      <c r="BT151" s="59">
        <f t="shared" si="131"/>
        <v>0</v>
      </c>
    </row>
    <row r="152">
      <c r="A152" s="49"/>
      <c r="B152" s="50" t="s">
        <v>37</v>
      </c>
      <c r="C152" s="6"/>
      <c r="D152" s="51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3"/>
      <c r="BA152" s="59">
        <f t="shared" si="114"/>
        <v>0</v>
      </c>
      <c r="BB152" s="28">
        <f t="shared" si="115"/>
        <v>0</v>
      </c>
      <c r="BC152" s="64"/>
      <c r="BD152" s="59">
        <f t="shared" si="116"/>
        <v>0</v>
      </c>
      <c r="BE152" s="59">
        <f t="shared" si="117"/>
        <v>0</v>
      </c>
      <c r="BF152" s="59">
        <f t="shared" si="118"/>
        <v>0</v>
      </c>
      <c r="BG152" s="59">
        <f t="shared" si="119"/>
        <v>0</v>
      </c>
      <c r="BH152" s="59">
        <f t="shared" si="120"/>
        <v>0</v>
      </c>
      <c r="BI152" s="59">
        <f t="shared" si="121"/>
        <v>0</v>
      </c>
      <c r="BJ152" s="59">
        <f t="shared" si="122"/>
        <v>0</v>
      </c>
      <c r="BK152" s="59">
        <f t="shared" si="123"/>
        <v>0</v>
      </c>
      <c r="BL152" s="59">
        <f t="shared" si="124"/>
        <v>0</v>
      </c>
      <c r="BM152" s="59">
        <f t="shared" si="125"/>
        <v>0</v>
      </c>
      <c r="BN152" s="59">
        <f t="shared" si="126"/>
        <v>0</v>
      </c>
      <c r="BO152" s="59">
        <f t="shared" si="127"/>
        <v>0</v>
      </c>
      <c r="BP152" s="64"/>
      <c r="BQ152" s="59">
        <f t="shared" si="128"/>
        <v>0</v>
      </c>
      <c r="BR152" s="59">
        <f t="shared" si="129"/>
        <v>0</v>
      </c>
      <c r="BS152" s="59">
        <f t="shared" si="130"/>
        <v>0</v>
      </c>
      <c r="BT152" s="59">
        <f t="shared" si="131"/>
        <v>0</v>
      </c>
    </row>
    <row r="153">
      <c r="A153" s="49"/>
      <c r="B153" s="52" t="s">
        <v>38</v>
      </c>
      <c r="C153" s="52" t="s">
        <v>111</v>
      </c>
      <c r="D153" s="53">
        <v>5046000.0</v>
      </c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53">
        <v>2000000.0</v>
      </c>
      <c r="AD153" s="62"/>
      <c r="AE153" s="62"/>
      <c r="AF153" s="62"/>
      <c r="AG153" s="53"/>
      <c r="AH153" s="62"/>
      <c r="AI153" s="62"/>
      <c r="AJ153" s="62"/>
      <c r="AK153" s="62"/>
      <c r="AL153" s="62"/>
      <c r="AM153" s="62"/>
      <c r="AN153" s="53">
        <v>3000000.0</v>
      </c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5"/>
      <c r="BA153" s="59">
        <f t="shared" si="114"/>
        <v>5000000</v>
      </c>
      <c r="BB153" s="28">
        <f t="shared" si="115"/>
        <v>46000</v>
      </c>
      <c r="BC153" s="64"/>
      <c r="BD153" s="59">
        <f t="shared" si="116"/>
        <v>0</v>
      </c>
      <c r="BE153" s="59">
        <f t="shared" si="117"/>
        <v>0</v>
      </c>
      <c r="BF153" s="59">
        <f t="shared" si="118"/>
        <v>0</v>
      </c>
      <c r="BG153" s="59">
        <f t="shared" si="119"/>
        <v>0</v>
      </c>
      <c r="BH153" s="59">
        <f t="shared" si="120"/>
        <v>0</v>
      </c>
      <c r="BI153" s="59">
        <f t="shared" si="121"/>
        <v>0</v>
      </c>
      <c r="BJ153" s="59">
        <f t="shared" si="122"/>
        <v>2000000</v>
      </c>
      <c r="BK153" s="59">
        <f t="shared" si="123"/>
        <v>0</v>
      </c>
      <c r="BL153" s="59">
        <f t="shared" si="124"/>
        <v>3000000</v>
      </c>
      <c r="BM153" s="59">
        <f t="shared" si="125"/>
        <v>0</v>
      </c>
      <c r="BN153" s="59">
        <f t="shared" si="126"/>
        <v>0</v>
      </c>
      <c r="BO153" s="59">
        <f t="shared" si="127"/>
        <v>0</v>
      </c>
      <c r="BP153" s="64"/>
      <c r="BQ153" s="59">
        <f t="shared" si="128"/>
        <v>0</v>
      </c>
      <c r="BR153" s="59">
        <f t="shared" si="129"/>
        <v>0</v>
      </c>
      <c r="BS153" s="59">
        <f t="shared" si="130"/>
        <v>5000000</v>
      </c>
      <c r="BT153" s="59">
        <f t="shared" si="131"/>
        <v>0</v>
      </c>
    </row>
    <row r="154">
      <c r="A154" s="27" t="s">
        <v>112</v>
      </c>
      <c r="B154" s="30" t="s">
        <v>113</v>
      </c>
      <c r="C154" s="6"/>
      <c r="D154" s="31">
        <f t="shared" ref="D154:AZ154" si="139">sum(D155)</f>
        <v>2879402000</v>
      </c>
      <c r="E154" s="31">
        <f t="shared" si="139"/>
        <v>0</v>
      </c>
      <c r="F154" s="31">
        <f t="shared" si="139"/>
        <v>0</v>
      </c>
      <c r="G154" s="31">
        <f t="shared" si="139"/>
        <v>0</v>
      </c>
      <c r="H154" s="31">
        <f t="shared" si="139"/>
        <v>0</v>
      </c>
      <c r="I154" s="31">
        <f t="shared" si="139"/>
        <v>0</v>
      </c>
      <c r="J154" s="31">
        <f t="shared" si="139"/>
        <v>0</v>
      </c>
      <c r="K154" s="31">
        <f t="shared" si="139"/>
        <v>0</v>
      </c>
      <c r="L154" s="31">
        <f t="shared" si="139"/>
        <v>0</v>
      </c>
      <c r="M154" s="31">
        <f t="shared" si="139"/>
        <v>0</v>
      </c>
      <c r="N154" s="31">
        <f t="shared" si="139"/>
        <v>0</v>
      </c>
      <c r="O154" s="31">
        <f t="shared" si="139"/>
        <v>0</v>
      </c>
      <c r="P154" s="31">
        <f t="shared" si="139"/>
        <v>0</v>
      </c>
      <c r="Q154" s="31">
        <f t="shared" si="139"/>
        <v>0</v>
      </c>
      <c r="R154" s="31">
        <f t="shared" si="139"/>
        <v>0</v>
      </c>
      <c r="S154" s="31">
        <f t="shared" si="139"/>
        <v>0</v>
      </c>
      <c r="T154" s="31">
        <f t="shared" si="139"/>
        <v>33000472</v>
      </c>
      <c r="U154" s="31">
        <f t="shared" si="139"/>
        <v>0</v>
      </c>
      <c r="V154" s="31">
        <f t="shared" si="139"/>
        <v>0</v>
      </c>
      <c r="W154" s="31">
        <f t="shared" si="139"/>
        <v>585600</v>
      </c>
      <c r="X154" s="31">
        <f t="shared" si="139"/>
        <v>59077530</v>
      </c>
      <c r="Y154" s="31">
        <f t="shared" si="139"/>
        <v>87650928</v>
      </c>
      <c r="Z154" s="31">
        <f t="shared" si="139"/>
        <v>0</v>
      </c>
      <c r="AA154" s="31">
        <f t="shared" si="139"/>
        <v>9565027</v>
      </c>
      <c r="AB154" s="31">
        <f t="shared" si="139"/>
        <v>117629143</v>
      </c>
      <c r="AC154" s="31">
        <f t="shared" si="139"/>
        <v>11345310</v>
      </c>
      <c r="AD154" s="31">
        <f t="shared" si="139"/>
        <v>0</v>
      </c>
      <c r="AE154" s="31">
        <f t="shared" si="139"/>
        <v>0</v>
      </c>
      <c r="AF154" s="31">
        <f t="shared" si="139"/>
        <v>0</v>
      </c>
      <c r="AG154" s="31">
        <f t="shared" si="139"/>
        <v>0</v>
      </c>
      <c r="AH154" s="31">
        <f t="shared" si="139"/>
        <v>0</v>
      </c>
      <c r="AI154" s="31">
        <f t="shared" si="139"/>
        <v>133976409</v>
      </c>
      <c r="AJ154" s="31">
        <f t="shared" si="139"/>
        <v>0</v>
      </c>
      <c r="AK154" s="31">
        <f t="shared" si="139"/>
        <v>0</v>
      </c>
      <c r="AL154" s="31">
        <f t="shared" si="139"/>
        <v>3086747</v>
      </c>
      <c r="AM154" s="31">
        <f t="shared" si="139"/>
        <v>21600008</v>
      </c>
      <c r="AN154" s="31">
        <f t="shared" si="139"/>
        <v>47729984</v>
      </c>
      <c r="AO154" s="31">
        <f t="shared" si="139"/>
        <v>0</v>
      </c>
      <c r="AP154" s="31">
        <f t="shared" si="139"/>
        <v>0</v>
      </c>
      <c r="AQ154" s="31">
        <f t="shared" si="139"/>
        <v>0</v>
      </c>
      <c r="AR154" s="31">
        <f t="shared" si="139"/>
        <v>14685000</v>
      </c>
      <c r="AS154" s="31">
        <f t="shared" si="139"/>
        <v>0</v>
      </c>
      <c r="AT154" s="31">
        <f t="shared" si="139"/>
        <v>0</v>
      </c>
      <c r="AU154" s="31">
        <f t="shared" si="139"/>
        <v>0</v>
      </c>
      <c r="AV154" s="31">
        <f t="shared" si="139"/>
        <v>0</v>
      </c>
      <c r="AW154" s="31">
        <f t="shared" si="139"/>
        <v>0</v>
      </c>
      <c r="AX154" s="31">
        <f t="shared" si="139"/>
        <v>0</v>
      </c>
      <c r="AY154" s="31">
        <f t="shared" si="139"/>
        <v>0</v>
      </c>
      <c r="AZ154" s="69">
        <f t="shared" si="139"/>
        <v>0</v>
      </c>
      <c r="BA154" s="55">
        <f t="shared" si="114"/>
        <v>539932158</v>
      </c>
      <c r="BB154" s="28">
        <f t="shared" si="115"/>
        <v>2339469842</v>
      </c>
      <c r="BC154" s="29"/>
      <c r="BD154" s="55">
        <f t="shared" si="116"/>
        <v>0</v>
      </c>
      <c r="BE154" s="55">
        <f t="shared" si="117"/>
        <v>0</v>
      </c>
      <c r="BF154" s="55">
        <f t="shared" si="118"/>
        <v>0</v>
      </c>
      <c r="BG154" s="55">
        <f t="shared" si="119"/>
        <v>33000472</v>
      </c>
      <c r="BH154" s="55">
        <f t="shared" si="120"/>
        <v>59663130</v>
      </c>
      <c r="BI154" s="55">
        <f t="shared" si="121"/>
        <v>214845098</v>
      </c>
      <c r="BJ154" s="55">
        <f t="shared" si="122"/>
        <v>11345310</v>
      </c>
      <c r="BK154" s="55">
        <f t="shared" si="123"/>
        <v>133976409</v>
      </c>
      <c r="BL154" s="55">
        <f t="shared" si="124"/>
        <v>72416739</v>
      </c>
      <c r="BM154" s="55">
        <f t="shared" si="125"/>
        <v>14685000</v>
      </c>
      <c r="BN154" s="55">
        <f t="shared" si="126"/>
        <v>0</v>
      </c>
      <c r="BO154" s="55">
        <f t="shared" si="127"/>
        <v>0</v>
      </c>
      <c r="BP154" s="114">
        <f>sum(BD154:BI154)</f>
        <v>307508700</v>
      </c>
      <c r="BQ154" s="55">
        <f t="shared" si="128"/>
        <v>0</v>
      </c>
      <c r="BR154" s="55">
        <f t="shared" si="129"/>
        <v>307508700</v>
      </c>
      <c r="BS154" s="55">
        <f t="shared" si="130"/>
        <v>217738458</v>
      </c>
      <c r="BT154" s="55">
        <f t="shared" si="131"/>
        <v>14685000</v>
      </c>
    </row>
    <row r="155">
      <c r="A155" s="33" t="s">
        <v>114</v>
      </c>
      <c r="B155" s="34" t="s">
        <v>115</v>
      </c>
      <c r="C155" s="6"/>
      <c r="D155" s="35">
        <f t="shared" ref="D155:AZ155" si="140">sum(D156)</f>
        <v>2879402000</v>
      </c>
      <c r="E155" s="35">
        <f t="shared" si="140"/>
        <v>0</v>
      </c>
      <c r="F155" s="35">
        <f t="shared" si="140"/>
        <v>0</v>
      </c>
      <c r="G155" s="35">
        <f t="shared" si="140"/>
        <v>0</v>
      </c>
      <c r="H155" s="35">
        <f t="shared" si="140"/>
        <v>0</v>
      </c>
      <c r="I155" s="35">
        <f t="shared" si="140"/>
        <v>0</v>
      </c>
      <c r="J155" s="35">
        <f t="shared" si="140"/>
        <v>0</v>
      </c>
      <c r="K155" s="35">
        <f t="shared" si="140"/>
        <v>0</v>
      </c>
      <c r="L155" s="35">
        <f t="shared" si="140"/>
        <v>0</v>
      </c>
      <c r="M155" s="35">
        <f t="shared" si="140"/>
        <v>0</v>
      </c>
      <c r="N155" s="35">
        <f t="shared" si="140"/>
        <v>0</v>
      </c>
      <c r="O155" s="35">
        <f t="shared" si="140"/>
        <v>0</v>
      </c>
      <c r="P155" s="35">
        <f t="shared" si="140"/>
        <v>0</v>
      </c>
      <c r="Q155" s="35">
        <f t="shared" si="140"/>
        <v>0</v>
      </c>
      <c r="R155" s="35">
        <f t="shared" si="140"/>
        <v>0</v>
      </c>
      <c r="S155" s="35">
        <f t="shared" si="140"/>
        <v>0</v>
      </c>
      <c r="T155" s="35">
        <f t="shared" si="140"/>
        <v>33000472</v>
      </c>
      <c r="U155" s="35">
        <f t="shared" si="140"/>
        <v>0</v>
      </c>
      <c r="V155" s="35">
        <f t="shared" si="140"/>
        <v>0</v>
      </c>
      <c r="W155" s="35">
        <f t="shared" si="140"/>
        <v>585600</v>
      </c>
      <c r="X155" s="35">
        <f t="shared" si="140"/>
        <v>59077530</v>
      </c>
      <c r="Y155" s="35">
        <f t="shared" si="140"/>
        <v>87650928</v>
      </c>
      <c r="Z155" s="35">
        <f t="shared" si="140"/>
        <v>0</v>
      </c>
      <c r="AA155" s="35">
        <f t="shared" si="140"/>
        <v>9565027</v>
      </c>
      <c r="AB155" s="35">
        <f t="shared" si="140"/>
        <v>117629143</v>
      </c>
      <c r="AC155" s="35">
        <f t="shared" si="140"/>
        <v>11345310</v>
      </c>
      <c r="AD155" s="35">
        <f t="shared" si="140"/>
        <v>0</v>
      </c>
      <c r="AE155" s="35">
        <f t="shared" si="140"/>
        <v>0</v>
      </c>
      <c r="AF155" s="35">
        <f t="shared" si="140"/>
        <v>0</v>
      </c>
      <c r="AG155" s="35">
        <f t="shared" si="140"/>
        <v>0</v>
      </c>
      <c r="AH155" s="35">
        <f t="shared" si="140"/>
        <v>0</v>
      </c>
      <c r="AI155" s="35">
        <f t="shared" si="140"/>
        <v>133976409</v>
      </c>
      <c r="AJ155" s="35">
        <f t="shared" si="140"/>
        <v>0</v>
      </c>
      <c r="AK155" s="35">
        <f t="shared" si="140"/>
        <v>0</v>
      </c>
      <c r="AL155" s="35">
        <f t="shared" si="140"/>
        <v>3086747</v>
      </c>
      <c r="AM155" s="35">
        <f t="shared" si="140"/>
        <v>21600008</v>
      </c>
      <c r="AN155" s="35">
        <f t="shared" si="140"/>
        <v>47729984</v>
      </c>
      <c r="AO155" s="35">
        <f t="shared" si="140"/>
        <v>0</v>
      </c>
      <c r="AP155" s="35">
        <f t="shared" si="140"/>
        <v>0</v>
      </c>
      <c r="AQ155" s="35">
        <f t="shared" si="140"/>
        <v>0</v>
      </c>
      <c r="AR155" s="35">
        <f t="shared" si="140"/>
        <v>14685000</v>
      </c>
      <c r="AS155" s="35">
        <f t="shared" si="140"/>
        <v>0</v>
      </c>
      <c r="AT155" s="35">
        <f t="shared" si="140"/>
        <v>0</v>
      </c>
      <c r="AU155" s="35">
        <f t="shared" si="140"/>
        <v>0</v>
      </c>
      <c r="AV155" s="35">
        <f t="shared" si="140"/>
        <v>0</v>
      </c>
      <c r="AW155" s="35">
        <f t="shared" si="140"/>
        <v>0</v>
      </c>
      <c r="AX155" s="35">
        <f t="shared" si="140"/>
        <v>0</v>
      </c>
      <c r="AY155" s="35">
        <f t="shared" si="140"/>
        <v>0</v>
      </c>
      <c r="AZ155" s="35">
        <f t="shared" si="140"/>
        <v>0</v>
      </c>
      <c r="BA155" s="56">
        <f t="shared" si="114"/>
        <v>539932158</v>
      </c>
      <c r="BB155" s="28">
        <f t="shared" si="115"/>
        <v>2339469842</v>
      </c>
      <c r="BC155" s="29"/>
      <c r="BD155" s="56">
        <f t="shared" si="116"/>
        <v>0</v>
      </c>
      <c r="BE155" s="56">
        <f t="shared" si="117"/>
        <v>0</v>
      </c>
      <c r="BF155" s="56">
        <f t="shared" si="118"/>
        <v>0</v>
      </c>
      <c r="BG155" s="56">
        <f t="shared" si="119"/>
        <v>33000472</v>
      </c>
      <c r="BH155" s="56">
        <f t="shared" si="120"/>
        <v>59663130</v>
      </c>
      <c r="BI155" s="56">
        <f t="shared" si="121"/>
        <v>214845098</v>
      </c>
      <c r="BJ155" s="56">
        <f t="shared" si="122"/>
        <v>11345310</v>
      </c>
      <c r="BK155" s="56">
        <f t="shared" si="123"/>
        <v>133976409</v>
      </c>
      <c r="BL155" s="56">
        <f t="shared" si="124"/>
        <v>72416739</v>
      </c>
      <c r="BM155" s="56">
        <f t="shared" si="125"/>
        <v>14685000</v>
      </c>
      <c r="BN155" s="56">
        <f t="shared" si="126"/>
        <v>0</v>
      </c>
      <c r="BO155" s="56">
        <f t="shared" si="127"/>
        <v>0</v>
      </c>
      <c r="BP155" s="29"/>
      <c r="BQ155" s="56">
        <f t="shared" si="128"/>
        <v>0</v>
      </c>
      <c r="BR155" s="56">
        <f t="shared" si="129"/>
        <v>307508700</v>
      </c>
      <c r="BS155" s="56">
        <f t="shared" si="130"/>
        <v>217738458</v>
      </c>
      <c r="BT155" s="56">
        <f t="shared" si="131"/>
        <v>14685000</v>
      </c>
    </row>
    <row r="156">
      <c r="A156" s="37" t="s">
        <v>32</v>
      </c>
      <c r="B156" s="38" t="s">
        <v>116</v>
      </c>
      <c r="C156" s="6"/>
      <c r="D156" s="39">
        <f t="shared" ref="D156:AZ156" si="141">sum(D157,D161)</f>
        <v>2879402000</v>
      </c>
      <c r="E156" s="39">
        <f t="shared" si="141"/>
        <v>0</v>
      </c>
      <c r="F156" s="39">
        <f t="shared" si="141"/>
        <v>0</v>
      </c>
      <c r="G156" s="39">
        <f t="shared" si="141"/>
        <v>0</v>
      </c>
      <c r="H156" s="39">
        <f t="shared" si="141"/>
        <v>0</v>
      </c>
      <c r="I156" s="39">
        <f t="shared" si="141"/>
        <v>0</v>
      </c>
      <c r="J156" s="39">
        <f t="shared" si="141"/>
        <v>0</v>
      </c>
      <c r="K156" s="39">
        <f t="shared" si="141"/>
        <v>0</v>
      </c>
      <c r="L156" s="39">
        <f t="shared" si="141"/>
        <v>0</v>
      </c>
      <c r="M156" s="39">
        <f t="shared" si="141"/>
        <v>0</v>
      </c>
      <c r="N156" s="39">
        <f t="shared" si="141"/>
        <v>0</v>
      </c>
      <c r="O156" s="39">
        <f t="shared" si="141"/>
        <v>0</v>
      </c>
      <c r="P156" s="39">
        <f t="shared" si="141"/>
        <v>0</v>
      </c>
      <c r="Q156" s="39">
        <f t="shared" si="141"/>
        <v>0</v>
      </c>
      <c r="R156" s="39">
        <f t="shared" si="141"/>
        <v>0</v>
      </c>
      <c r="S156" s="39">
        <f t="shared" si="141"/>
        <v>0</v>
      </c>
      <c r="T156" s="39">
        <f t="shared" si="141"/>
        <v>33000472</v>
      </c>
      <c r="U156" s="39">
        <f t="shared" si="141"/>
        <v>0</v>
      </c>
      <c r="V156" s="39">
        <f t="shared" si="141"/>
        <v>0</v>
      </c>
      <c r="W156" s="39">
        <f t="shared" si="141"/>
        <v>585600</v>
      </c>
      <c r="X156" s="39">
        <f t="shared" si="141"/>
        <v>59077530</v>
      </c>
      <c r="Y156" s="39">
        <f t="shared" si="141"/>
        <v>87650928</v>
      </c>
      <c r="Z156" s="39">
        <f t="shared" si="141"/>
        <v>0</v>
      </c>
      <c r="AA156" s="39">
        <f t="shared" si="141"/>
        <v>9565027</v>
      </c>
      <c r="AB156" s="39">
        <f t="shared" si="141"/>
        <v>117629143</v>
      </c>
      <c r="AC156" s="39">
        <f t="shared" si="141"/>
        <v>11345310</v>
      </c>
      <c r="AD156" s="39">
        <f t="shared" si="141"/>
        <v>0</v>
      </c>
      <c r="AE156" s="39">
        <f t="shared" si="141"/>
        <v>0</v>
      </c>
      <c r="AF156" s="39">
        <f t="shared" si="141"/>
        <v>0</v>
      </c>
      <c r="AG156" s="39">
        <f t="shared" si="141"/>
        <v>0</v>
      </c>
      <c r="AH156" s="39">
        <f t="shared" si="141"/>
        <v>0</v>
      </c>
      <c r="AI156" s="39">
        <f t="shared" si="141"/>
        <v>133976409</v>
      </c>
      <c r="AJ156" s="39">
        <f t="shared" si="141"/>
        <v>0</v>
      </c>
      <c r="AK156" s="39">
        <f t="shared" si="141"/>
        <v>0</v>
      </c>
      <c r="AL156" s="39">
        <f t="shared" si="141"/>
        <v>3086747</v>
      </c>
      <c r="AM156" s="39">
        <f t="shared" si="141"/>
        <v>21600008</v>
      </c>
      <c r="AN156" s="39">
        <f t="shared" si="141"/>
        <v>47729984</v>
      </c>
      <c r="AO156" s="39">
        <f t="shared" si="141"/>
        <v>0</v>
      </c>
      <c r="AP156" s="39">
        <f t="shared" si="141"/>
        <v>0</v>
      </c>
      <c r="AQ156" s="39">
        <f t="shared" si="141"/>
        <v>0</v>
      </c>
      <c r="AR156" s="39">
        <f t="shared" si="141"/>
        <v>14685000</v>
      </c>
      <c r="AS156" s="39">
        <f t="shared" si="141"/>
        <v>0</v>
      </c>
      <c r="AT156" s="39">
        <f t="shared" si="141"/>
        <v>0</v>
      </c>
      <c r="AU156" s="39">
        <f t="shared" si="141"/>
        <v>0</v>
      </c>
      <c r="AV156" s="39">
        <f t="shared" si="141"/>
        <v>0</v>
      </c>
      <c r="AW156" s="39">
        <f t="shared" si="141"/>
        <v>0</v>
      </c>
      <c r="AX156" s="39">
        <f t="shared" si="141"/>
        <v>0</v>
      </c>
      <c r="AY156" s="39">
        <f t="shared" si="141"/>
        <v>0</v>
      </c>
      <c r="AZ156" s="39">
        <f t="shared" si="141"/>
        <v>0</v>
      </c>
      <c r="BA156" s="57">
        <f t="shared" si="114"/>
        <v>539932158</v>
      </c>
      <c r="BB156" s="28">
        <f t="shared" si="115"/>
        <v>2339469842</v>
      </c>
      <c r="BC156" s="29"/>
      <c r="BD156" s="57">
        <f t="shared" si="116"/>
        <v>0</v>
      </c>
      <c r="BE156" s="57">
        <f t="shared" si="117"/>
        <v>0</v>
      </c>
      <c r="BF156" s="57">
        <f t="shared" si="118"/>
        <v>0</v>
      </c>
      <c r="BG156" s="57">
        <f t="shared" si="119"/>
        <v>33000472</v>
      </c>
      <c r="BH156" s="57">
        <f t="shared" si="120"/>
        <v>59663130</v>
      </c>
      <c r="BI156" s="57">
        <f t="shared" si="121"/>
        <v>214845098</v>
      </c>
      <c r="BJ156" s="57">
        <f t="shared" si="122"/>
        <v>11345310</v>
      </c>
      <c r="BK156" s="57">
        <f t="shared" si="123"/>
        <v>133976409</v>
      </c>
      <c r="BL156" s="57">
        <f t="shared" si="124"/>
        <v>72416739</v>
      </c>
      <c r="BM156" s="57">
        <f t="shared" si="125"/>
        <v>14685000</v>
      </c>
      <c r="BN156" s="57">
        <f t="shared" si="126"/>
        <v>0</v>
      </c>
      <c r="BO156" s="57">
        <f t="shared" si="127"/>
        <v>0</v>
      </c>
      <c r="BP156" s="29"/>
      <c r="BQ156" s="57">
        <f t="shared" si="128"/>
        <v>0</v>
      </c>
      <c r="BR156" s="57">
        <f t="shared" si="129"/>
        <v>307508700</v>
      </c>
      <c r="BS156" s="57">
        <f t="shared" si="130"/>
        <v>217738458</v>
      </c>
      <c r="BT156" s="57">
        <f t="shared" si="131"/>
        <v>14685000</v>
      </c>
    </row>
    <row r="157">
      <c r="A157" s="41" t="s">
        <v>117</v>
      </c>
      <c r="B157" s="42" t="s">
        <v>118</v>
      </c>
      <c r="C157" s="6"/>
      <c r="D157" s="43">
        <f t="shared" ref="D157:AZ157" si="142">sum(D158)</f>
        <v>600000000</v>
      </c>
      <c r="E157" s="43">
        <f t="shared" si="142"/>
        <v>0</v>
      </c>
      <c r="F157" s="43">
        <f t="shared" si="142"/>
        <v>0</v>
      </c>
      <c r="G157" s="43">
        <f t="shared" si="142"/>
        <v>0</v>
      </c>
      <c r="H157" s="43">
        <f t="shared" si="142"/>
        <v>0</v>
      </c>
      <c r="I157" s="43">
        <f t="shared" si="142"/>
        <v>0</v>
      </c>
      <c r="J157" s="43">
        <f t="shared" si="142"/>
        <v>0</v>
      </c>
      <c r="K157" s="43">
        <f t="shared" si="142"/>
        <v>0</v>
      </c>
      <c r="L157" s="43">
        <f t="shared" si="142"/>
        <v>0</v>
      </c>
      <c r="M157" s="43">
        <f t="shared" si="142"/>
        <v>0</v>
      </c>
      <c r="N157" s="43">
        <f t="shared" si="142"/>
        <v>0</v>
      </c>
      <c r="O157" s="43">
        <f t="shared" si="142"/>
        <v>0</v>
      </c>
      <c r="P157" s="43">
        <f t="shared" si="142"/>
        <v>0</v>
      </c>
      <c r="Q157" s="43">
        <f t="shared" si="142"/>
        <v>0</v>
      </c>
      <c r="R157" s="43">
        <f t="shared" si="142"/>
        <v>0</v>
      </c>
      <c r="S157" s="43">
        <f t="shared" si="142"/>
        <v>0</v>
      </c>
      <c r="T157" s="43">
        <f t="shared" si="142"/>
        <v>33000472</v>
      </c>
      <c r="U157" s="43">
        <f t="shared" si="142"/>
        <v>0</v>
      </c>
      <c r="V157" s="43">
        <f t="shared" si="142"/>
        <v>0</v>
      </c>
      <c r="W157" s="43">
        <f t="shared" si="142"/>
        <v>585600</v>
      </c>
      <c r="X157" s="43">
        <f t="shared" si="142"/>
        <v>59077530</v>
      </c>
      <c r="Y157" s="43">
        <f t="shared" si="142"/>
        <v>87650928</v>
      </c>
      <c r="Z157" s="43">
        <f t="shared" si="142"/>
        <v>0</v>
      </c>
      <c r="AA157" s="43">
        <f t="shared" si="142"/>
        <v>9565027</v>
      </c>
      <c r="AB157" s="43">
        <f t="shared" si="142"/>
        <v>117629143</v>
      </c>
      <c r="AC157" s="43">
        <f t="shared" si="142"/>
        <v>11345310</v>
      </c>
      <c r="AD157" s="43">
        <f t="shared" si="142"/>
        <v>0</v>
      </c>
      <c r="AE157" s="43">
        <f t="shared" si="142"/>
        <v>0</v>
      </c>
      <c r="AF157" s="43">
        <f t="shared" si="142"/>
        <v>0</v>
      </c>
      <c r="AG157" s="43">
        <f t="shared" si="142"/>
        <v>0</v>
      </c>
      <c r="AH157" s="43">
        <f t="shared" si="142"/>
        <v>0</v>
      </c>
      <c r="AI157" s="43">
        <f t="shared" si="142"/>
        <v>133976409</v>
      </c>
      <c r="AJ157" s="43">
        <f t="shared" si="142"/>
        <v>0</v>
      </c>
      <c r="AK157" s="43">
        <f t="shared" si="142"/>
        <v>0</v>
      </c>
      <c r="AL157" s="43">
        <f t="shared" si="142"/>
        <v>3086747</v>
      </c>
      <c r="AM157" s="43">
        <f t="shared" si="142"/>
        <v>21600008</v>
      </c>
      <c r="AN157" s="43">
        <f t="shared" si="142"/>
        <v>47729984</v>
      </c>
      <c r="AO157" s="43">
        <f t="shared" si="142"/>
        <v>0</v>
      </c>
      <c r="AP157" s="43">
        <f t="shared" si="142"/>
        <v>0</v>
      </c>
      <c r="AQ157" s="43">
        <f t="shared" si="142"/>
        <v>0</v>
      </c>
      <c r="AR157" s="43">
        <f t="shared" si="142"/>
        <v>0</v>
      </c>
      <c r="AS157" s="43">
        <f t="shared" si="142"/>
        <v>0</v>
      </c>
      <c r="AT157" s="43">
        <f t="shared" si="142"/>
        <v>0</v>
      </c>
      <c r="AU157" s="43">
        <f t="shared" si="142"/>
        <v>0</v>
      </c>
      <c r="AV157" s="43">
        <f t="shared" si="142"/>
        <v>0</v>
      </c>
      <c r="AW157" s="43">
        <f t="shared" si="142"/>
        <v>0</v>
      </c>
      <c r="AX157" s="43">
        <f t="shared" si="142"/>
        <v>0</v>
      </c>
      <c r="AY157" s="43">
        <f t="shared" si="142"/>
        <v>0</v>
      </c>
      <c r="AZ157" s="58">
        <f t="shared" si="142"/>
        <v>0</v>
      </c>
      <c r="BA157" s="59">
        <f t="shared" si="114"/>
        <v>525247158</v>
      </c>
      <c r="BB157" s="28">
        <f t="shared" si="115"/>
        <v>74752842</v>
      </c>
      <c r="BC157" s="29"/>
      <c r="BD157" s="59">
        <f t="shared" si="116"/>
        <v>0</v>
      </c>
      <c r="BE157" s="59">
        <f t="shared" si="117"/>
        <v>0</v>
      </c>
      <c r="BF157" s="59">
        <f t="shared" si="118"/>
        <v>0</v>
      </c>
      <c r="BG157" s="59">
        <f t="shared" si="119"/>
        <v>33000472</v>
      </c>
      <c r="BH157" s="59">
        <f t="shared" si="120"/>
        <v>59663130</v>
      </c>
      <c r="BI157" s="59">
        <f t="shared" si="121"/>
        <v>214845098</v>
      </c>
      <c r="BJ157" s="59">
        <f t="shared" si="122"/>
        <v>11345310</v>
      </c>
      <c r="BK157" s="59">
        <f t="shared" si="123"/>
        <v>133976409</v>
      </c>
      <c r="BL157" s="59">
        <f t="shared" si="124"/>
        <v>72416739</v>
      </c>
      <c r="BM157" s="59">
        <f t="shared" si="125"/>
        <v>0</v>
      </c>
      <c r="BN157" s="59">
        <f t="shared" si="126"/>
        <v>0</v>
      </c>
      <c r="BO157" s="59">
        <f t="shared" si="127"/>
        <v>0</v>
      </c>
      <c r="BP157" s="29"/>
      <c r="BQ157" s="59">
        <f t="shared" si="128"/>
        <v>0</v>
      </c>
      <c r="BR157" s="59">
        <f t="shared" si="129"/>
        <v>307508700</v>
      </c>
      <c r="BS157" s="59">
        <f t="shared" si="130"/>
        <v>217738458</v>
      </c>
      <c r="BT157" s="59">
        <f t="shared" si="131"/>
        <v>0</v>
      </c>
    </row>
    <row r="158">
      <c r="A158" s="45">
        <v>521811.0</v>
      </c>
      <c r="B158" s="46" t="s">
        <v>119</v>
      </c>
      <c r="C158" s="6"/>
      <c r="D158" s="47">
        <f t="shared" ref="D158:AZ158" si="143">sum(D160)</f>
        <v>600000000</v>
      </c>
      <c r="E158" s="47">
        <f t="shared" si="143"/>
        <v>0</v>
      </c>
      <c r="F158" s="47">
        <f t="shared" si="143"/>
        <v>0</v>
      </c>
      <c r="G158" s="47">
        <f t="shared" si="143"/>
        <v>0</v>
      </c>
      <c r="H158" s="47">
        <f t="shared" si="143"/>
        <v>0</v>
      </c>
      <c r="I158" s="47">
        <f t="shared" si="143"/>
        <v>0</v>
      </c>
      <c r="J158" s="47">
        <f t="shared" si="143"/>
        <v>0</v>
      </c>
      <c r="K158" s="47">
        <f t="shared" si="143"/>
        <v>0</v>
      </c>
      <c r="L158" s="47">
        <f t="shared" si="143"/>
        <v>0</v>
      </c>
      <c r="M158" s="47">
        <f t="shared" si="143"/>
        <v>0</v>
      </c>
      <c r="N158" s="47">
        <f t="shared" si="143"/>
        <v>0</v>
      </c>
      <c r="O158" s="47">
        <f t="shared" si="143"/>
        <v>0</v>
      </c>
      <c r="P158" s="47">
        <f t="shared" si="143"/>
        <v>0</v>
      </c>
      <c r="Q158" s="47">
        <f t="shared" si="143"/>
        <v>0</v>
      </c>
      <c r="R158" s="47">
        <f t="shared" si="143"/>
        <v>0</v>
      </c>
      <c r="S158" s="47">
        <f t="shared" si="143"/>
        <v>0</v>
      </c>
      <c r="T158" s="47">
        <f t="shared" si="143"/>
        <v>33000472</v>
      </c>
      <c r="U158" s="47">
        <f t="shared" si="143"/>
        <v>0</v>
      </c>
      <c r="V158" s="47">
        <f t="shared" si="143"/>
        <v>0</v>
      </c>
      <c r="W158" s="47">
        <f t="shared" si="143"/>
        <v>585600</v>
      </c>
      <c r="X158" s="47">
        <f t="shared" si="143"/>
        <v>59077530</v>
      </c>
      <c r="Y158" s="47">
        <f t="shared" si="143"/>
        <v>87650928</v>
      </c>
      <c r="Z158" s="47">
        <f t="shared" si="143"/>
        <v>0</v>
      </c>
      <c r="AA158" s="47">
        <f t="shared" si="143"/>
        <v>9565027</v>
      </c>
      <c r="AB158" s="47">
        <f t="shared" si="143"/>
        <v>117629143</v>
      </c>
      <c r="AC158" s="47">
        <f t="shared" si="143"/>
        <v>11345310</v>
      </c>
      <c r="AD158" s="47">
        <f t="shared" si="143"/>
        <v>0</v>
      </c>
      <c r="AE158" s="47">
        <f t="shared" si="143"/>
        <v>0</v>
      </c>
      <c r="AF158" s="47">
        <f t="shared" si="143"/>
        <v>0</v>
      </c>
      <c r="AG158" s="47">
        <f t="shared" si="143"/>
        <v>0</v>
      </c>
      <c r="AH158" s="47">
        <f t="shared" si="143"/>
        <v>0</v>
      </c>
      <c r="AI158" s="47">
        <f t="shared" si="143"/>
        <v>133976409</v>
      </c>
      <c r="AJ158" s="47">
        <f t="shared" si="143"/>
        <v>0</v>
      </c>
      <c r="AK158" s="47">
        <f t="shared" si="143"/>
        <v>0</v>
      </c>
      <c r="AL158" s="47">
        <f t="shared" si="143"/>
        <v>3086747</v>
      </c>
      <c r="AM158" s="47">
        <f t="shared" si="143"/>
        <v>21600008</v>
      </c>
      <c r="AN158" s="47">
        <f t="shared" si="143"/>
        <v>47729984</v>
      </c>
      <c r="AO158" s="47">
        <f t="shared" si="143"/>
        <v>0</v>
      </c>
      <c r="AP158" s="47">
        <f t="shared" si="143"/>
        <v>0</v>
      </c>
      <c r="AQ158" s="47">
        <f t="shared" si="143"/>
        <v>0</v>
      </c>
      <c r="AR158" s="47">
        <f t="shared" si="143"/>
        <v>0</v>
      </c>
      <c r="AS158" s="47">
        <f t="shared" si="143"/>
        <v>0</v>
      </c>
      <c r="AT158" s="47">
        <f t="shared" si="143"/>
        <v>0</v>
      </c>
      <c r="AU158" s="47">
        <f t="shared" si="143"/>
        <v>0</v>
      </c>
      <c r="AV158" s="47">
        <f t="shared" si="143"/>
        <v>0</v>
      </c>
      <c r="AW158" s="47">
        <f t="shared" si="143"/>
        <v>0</v>
      </c>
      <c r="AX158" s="47">
        <f t="shared" si="143"/>
        <v>0</v>
      </c>
      <c r="AY158" s="47">
        <f t="shared" si="143"/>
        <v>0</v>
      </c>
      <c r="AZ158" s="60">
        <f t="shared" si="143"/>
        <v>0</v>
      </c>
      <c r="BA158" s="59">
        <f t="shared" si="114"/>
        <v>525247158</v>
      </c>
      <c r="BB158" s="28">
        <f t="shared" si="115"/>
        <v>74752842</v>
      </c>
      <c r="BC158" s="61"/>
      <c r="BD158" s="59">
        <f t="shared" si="116"/>
        <v>0</v>
      </c>
      <c r="BE158" s="59">
        <f t="shared" si="117"/>
        <v>0</v>
      </c>
      <c r="BF158" s="59">
        <f t="shared" si="118"/>
        <v>0</v>
      </c>
      <c r="BG158" s="59">
        <f t="shared" si="119"/>
        <v>33000472</v>
      </c>
      <c r="BH158" s="59">
        <f t="shared" si="120"/>
        <v>59663130</v>
      </c>
      <c r="BI158" s="59">
        <f t="shared" si="121"/>
        <v>214845098</v>
      </c>
      <c r="BJ158" s="59">
        <f t="shared" si="122"/>
        <v>11345310</v>
      </c>
      <c r="BK158" s="59">
        <f t="shared" si="123"/>
        <v>133976409</v>
      </c>
      <c r="BL158" s="59">
        <f t="shared" si="124"/>
        <v>72416739</v>
      </c>
      <c r="BM158" s="59">
        <f t="shared" si="125"/>
        <v>0</v>
      </c>
      <c r="BN158" s="59">
        <f t="shared" si="126"/>
        <v>0</v>
      </c>
      <c r="BO158" s="59">
        <f t="shared" si="127"/>
        <v>0</v>
      </c>
      <c r="BP158" s="61"/>
      <c r="BQ158" s="59">
        <f t="shared" si="128"/>
        <v>0</v>
      </c>
      <c r="BR158" s="59">
        <f t="shared" si="129"/>
        <v>307508700</v>
      </c>
      <c r="BS158" s="59">
        <f t="shared" si="130"/>
        <v>217738458</v>
      </c>
      <c r="BT158" s="59">
        <f t="shared" si="131"/>
        <v>0</v>
      </c>
    </row>
    <row r="159">
      <c r="A159" s="49"/>
      <c r="B159" s="50" t="s">
        <v>37</v>
      </c>
      <c r="C159" s="6"/>
      <c r="D159" s="51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3"/>
      <c r="BA159" s="59">
        <f t="shared" si="114"/>
        <v>0</v>
      </c>
      <c r="BB159" s="28">
        <f t="shared" si="115"/>
        <v>0</v>
      </c>
      <c r="BC159" s="64"/>
      <c r="BD159" s="59">
        <f t="shared" si="116"/>
        <v>0</v>
      </c>
      <c r="BE159" s="59">
        <f t="shared" si="117"/>
        <v>0</v>
      </c>
      <c r="BF159" s="59">
        <f t="shared" si="118"/>
        <v>0</v>
      </c>
      <c r="BG159" s="59">
        <f t="shared" si="119"/>
        <v>0</v>
      </c>
      <c r="BH159" s="59">
        <f t="shared" si="120"/>
        <v>0</v>
      </c>
      <c r="BI159" s="59">
        <f t="shared" si="121"/>
        <v>0</v>
      </c>
      <c r="BJ159" s="59">
        <f t="shared" si="122"/>
        <v>0</v>
      </c>
      <c r="BK159" s="59">
        <f t="shared" si="123"/>
        <v>0</v>
      </c>
      <c r="BL159" s="59">
        <f t="shared" si="124"/>
        <v>0</v>
      </c>
      <c r="BM159" s="59">
        <f t="shared" si="125"/>
        <v>0</v>
      </c>
      <c r="BN159" s="59">
        <f t="shared" si="126"/>
        <v>0</v>
      </c>
      <c r="BO159" s="59">
        <f t="shared" si="127"/>
        <v>0</v>
      </c>
      <c r="BP159" s="64"/>
      <c r="BQ159" s="59">
        <f t="shared" si="128"/>
        <v>0</v>
      </c>
      <c r="BR159" s="59">
        <f t="shared" si="129"/>
        <v>0</v>
      </c>
      <c r="BS159" s="59">
        <f t="shared" si="130"/>
        <v>0</v>
      </c>
      <c r="BT159" s="59">
        <f t="shared" si="131"/>
        <v>0</v>
      </c>
    </row>
    <row r="160">
      <c r="A160" s="49"/>
      <c r="B160" s="52" t="s">
        <v>38</v>
      </c>
      <c r="C160" s="52" t="s">
        <v>123</v>
      </c>
      <c r="D160" s="53">
        <v>6.0E8</v>
      </c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53">
        <v>3.3000472E7</v>
      </c>
      <c r="U160" s="62"/>
      <c r="V160" s="62"/>
      <c r="W160" s="53">
        <v>585600.0</v>
      </c>
      <c r="X160" s="53">
        <v>5.907753E7</v>
      </c>
      <c r="Y160" s="53">
        <v>8.7650928E7</v>
      </c>
      <c r="Z160" s="62"/>
      <c r="AA160" s="53">
        <v>9565027.0</v>
      </c>
      <c r="AB160" s="53">
        <f>100018760+8000003+9610380</f>
        <v>117629143</v>
      </c>
      <c r="AC160" s="53">
        <v>1.134531E7</v>
      </c>
      <c r="AD160" s="62"/>
      <c r="AE160" s="62"/>
      <c r="AF160" s="62"/>
      <c r="AG160" s="62"/>
      <c r="AH160" s="62"/>
      <c r="AI160" s="53">
        <f>34974990+41250591+57750828</f>
        <v>133976409</v>
      </c>
      <c r="AJ160" s="62"/>
      <c r="AK160" s="62"/>
      <c r="AL160" s="53">
        <v>3086747.0</v>
      </c>
      <c r="AM160" s="53">
        <v>2.1600008E7</v>
      </c>
      <c r="AN160" s="53">
        <v>4.7729984E7</v>
      </c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5"/>
      <c r="BA160" s="59">
        <f t="shared" si="114"/>
        <v>525247158</v>
      </c>
      <c r="BB160" s="28">
        <f t="shared" si="115"/>
        <v>74752842</v>
      </c>
      <c r="BC160" s="64"/>
      <c r="BD160" s="59">
        <f t="shared" si="116"/>
        <v>0</v>
      </c>
      <c r="BE160" s="59">
        <f t="shared" si="117"/>
        <v>0</v>
      </c>
      <c r="BF160" s="59">
        <f t="shared" si="118"/>
        <v>0</v>
      </c>
      <c r="BG160" s="59">
        <f t="shared" si="119"/>
        <v>33000472</v>
      </c>
      <c r="BH160" s="59">
        <f t="shared" si="120"/>
        <v>59663130</v>
      </c>
      <c r="BI160" s="59">
        <f t="shared" si="121"/>
        <v>214845098</v>
      </c>
      <c r="BJ160" s="59">
        <f t="shared" si="122"/>
        <v>11345310</v>
      </c>
      <c r="BK160" s="59">
        <f t="shared" si="123"/>
        <v>133976409</v>
      </c>
      <c r="BL160" s="59">
        <f t="shared" si="124"/>
        <v>72416739</v>
      </c>
      <c r="BM160" s="59">
        <f t="shared" si="125"/>
        <v>0</v>
      </c>
      <c r="BN160" s="59">
        <f t="shared" si="126"/>
        <v>0</v>
      </c>
      <c r="BO160" s="59">
        <f t="shared" si="127"/>
        <v>0</v>
      </c>
      <c r="BP160" s="64"/>
      <c r="BQ160" s="59">
        <f t="shared" si="128"/>
        <v>0</v>
      </c>
      <c r="BR160" s="59">
        <f t="shared" si="129"/>
        <v>307508700</v>
      </c>
      <c r="BS160" s="59">
        <f t="shared" si="130"/>
        <v>217738458</v>
      </c>
      <c r="BT160" s="59">
        <f t="shared" si="131"/>
        <v>0</v>
      </c>
    </row>
    <row r="161">
      <c r="A161" s="41" t="s">
        <v>98</v>
      </c>
      <c r="B161" s="42" t="s">
        <v>389</v>
      </c>
      <c r="C161" s="6"/>
      <c r="D161" s="43">
        <f t="shared" ref="D161:AZ161" si="144">sum(D162)</f>
        <v>2279402000</v>
      </c>
      <c r="E161" s="43">
        <f t="shared" si="144"/>
        <v>0</v>
      </c>
      <c r="F161" s="43">
        <f t="shared" si="144"/>
        <v>0</v>
      </c>
      <c r="G161" s="43">
        <f t="shared" si="144"/>
        <v>0</v>
      </c>
      <c r="H161" s="43">
        <f t="shared" si="144"/>
        <v>0</v>
      </c>
      <c r="I161" s="43">
        <f t="shared" si="144"/>
        <v>0</v>
      </c>
      <c r="J161" s="43">
        <f t="shared" si="144"/>
        <v>0</v>
      </c>
      <c r="K161" s="43">
        <f t="shared" si="144"/>
        <v>0</v>
      </c>
      <c r="L161" s="43">
        <f t="shared" si="144"/>
        <v>0</v>
      </c>
      <c r="M161" s="43">
        <f t="shared" si="144"/>
        <v>0</v>
      </c>
      <c r="N161" s="43">
        <f t="shared" si="144"/>
        <v>0</v>
      </c>
      <c r="O161" s="43">
        <f t="shared" si="144"/>
        <v>0</v>
      </c>
      <c r="P161" s="43">
        <f t="shared" si="144"/>
        <v>0</v>
      </c>
      <c r="Q161" s="43">
        <f t="shared" si="144"/>
        <v>0</v>
      </c>
      <c r="R161" s="43">
        <f t="shared" si="144"/>
        <v>0</v>
      </c>
      <c r="S161" s="43">
        <f t="shared" si="144"/>
        <v>0</v>
      </c>
      <c r="T161" s="43">
        <f t="shared" si="144"/>
        <v>0</v>
      </c>
      <c r="U161" s="43">
        <f t="shared" si="144"/>
        <v>0</v>
      </c>
      <c r="V161" s="43">
        <f t="shared" si="144"/>
        <v>0</v>
      </c>
      <c r="W161" s="43">
        <f t="shared" si="144"/>
        <v>0</v>
      </c>
      <c r="X161" s="43">
        <f t="shared" si="144"/>
        <v>0</v>
      </c>
      <c r="Y161" s="43">
        <f t="shared" si="144"/>
        <v>0</v>
      </c>
      <c r="Z161" s="43">
        <f t="shared" si="144"/>
        <v>0</v>
      </c>
      <c r="AA161" s="43">
        <f t="shared" si="144"/>
        <v>0</v>
      </c>
      <c r="AB161" s="43">
        <f t="shared" si="144"/>
        <v>0</v>
      </c>
      <c r="AC161" s="43">
        <f t="shared" si="144"/>
        <v>0</v>
      </c>
      <c r="AD161" s="43">
        <f t="shared" si="144"/>
        <v>0</v>
      </c>
      <c r="AE161" s="43">
        <f t="shared" si="144"/>
        <v>0</v>
      </c>
      <c r="AF161" s="43">
        <f t="shared" si="144"/>
        <v>0</v>
      </c>
      <c r="AG161" s="43">
        <f t="shared" si="144"/>
        <v>0</v>
      </c>
      <c r="AH161" s="43">
        <f t="shared" si="144"/>
        <v>0</v>
      </c>
      <c r="AI161" s="43">
        <f t="shared" si="144"/>
        <v>0</v>
      </c>
      <c r="AJ161" s="43">
        <f t="shared" si="144"/>
        <v>0</v>
      </c>
      <c r="AK161" s="43">
        <f t="shared" si="144"/>
        <v>0</v>
      </c>
      <c r="AL161" s="43">
        <f t="shared" si="144"/>
        <v>0</v>
      </c>
      <c r="AM161" s="43">
        <f t="shared" si="144"/>
        <v>0</v>
      </c>
      <c r="AN161" s="43">
        <f t="shared" si="144"/>
        <v>0</v>
      </c>
      <c r="AO161" s="43">
        <f t="shared" si="144"/>
        <v>0</v>
      </c>
      <c r="AP161" s="43">
        <f t="shared" si="144"/>
        <v>0</v>
      </c>
      <c r="AQ161" s="43">
        <f t="shared" si="144"/>
        <v>0</v>
      </c>
      <c r="AR161" s="43">
        <f t="shared" si="144"/>
        <v>14685000</v>
      </c>
      <c r="AS161" s="43">
        <f t="shared" si="144"/>
        <v>0</v>
      </c>
      <c r="AT161" s="43">
        <f t="shared" si="144"/>
        <v>0</v>
      </c>
      <c r="AU161" s="43">
        <f t="shared" si="144"/>
        <v>0</v>
      </c>
      <c r="AV161" s="43">
        <f t="shared" si="144"/>
        <v>0</v>
      </c>
      <c r="AW161" s="43">
        <f t="shared" si="144"/>
        <v>0</v>
      </c>
      <c r="AX161" s="43">
        <f t="shared" si="144"/>
        <v>0</v>
      </c>
      <c r="AY161" s="43">
        <f t="shared" si="144"/>
        <v>0</v>
      </c>
      <c r="AZ161" s="43">
        <f t="shared" si="144"/>
        <v>0</v>
      </c>
      <c r="BA161" s="59">
        <f t="shared" si="114"/>
        <v>14685000</v>
      </c>
      <c r="BB161" s="28">
        <f t="shared" si="115"/>
        <v>2264717000</v>
      </c>
      <c r="BC161" s="29"/>
      <c r="BD161" s="59">
        <f t="shared" si="116"/>
        <v>0</v>
      </c>
      <c r="BE161" s="59">
        <f t="shared" si="117"/>
        <v>0</v>
      </c>
      <c r="BF161" s="59">
        <f t="shared" si="118"/>
        <v>0</v>
      </c>
      <c r="BG161" s="59">
        <f t="shared" si="119"/>
        <v>0</v>
      </c>
      <c r="BH161" s="59">
        <f t="shared" si="120"/>
        <v>0</v>
      </c>
      <c r="BI161" s="59">
        <f t="shared" si="121"/>
        <v>0</v>
      </c>
      <c r="BJ161" s="59">
        <f t="shared" si="122"/>
        <v>0</v>
      </c>
      <c r="BK161" s="59">
        <f t="shared" si="123"/>
        <v>0</v>
      </c>
      <c r="BL161" s="59">
        <f t="shared" si="124"/>
        <v>0</v>
      </c>
      <c r="BM161" s="59">
        <f t="shared" si="125"/>
        <v>14685000</v>
      </c>
      <c r="BN161" s="59">
        <f t="shared" si="126"/>
        <v>0</v>
      </c>
      <c r="BO161" s="59">
        <f t="shared" si="127"/>
        <v>0</v>
      </c>
      <c r="BP161" s="29"/>
      <c r="BQ161" s="59">
        <f t="shared" si="128"/>
        <v>0</v>
      </c>
      <c r="BR161" s="59">
        <f t="shared" si="129"/>
        <v>0</v>
      </c>
      <c r="BS161" s="59">
        <f t="shared" si="130"/>
        <v>0</v>
      </c>
      <c r="BT161" s="59">
        <f t="shared" si="131"/>
        <v>14685000</v>
      </c>
    </row>
    <row r="162">
      <c r="A162" s="45">
        <v>521811.0</v>
      </c>
      <c r="B162" s="46" t="s">
        <v>119</v>
      </c>
      <c r="C162" s="6"/>
      <c r="D162" s="47">
        <f t="shared" ref="D162:AZ162" si="145">sum(D164:D181)</f>
        <v>2279402000</v>
      </c>
      <c r="E162" s="47">
        <f t="shared" si="145"/>
        <v>0</v>
      </c>
      <c r="F162" s="47">
        <f t="shared" si="145"/>
        <v>0</v>
      </c>
      <c r="G162" s="47">
        <f t="shared" si="145"/>
        <v>0</v>
      </c>
      <c r="H162" s="47">
        <f t="shared" si="145"/>
        <v>0</v>
      </c>
      <c r="I162" s="47">
        <f t="shared" si="145"/>
        <v>0</v>
      </c>
      <c r="J162" s="47">
        <f t="shared" si="145"/>
        <v>0</v>
      </c>
      <c r="K162" s="47">
        <f t="shared" si="145"/>
        <v>0</v>
      </c>
      <c r="L162" s="47">
        <f t="shared" si="145"/>
        <v>0</v>
      </c>
      <c r="M162" s="47">
        <f t="shared" si="145"/>
        <v>0</v>
      </c>
      <c r="N162" s="47">
        <f t="shared" si="145"/>
        <v>0</v>
      </c>
      <c r="O162" s="47">
        <f t="shared" si="145"/>
        <v>0</v>
      </c>
      <c r="P162" s="47">
        <f t="shared" si="145"/>
        <v>0</v>
      </c>
      <c r="Q162" s="47">
        <f t="shared" si="145"/>
        <v>0</v>
      </c>
      <c r="R162" s="47">
        <f t="shared" si="145"/>
        <v>0</v>
      </c>
      <c r="S162" s="47">
        <f t="shared" si="145"/>
        <v>0</v>
      </c>
      <c r="T162" s="47">
        <f t="shared" si="145"/>
        <v>0</v>
      </c>
      <c r="U162" s="47">
        <f t="shared" si="145"/>
        <v>0</v>
      </c>
      <c r="V162" s="47">
        <f t="shared" si="145"/>
        <v>0</v>
      </c>
      <c r="W162" s="47">
        <f t="shared" si="145"/>
        <v>0</v>
      </c>
      <c r="X162" s="47">
        <f t="shared" si="145"/>
        <v>0</v>
      </c>
      <c r="Y162" s="47">
        <f t="shared" si="145"/>
        <v>0</v>
      </c>
      <c r="Z162" s="47">
        <f t="shared" si="145"/>
        <v>0</v>
      </c>
      <c r="AA162" s="47">
        <f t="shared" si="145"/>
        <v>0</v>
      </c>
      <c r="AB162" s="47">
        <f t="shared" si="145"/>
        <v>0</v>
      </c>
      <c r="AC162" s="47">
        <f t="shared" si="145"/>
        <v>0</v>
      </c>
      <c r="AD162" s="47">
        <f t="shared" si="145"/>
        <v>0</v>
      </c>
      <c r="AE162" s="47">
        <f t="shared" si="145"/>
        <v>0</v>
      </c>
      <c r="AF162" s="47">
        <f t="shared" si="145"/>
        <v>0</v>
      </c>
      <c r="AG162" s="47">
        <f t="shared" si="145"/>
        <v>0</v>
      </c>
      <c r="AH162" s="47">
        <f t="shared" si="145"/>
        <v>0</v>
      </c>
      <c r="AI162" s="47">
        <f t="shared" si="145"/>
        <v>0</v>
      </c>
      <c r="AJ162" s="47">
        <f t="shared" si="145"/>
        <v>0</v>
      </c>
      <c r="AK162" s="47">
        <f t="shared" si="145"/>
        <v>0</v>
      </c>
      <c r="AL162" s="47">
        <f t="shared" si="145"/>
        <v>0</v>
      </c>
      <c r="AM162" s="47">
        <f t="shared" si="145"/>
        <v>0</v>
      </c>
      <c r="AN162" s="47">
        <f t="shared" si="145"/>
        <v>0</v>
      </c>
      <c r="AO162" s="47">
        <f t="shared" si="145"/>
        <v>0</v>
      </c>
      <c r="AP162" s="47">
        <f t="shared" si="145"/>
        <v>0</v>
      </c>
      <c r="AQ162" s="47">
        <f t="shared" si="145"/>
        <v>0</v>
      </c>
      <c r="AR162" s="47">
        <f t="shared" si="145"/>
        <v>14685000</v>
      </c>
      <c r="AS162" s="47">
        <f t="shared" si="145"/>
        <v>0</v>
      </c>
      <c r="AT162" s="47">
        <f t="shared" si="145"/>
        <v>0</v>
      </c>
      <c r="AU162" s="47">
        <f t="shared" si="145"/>
        <v>0</v>
      </c>
      <c r="AV162" s="47">
        <f t="shared" si="145"/>
        <v>0</v>
      </c>
      <c r="AW162" s="47">
        <f t="shared" si="145"/>
        <v>0</v>
      </c>
      <c r="AX162" s="47">
        <f t="shared" si="145"/>
        <v>0</v>
      </c>
      <c r="AY162" s="47">
        <f t="shared" si="145"/>
        <v>0</v>
      </c>
      <c r="AZ162" s="47">
        <f t="shared" si="145"/>
        <v>0</v>
      </c>
      <c r="BA162" s="59">
        <f t="shared" si="114"/>
        <v>14685000</v>
      </c>
      <c r="BB162" s="28">
        <f t="shared" si="115"/>
        <v>2264717000</v>
      </c>
      <c r="BC162" s="61"/>
      <c r="BD162" s="59">
        <f t="shared" si="116"/>
        <v>0</v>
      </c>
      <c r="BE162" s="59">
        <f t="shared" si="117"/>
        <v>0</v>
      </c>
      <c r="BF162" s="59">
        <f t="shared" si="118"/>
        <v>0</v>
      </c>
      <c r="BG162" s="59">
        <f t="shared" si="119"/>
        <v>0</v>
      </c>
      <c r="BH162" s="59">
        <f t="shared" si="120"/>
        <v>0</v>
      </c>
      <c r="BI162" s="59">
        <f t="shared" si="121"/>
        <v>0</v>
      </c>
      <c r="BJ162" s="59">
        <f t="shared" si="122"/>
        <v>0</v>
      </c>
      <c r="BK162" s="59">
        <f t="shared" si="123"/>
        <v>0</v>
      </c>
      <c r="BL162" s="59">
        <f t="shared" si="124"/>
        <v>0</v>
      </c>
      <c r="BM162" s="59">
        <f t="shared" si="125"/>
        <v>14685000</v>
      </c>
      <c r="BN162" s="59">
        <f t="shared" si="126"/>
        <v>0</v>
      </c>
      <c r="BO162" s="59">
        <f t="shared" si="127"/>
        <v>0</v>
      </c>
      <c r="BP162" s="61"/>
      <c r="BQ162" s="59">
        <f t="shared" si="128"/>
        <v>0</v>
      </c>
      <c r="BR162" s="59">
        <f t="shared" si="129"/>
        <v>0</v>
      </c>
      <c r="BS162" s="59">
        <f t="shared" si="130"/>
        <v>0</v>
      </c>
      <c r="BT162" s="59">
        <f t="shared" si="131"/>
        <v>14685000</v>
      </c>
    </row>
    <row r="163">
      <c r="A163" s="49"/>
      <c r="B163" s="50" t="s">
        <v>37</v>
      </c>
      <c r="C163" s="6"/>
      <c r="D163" s="51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3"/>
      <c r="BA163" s="59">
        <f t="shared" si="114"/>
        <v>0</v>
      </c>
      <c r="BB163" s="28">
        <f t="shared" si="115"/>
        <v>0</v>
      </c>
      <c r="BC163" s="64"/>
      <c r="BD163" s="59">
        <f t="shared" si="116"/>
        <v>0</v>
      </c>
      <c r="BE163" s="59">
        <f t="shared" si="117"/>
        <v>0</v>
      </c>
      <c r="BF163" s="59">
        <f t="shared" si="118"/>
        <v>0</v>
      </c>
      <c r="BG163" s="59">
        <f t="shared" si="119"/>
        <v>0</v>
      </c>
      <c r="BH163" s="59">
        <f t="shared" si="120"/>
        <v>0</v>
      </c>
      <c r="BI163" s="59">
        <f t="shared" si="121"/>
        <v>0</v>
      </c>
      <c r="BJ163" s="59">
        <f t="shared" si="122"/>
        <v>0</v>
      </c>
      <c r="BK163" s="59">
        <f t="shared" si="123"/>
        <v>0</v>
      </c>
      <c r="BL163" s="59">
        <f t="shared" si="124"/>
        <v>0</v>
      </c>
      <c r="BM163" s="59">
        <f t="shared" si="125"/>
        <v>0</v>
      </c>
      <c r="BN163" s="59">
        <f t="shared" si="126"/>
        <v>0</v>
      </c>
      <c r="BO163" s="59">
        <f t="shared" si="127"/>
        <v>0</v>
      </c>
      <c r="BP163" s="64"/>
      <c r="BQ163" s="59">
        <f t="shared" si="128"/>
        <v>0</v>
      </c>
      <c r="BR163" s="59">
        <f t="shared" si="129"/>
        <v>0</v>
      </c>
      <c r="BS163" s="59">
        <f t="shared" si="130"/>
        <v>0</v>
      </c>
      <c r="BT163" s="59">
        <f t="shared" si="131"/>
        <v>0</v>
      </c>
    </row>
    <row r="164">
      <c r="A164" s="49"/>
      <c r="B164" s="52" t="s">
        <v>38</v>
      </c>
      <c r="C164" s="52" t="s">
        <v>390</v>
      </c>
      <c r="D164" s="53">
        <v>1.81603E8</v>
      </c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53"/>
      <c r="U164" s="62"/>
      <c r="V164" s="62"/>
      <c r="W164" s="53"/>
      <c r="X164" s="53"/>
      <c r="Y164" s="53"/>
      <c r="Z164" s="62"/>
      <c r="AA164" s="53"/>
      <c r="AB164" s="53"/>
      <c r="AC164" s="53"/>
      <c r="AD164" s="62"/>
      <c r="AE164" s="62"/>
      <c r="AF164" s="62"/>
      <c r="AG164" s="62"/>
      <c r="AH164" s="62"/>
      <c r="AI164" s="53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5"/>
      <c r="BA164" s="59">
        <f t="shared" si="114"/>
        <v>0</v>
      </c>
      <c r="BB164" s="28">
        <f t="shared" si="115"/>
        <v>181603000</v>
      </c>
      <c r="BC164" s="64"/>
      <c r="BD164" s="59">
        <f t="shared" si="116"/>
        <v>0</v>
      </c>
      <c r="BE164" s="59">
        <f t="shared" si="117"/>
        <v>0</v>
      </c>
      <c r="BF164" s="59">
        <f t="shared" si="118"/>
        <v>0</v>
      </c>
      <c r="BG164" s="59">
        <f t="shared" si="119"/>
        <v>0</v>
      </c>
      <c r="BH164" s="59">
        <f t="shared" si="120"/>
        <v>0</v>
      </c>
      <c r="BI164" s="59">
        <f t="shared" si="121"/>
        <v>0</v>
      </c>
      <c r="BJ164" s="59">
        <f t="shared" si="122"/>
        <v>0</v>
      </c>
      <c r="BK164" s="59">
        <f t="shared" si="123"/>
        <v>0</v>
      </c>
      <c r="BL164" s="59">
        <f t="shared" si="124"/>
        <v>0</v>
      </c>
      <c r="BM164" s="59">
        <f t="shared" si="125"/>
        <v>0</v>
      </c>
      <c r="BN164" s="59">
        <f t="shared" si="126"/>
        <v>0</v>
      </c>
      <c r="BO164" s="59">
        <f t="shared" si="127"/>
        <v>0</v>
      </c>
      <c r="BP164" s="64"/>
      <c r="BQ164" s="59">
        <f t="shared" si="128"/>
        <v>0</v>
      </c>
      <c r="BR164" s="59">
        <f t="shared" si="129"/>
        <v>0</v>
      </c>
      <c r="BS164" s="59">
        <f t="shared" si="130"/>
        <v>0</v>
      </c>
      <c r="BT164" s="59">
        <f t="shared" si="131"/>
        <v>0</v>
      </c>
    </row>
    <row r="165">
      <c r="A165" s="49"/>
      <c r="B165" s="52" t="s">
        <v>38</v>
      </c>
      <c r="C165" s="52" t="s">
        <v>391</v>
      </c>
      <c r="D165" s="53">
        <v>5.042E7</v>
      </c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53"/>
      <c r="U165" s="62"/>
      <c r="V165" s="62"/>
      <c r="W165" s="53"/>
      <c r="X165" s="53"/>
      <c r="Y165" s="53"/>
      <c r="Z165" s="62"/>
      <c r="AA165" s="53"/>
      <c r="AB165" s="53"/>
      <c r="AC165" s="53"/>
      <c r="AD165" s="62"/>
      <c r="AE165" s="62"/>
      <c r="AF165" s="62"/>
      <c r="AG165" s="62"/>
      <c r="AH165" s="62"/>
      <c r="AI165" s="53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5"/>
      <c r="BA165" s="59">
        <f t="shared" si="114"/>
        <v>0</v>
      </c>
      <c r="BB165" s="28">
        <f t="shared" si="115"/>
        <v>50420000</v>
      </c>
      <c r="BC165" s="64"/>
      <c r="BD165" s="59">
        <f t="shared" si="116"/>
        <v>0</v>
      </c>
      <c r="BE165" s="59">
        <f t="shared" si="117"/>
        <v>0</v>
      </c>
      <c r="BF165" s="59">
        <f t="shared" si="118"/>
        <v>0</v>
      </c>
      <c r="BG165" s="59">
        <f t="shared" si="119"/>
        <v>0</v>
      </c>
      <c r="BH165" s="59">
        <f t="shared" si="120"/>
        <v>0</v>
      </c>
      <c r="BI165" s="59">
        <f t="shared" si="121"/>
        <v>0</v>
      </c>
      <c r="BJ165" s="59">
        <f t="shared" si="122"/>
        <v>0</v>
      </c>
      <c r="BK165" s="59">
        <f t="shared" si="123"/>
        <v>0</v>
      </c>
      <c r="BL165" s="59">
        <f t="shared" si="124"/>
        <v>0</v>
      </c>
      <c r="BM165" s="59">
        <f t="shared" si="125"/>
        <v>0</v>
      </c>
      <c r="BN165" s="59">
        <f t="shared" si="126"/>
        <v>0</v>
      </c>
      <c r="BO165" s="59">
        <f t="shared" si="127"/>
        <v>0</v>
      </c>
      <c r="BP165" s="64"/>
      <c r="BQ165" s="59">
        <f t="shared" si="128"/>
        <v>0</v>
      </c>
      <c r="BR165" s="59">
        <f t="shared" si="129"/>
        <v>0</v>
      </c>
      <c r="BS165" s="59">
        <f t="shared" si="130"/>
        <v>0</v>
      </c>
      <c r="BT165" s="59">
        <f t="shared" si="131"/>
        <v>0</v>
      </c>
    </row>
    <row r="166">
      <c r="A166" s="49"/>
      <c r="B166" s="52" t="s">
        <v>38</v>
      </c>
      <c r="C166" s="52" t="s">
        <v>392</v>
      </c>
      <c r="D166" s="53">
        <v>7.2136E7</v>
      </c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53"/>
      <c r="U166" s="62"/>
      <c r="V166" s="62"/>
      <c r="W166" s="53"/>
      <c r="X166" s="53"/>
      <c r="Y166" s="53"/>
      <c r="Z166" s="62"/>
      <c r="AA166" s="53"/>
      <c r="AB166" s="53"/>
      <c r="AC166" s="53"/>
      <c r="AD166" s="62"/>
      <c r="AE166" s="62"/>
      <c r="AF166" s="62"/>
      <c r="AG166" s="62"/>
      <c r="AH166" s="62"/>
      <c r="AI166" s="53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5"/>
      <c r="BA166" s="59">
        <f t="shared" si="114"/>
        <v>0</v>
      </c>
      <c r="BB166" s="28">
        <f t="shared" si="115"/>
        <v>72136000</v>
      </c>
      <c r="BC166" s="64"/>
      <c r="BD166" s="59">
        <f t="shared" si="116"/>
        <v>0</v>
      </c>
      <c r="BE166" s="59">
        <f t="shared" si="117"/>
        <v>0</v>
      </c>
      <c r="BF166" s="59">
        <f t="shared" si="118"/>
        <v>0</v>
      </c>
      <c r="BG166" s="59">
        <f t="shared" si="119"/>
        <v>0</v>
      </c>
      <c r="BH166" s="59">
        <f t="shared" si="120"/>
        <v>0</v>
      </c>
      <c r="BI166" s="59">
        <f t="shared" si="121"/>
        <v>0</v>
      </c>
      <c r="BJ166" s="59">
        <f t="shared" si="122"/>
        <v>0</v>
      </c>
      <c r="BK166" s="59">
        <f t="shared" si="123"/>
        <v>0</v>
      </c>
      <c r="BL166" s="59">
        <f t="shared" si="124"/>
        <v>0</v>
      </c>
      <c r="BM166" s="59">
        <f t="shared" si="125"/>
        <v>0</v>
      </c>
      <c r="BN166" s="59">
        <f t="shared" si="126"/>
        <v>0</v>
      </c>
      <c r="BO166" s="59">
        <f t="shared" si="127"/>
        <v>0</v>
      </c>
      <c r="BP166" s="64"/>
      <c r="BQ166" s="59">
        <f t="shared" si="128"/>
        <v>0</v>
      </c>
      <c r="BR166" s="59">
        <f t="shared" si="129"/>
        <v>0</v>
      </c>
      <c r="BS166" s="59">
        <f t="shared" si="130"/>
        <v>0</v>
      </c>
      <c r="BT166" s="59">
        <f t="shared" si="131"/>
        <v>0</v>
      </c>
    </row>
    <row r="167">
      <c r="A167" s="49"/>
      <c r="B167" s="52" t="s">
        <v>38</v>
      </c>
      <c r="C167" s="52" t="s">
        <v>393</v>
      </c>
      <c r="D167" s="53">
        <v>1.98717E8</v>
      </c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53"/>
      <c r="U167" s="62"/>
      <c r="V167" s="62"/>
      <c r="W167" s="53"/>
      <c r="X167" s="53"/>
      <c r="Y167" s="53"/>
      <c r="Z167" s="62"/>
      <c r="AA167" s="53"/>
      <c r="AB167" s="53"/>
      <c r="AC167" s="53"/>
      <c r="AD167" s="62"/>
      <c r="AE167" s="62"/>
      <c r="AF167" s="62"/>
      <c r="AG167" s="62"/>
      <c r="AH167" s="62"/>
      <c r="AI167" s="53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5"/>
      <c r="BA167" s="59">
        <f t="shared" si="114"/>
        <v>0</v>
      </c>
      <c r="BB167" s="28">
        <f t="shared" si="115"/>
        <v>198717000</v>
      </c>
      <c r="BC167" s="64"/>
      <c r="BD167" s="59">
        <f t="shared" si="116"/>
        <v>0</v>
      </c>
      <c r="BE167" s="59">
        <f t="shared" si="117"/>
        <v>0</v>
      </c>
      <c r="BF167" s="59">
        <f t="shared" si="118"/>
        <v>0</v>
      </c>
      <c r="BG167" s="59">
        <f t="shared" si="119"/>
        <v>0</v>
      </c>
      <c r="BH167" s="59">
        <f t="shared" si="120"/>
        <v>0</v>
      </c>
      <c r="BI167" s="59">
        <f t="shared" si="121"/>
        <v>0</v>
      </c>
      <c r="BJ167" s="59">
        <f t="shared" si="122"/>
        <v>0</v>
      </c>
      <c r="BK167" s="59">
        <f t="shared" si="123"/>
        <v>0</v>
      </c>
      <c r="BL167" s="59">
        <f t="shared" si="124"/>
        <v>0</v>
      </c>
      <c r="BM167" s="59">
        <f t="shared" si="125"/>
        <v>0</v>
      </c>
      <c r="BN167" s="59">
        <f t="shared" si="126"/>
        <v>0</v>
      </c>
      <c r="BO167" s="59">
        <f t="shared" si="127"/>
        <v>0</v>
      </c>
      <c r="BP167" s="64"/>
      <c r="BQ167" s="59">
        <f t="shared" si="128"/>
        <v>0</v>
      </c>
      <c r="BR167" s="59">
        <f t="shared" si="129"/>
        <v>0</v>
      </c>
      <c r="BS167" s="59">
        <f t="shared" si="130"/>
        <v>0</v>
      </c>
      <c r="BT167" s="59">
        <f t="shared" si="131"/>
        <v>0</v>
      </c>
    </row>
    <row r="168">
      <c r="A168" s="49"/>
      <c r="B168" s="52" t="s">
        <v>38</v>
      </c>
      <c r="C168" s="52" t="s">
        <v>394</v>
      </c>
      <c r="D168" s="53">
        <v>5.7335E7</v>
      </c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53"/>
      <c r="U168" s="62"/>
      <c r="V168" s="62"/>
      <c r="W168" s="53"/>
      <c r="X168" s="53"/>
      <c r="Y168" s="53"/>
      <c r="Z168" s="62"/>
      <c r="AA168" s="53"/>
      <c r="AB168" s="53"/>
      <c r="AC168" s="53"/>
      <c r="AD168" s="62"/>
      <c r="AE168" s="62"/>
      <c r="AF168" s="62"/>
      <c r="AG168" s="62"/>
      <c r="AH168" s="62"/>
      <c r="AI168" s="53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5"/>
      <c r="BA168" s="59">
        <f t="shared" si="114"/>
        <v>0</v>
      </c>
      <c r="BB168" s="28">
        <f t="shared" si="115"/>
        <v>57335000</v>
      </c>
      <c r="BC168" s="64"/>
      <c r="BD168" s="59">
        <f t="shared" si="116"/>
        <v>0</v>
      </c>
      <c r="BE168" s="59">
        <f t="shared" si="117"/>
        <v>0</v>
      </c>
      <c r="BF168" s="59">
        <f t="shared" si="118"/>
        <v>0</v>
      </c>
      <c r="BG168" s="59">
        <f t="shared" si="119"/>
        <v>0</v>
      </c>
      <c r="BH168" s="59">
        <f t="shared" si="120"/>
        <v>0</v>
      </c>
      <c r="BI168" s="59">
        <f t="shared" si="121"/>
        <v>0</v>
      </c>
      <c r="BJ168" s="59">
        <f t="shared" si="122"/>
        <v>0</v>
      </c>
      <c r="BK168" s="59">
        <f t="shared" si="123"/>
        <v>0</v>
      </c>
      <c r="BL168" s="59">
        <f t="shared" si="124"/>
        <v>0</v>
      </c>
      <c r="BM168" s="59">
        <f t="shared" si="125"/>
        <v>0</v>
      </c>
      <c r="BN168" s="59">
        <f t="shared" si="126"/>
        <v>0</v>
      </c>
      <c r="BO168" s="59">
        <f t="shared" si="127"/>
        <v>0</v>
      </c>
      <c r="BP168" s="64"/>
      <c r="BQ168" s="59">
        <f t="shared" si="128"/>
        <v>0</v>
      </c>
      <c r="BR168" s="59">
        <f t="shared" si="129"/>
        <v>0</v>
      </c>
      <c r="BS168" s="59">
        <f t="shared" si="130"/>
        <v>0</v>
      </c>
      <c r="BT168" s="59">
        <f t="shared" si="131"/>
        <v>0</v>
      </c>
    </row>
    <row r="169">
      <c r="A169" s="49"/>
      <c r="B169" s="52" t="s">
        <v>38</v>
      </c>
      <c r="C169" s="52" t="s">
        <v>395</v>
      </c>
      <c r="D169" s="53">
        <v>1.97985E8</v>
      </c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53"/>
      <c r="U169" s="62"/>
      <c r="V169" s="62"/>
      <c r="W169" s="53"/>
      <c r="X169" s="53"/>
      <c r="Y169" s="53"/>
      <c r="Z169" s="62"/>
      <c r="AA169" s="53"/>
      <c r="AB169" s="53"/>
      <c r="AC169" s="53"/>
      <c r="AD169" s="62"/>
      <c r="AE169" s="62"/>
      <c r="AF169" s="62"/>
      <c r="AG169" s="62"/>
      <c r="AH169" s="62"/>
      <c r="AI169" s="53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5"/>
      <c r="BA169" s="59">
        <f t="shared" si="114"/>
        <v>0</v>
      </c>
      <c r="BB169" s="28">
        <f t="shared" si="115"/>
        <v>197985000</v>
      </c>
      <c r="BC169" s="64"/>
      <c r="BD169" s="59">
        <f t="shared" si="116"/>
        <v>0</v>
      </c>
      <c r="BE169" s="59">
        <f t="shared" si="117"/>
        <v>0</v>
      </c>
      <c r="BF169" s="59">
        <f t="shared" si="118"/>
        <v>0</v>
      </c>
      <c r="BG169" s="59">
        <f t="shared" si="119"/>
        <v>0</v>
      </c>
      <c r="BH169" s="59">
        <f t="shared" si="120"/>
        <v>0</v>
      </c>
      <c r="BI169" s="59">
        <f t="shared" si="121"/>
        <v>0</v>
      </c>
      <c r="BJ169" s="59">
        <f t="shared" si="122"/>
        <v>0</v>
      </c>
      <c r="BK169" s="59">
        <f t="shared" si="123"/>
        <v>0</v>
      </c>
      <c r="BL169" s="59">
        <f t="shared" si="124"/>
        <v>0</v>
      </c>
      <c r="BM169" s="59">
        <f t="shared" si="125"/>
        <v>0</v>
      </c>
      <c r="BN169" s="59">
        <f t="shared" si="126"/>
        <v>0</v>
      </c>
      <c r="BO169" s="59">
        <f t="shared" si="127"/>
        <v>0</v>
      </c>
      <c r="BP169" s="64"/>
      <c r="BQ169" s="59">
        <f t="shared" si="128"/>
        <v>0</v>
      </c>
      <c r="BR169" s="59">
        <f t="shared" si="129"/>
        <v>0</v>
      </c>
      <c r="BS169" s="59">
        <f t="shared" si="130"/>
        <v>0</v>
      </c>
      <c r="BT169" s="59">
        <f t="shared" si="131"/>
        <v>0</v>
      </c>
    </row>
    <row r="170">
      <c r="A170" s="49"/>
      <c r="B170" s="52" t="s">
        <v>38</v>
      </c>
      <c r="C170" s="52" t="s">
        <v>396</v>
      </c>
      <c r="D170" s="53">
        <v>1.20085E8</v>
      </c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53"/>
      <c r="U170" s="62"/>
      <c r="V170" s="62"/>
      <c r="W170" s="53"/>
      <c r="X170" s="53"/>
      <c r="Y170" s="53"/>
      <c r="Z170" s="62"/>
      <c r="AA170" s="53"/>
      <c r="AB170" s="53"/>
      <c r="AC170" s="53"/>
      <c r="AD170" s="62"/>
      <c r="AE170" s="62"/>
      <c r="AF170" s="62"/>
      <c r="AG170" s="62"/>
      <c r="AH170" s="62"/>
      <c r="AI170" s="53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5"/>
      <c r="BA170" s="59">
        <f t="shared" si="114"/>
        <v>0</v>
      </c>
      <c r="BB170" s="28">
        <f t="shared" si="115"/>
        <v>120085000</v>
      </c>
      <c r="BC170" s="64"/>
      <c r="BD170" s="59">
        <f t="shared" si="116"/>
        <v>0</v>
      </c>
      <c r="BE170" s="59">
        <f t="shared" si="117"/>
        <v>0</v>
      </c>
      <c r="BF170" s="59">
        <f t="shared" si="118"/>
        <v>0</v>
      </c>
      <c r="BG170" s="59">
        <f t="shared" si="119"/>
        <v>0</v>
      </c>
      <c r="BH170" s="59">
        <f t="shared" si="120"/>
        <v>0</v>
      </c>
      <c r="BI170" s="59">
        <f t="shared" si="121"/>
        <v>0</v>
      </c>
      <c r="BJ170" s="59">
        <f t="shared" si="122"/>
        <v>0</v>
      </c>
      <c r="BK170" s="59">
        <f t="shared" si="123"/>
        <v>0</v>
      </c>
      <c r="BL170" s="59">
        <f t="shared" si="124"/>
        <v>0</v>
      </c>
      <c r="BM170" s="59">
        <f t="shared" si="125"/>
        <v>0</v>
      </c>
      <c r="BN170" s="59">
        <f t="shared" si="126"/>
        <v>0</v>
      </c>
      <c r="BO170" s="59">
        <f t="shared" si="127"/>
        <v>0</v>
      </c>
      <c r="BP170" s="64"/>
      <c r="BQ170" s="59">
        <f t="shared" si="128"/>
        <v>0</v>
      </c>
      <c r="BR170" s="59">
        <f t="shared" si="129"/>
        <v>0</v>
      </c>
      <c r="BS170" s="59">
        <f t="shared" si="130"/>
        <v>0</v>
      </c>
      <c r="BT170" s="59">
        <f t="shared" si="131"/>
        <v>0</v>
      </c>
    </row>
    <row r="171">
      <c r="A171" s="49"/>
      <c r="B171" s="52" t="s">
        <v>38</v>
      </c>
      <c r="C171" s="52" t="s">
        <v>397</v>
      </c>
      <c r="D171" s="53">
        <v>1.35691E8</v>
      </c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53"/>
      <c r="U171" s="62"/>
      <c r="V171" s="62"/>
      <c r="W171" s="53"/>
      <c r="X171" s="53"/>
      <c r="Y171" s="53"/>
      <c r="Z171" s="62"/>
      <c r="AA171" s="53"/>
      <c r="AB171" s="53"/>
      <c r="AC171" s="53"/>
      <c r="AD171" s="62"/>
      <c r="AE171" s="62"/>
      <c r="AF171" s="62"/>
      <c r="AG171" s="62"/>
      <c r="AH171" s="62"/>
      <c r="AI171" s="53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5"/>
      <c r="BA171" s="59">
        <f t="shared" si="114"/>
        <v>0</v>
      </c>
      <c r="BB171" s="28">
        <f t="shared" si="115"/>
        <v>135691000</v>
      </c>
      <c r="BC171" s="64"/>
      <c r="BD171" s="59">
        <f t="shared" si="116"/>
        <v>0</v>
      </c>
      <c r="BE171" s="59">
        <f t="shared" si="117"/>
        <v>0</v>
      </c>
      <c r="BF171" s="59">
        <f t="shared" si="118"/>
        <v>0</v>
      </c>
      <c r="BG171" s="59">
        <f t="shared" si="119"/>
        <v>0</v>
      </c>
      <c r="BH171" s="59">
        <f t="shared" si="120"/>
        <v>0</v>
      </c>
      <c r="BI171" s="59">
        <f t="shared" si="121"/>
        <v>0</v>
      </c>
      <c r="BJ171" s="59">
        <f t="shared" si="122"/>
        <v>0</v>
      </c>
      <c r="BK171" s="59">
        <f t="shared" si="123"/>
        <v>0</v>
      </c>
      <c r="BL171" s="59">
        <f t="shared" si="124"/>
        <v>0</v>
      </c>
      <c r="BM171" s="59">
        <f t="shared" si="125"/>
        <v>0</v>
      </c>
      <c r="BN171" s="59">
        <f t="shared" si="126"/>
        <v>0</v>
      </c>
      <c r="BO171" s="59">
        <f t="shared" si="127"/>
        <v>0</v>
      </c>
      <c r="BP171" s="64"/>
      <c r="BQ171" s="59">
        <f t="shared" si="128"/>
        <v>0</v>
      </c>
      <c r="BR171" s="59">
        <f t="shared" si="129"/>
        <v>0</v>
      </c>
      <c r="BS171" s="59">
        <f t="shared" si="130"/>
        <v>0</v>
      </c>
      <c r="BT171" s="59">
        <f t="shared" si="131"/>
        <v>0</v>
      </c>
    </row>
    <row r="172">
      <c r="A172" s="49"/>
      <c r="B172" s="52" t="s">
        <v>38</v>
      </c>
      <c r="C172" s="52" t="s">
        <v>398</v>
      </c>
      <c r="D172" s="53">
        <v>1.48614E8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53"/>
      <c r="U172" s="62"/>
      <c r="V172" s="62"/>
      <c r="W172" s="53"/>
      <c r="X172" s="53"/>
      <c r="Y172" s="53"/>
      <c r="Z172" s="62"/>
      <c r="AA172" s="53"/>
      <c r="AB172" s="53"/>
      <c r="AC172" s="53"/>
      <c r="AD172" s="62"/>
      <c r="AE172" s="62"/>
      <c r="AF172" s="62"/>
      <c r="AG172" s="62"/>
      <c r="AH172" s="62"/>
      <c r="AI172" s="53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5"/>
      <c r="BA172" s="59">
        <f t="shared" si="114"/>
        <v>0</v>
      </c>
      <c r="BB172" s="28">
        <f t="shared" si="115"/>
        <v>148614000</v>
      </c>
      <c r="BC172" s="64"/>
      <c r="BD172" s="59">
        <f t="shared" si="116"/>
        <v>0</v>
      </c>
      <c r="BE172" s="59">
        <f t="shared" si="117"/>
        <v>0</v>
      </c>
      <c r="BF172" s="59">
        <f t="shared" si="118"/>
        <v>0</v>
      </c>
      <c r="BG172" s="59">
        <f t="shared" si="119"/>
        <v>0</v>
      </c>
      <c r="BH172" s="59">
        <f t="shared" si="120"/>
        <v>0</v>
      </c>
      <c r="BI172" s="59">
        <f t="shared" si="121"/>
        <v>0</v>
      </c>
      <c r="BJ172" s="59">
        <f t="shared" si="122"/>
        <v>0</v>
      </c>
      <c r="BK172" s="59">
        <f t="shared" si="123"/>
        <v>0</v>
      </c>
      <c r="BL172" s="59">
        <f t="shared" si="124"/>
        <v>0</v>
      </c>
      <c r="BM172" s="59">
        <f t="shared" si="125"/>
        <v>0</v>
      </c>
      <c r="BN172" s="59">
        <f t="shared" si="126"/>
        <v>0</v>
      </c>
      <c r="BO172" s="59">
        <f t="shared" si="127"/>
        <v>0</v>
      </c>
      <c r="BP172" s="64"/>
      <c r="BQ172" s="59">
        <f t="shared" si="128"/>
        <v>0</v>
      </c>
      <c r="BR172" s="59">
        <f t="shared" si="129"/>
        <v>0</v>
      </c>
      <c r="BS172" s="59">
        <f t="shared" si="130"/>
        <v>0</v>
      </c>
      <c r="BT172" s="59">
        <f t="shared" si="131"/>
        <v>0</v>
      </c>
    </row>
    <row r="173">
      <c r="A173" s="49"/>
      <c r="B173" s="52" t="s">
        <v>38</v>
      </c>
      <c r="C173" s="52" t="s">
        <v>399</v>
      </c>
      <c r="D173" s="53">
        <v>8.527E7</v>
      </c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53"/>
      <c r="U173" s="62"/>
      <c r="V173" s="62"/>
      <c r="W173" s="53"/>
      <c r="X173" s="53"/>
      <c r="Y173" s="53"/>
      <c r="Z173" s="62"/>
      <c r="AA173" s="53"/>
      <c r="AB173" s="53"/>
      <c r="AC173" s="53"/>
      <c r="AD173" s="62"/>
      <c r="AE173" s="62"/>
      <c r="AF173" s="62"/>
      <c r="AG173" s="62"/>
      <c r="AH173" s="62"/>
      <c r="AI173" s="53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5"/>
      <c r="BA173" s="59">
        <f t="shared" si="114"/>
        <v>0</v>
      </c>
      <c r="BB173" s="28">
        <f t="shared" si="115"/>
        <v>85270000</v>
      </c>
      <c r="BC173" s="64"/>
      <c r="BD173" s="59">
        <f t="shared" si="116"/>
        <v>0</v>
      </c>
      <c r="BE173" s="59">
        <f t="shared" si="117"/>
        <v>0</v>
      </c>
      <c r="BF173" s="59">
        <f t="shared" si="118"/>
        <v>0</v>
      </c>
      <c r="BG173" s="59">
        <f t="shared" si="119"/>
        <v>0</v>
      </c>
      <c r="BH173" s="59">
        <f t="shared" si="120"/>
        <v>0</v>
      </c>
      <c r="BI173" s="59">
        <f t="shared" si="121"/>
        <v>0</v>
      </c>
      <c r="BJ173" s="59">
        <f t="shared" si="122"/>
        <v>0</v>
      </c>
      <c r="BK173" s="59">
        <f t="shared" si="123"/>
        <v>0</v>
      </c>
      <c r="BL173" s="59">
        <f t="shared" si="124"/>
        <v>0</v>
      </c>
      <c r="BM173" s="59">
        <f t="shared" si="125"/>
        <v>0</v>
      </c>
      <c r="BN173" s="59">
        <f t="shared" si="126"/>
        <v>0</v>
      </c>
      <c r="BO173" s="59">
        <f t="shared" si="127"/>
        <v>0</v>
      </c>
      <c r="BP173" s="64"/>
      <c r="BQ173" s="59">
        <f t="shared" si="128"/>
        <v>0</v>
      </c>
      <c r="BR173" s="59">
        <f t="shared" si="129"/>
        <v>0</v>
      </c>
      <c r="BS173" s="59">
        <f t="shared" si="130"/>
        <v>0</v>
      </c>
      <c r="BT173" s="59">
        <f t="shared" si="131"/>
        <v>0</v>
      </c>
    </row>
    <row r="174">
      <c r="A174" s="49"/>
      <c r="B174" s="52" t="s">
        <v>38</v>
      </c>
      <c r="C174" s="52" t="s">
        <v>400</v>
      </c>
      <c r="D174" s="53">
        <v>4.8527E7</v>
      </c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53"/>
      <c r="U174" s="62"/>
      <c r="V174" s="62"/>
      <c r="W174" s="53"/>
      <c r="X174" s="53"/>
      <c r="Y174" s="53"/>
      <c r="Z174" s="62"/>
      <c r="AA174" s="53"/>
      <c r="AB174" s="53"/>
      <c r="AC174" s="53"/>
      <c r="AD174" s="62"/>
      <c r="AE174" s="62"/>
      <c r="AF174" s="62"/>
      <c r="AG174" s="62"/>
      <c r="AH174" s="62"/>
      <c r="AI174" s="53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5"/>
      <c r="BA174" s="59">
        <f t="shared" si="114"/>
        <v>0</v>
      </c>
      <c r="BB174" s="28">
        <f t="shared" si="115"/>
        <v>48527000</v>
      </c>
      <c r="BC174" s="64"/>
      <c r="BD174" s="59">
        <f t="shared" si="116"/>
        <v>0</v>
      </c>
      <c r="BE174" s="59">
        <f t="shared" si="117"/>
        <v>0</v>
      </c>
      <c r="BF174" s="59">
        <f t="shared" si="118"/>
        <v>0</v>
      </c>
      <c r="BG174" s="59">
        <f t="shared" si="119"/>
        <v>0</v>
      </c>
      <c r="BH174" s="59">
        <f t="shared" si="120"/>
        <v>0</v>
      </c>
      <c r="BI174" s="59">
        <f t="shared" si="121"/>
        <v>0</v>
      </c>
      <c r="BJ174" s="59">
        <f t="shared" si="122"/>
        <v>0</v>
      </c>
      <c r="BK174" s="59">
        <f t="shared" si="123"/>
        <v>0</v>
      </c>
      <c r="BL174" s="59">
        <f t="shared" si="124"/>
        <v>0</v>
      </c>
      <c r="BM174" s="59">
        <f t="shared" si="125"/>
        <v>0</v>
      </c>
      <c r="BN174" s="59">
        <f t="shared" si="126"/>
        <v>0</v>
      </c>
      <c r="BO174" s="59">
        <f t="shared" si="127"/>
        <v>0</v>
      </c>
      <c r="BP174" s="64"/>
      <c r="BQ174" s="59">
        <f t="shared" si="128"/>
        <v>0</v>
      </c>
      <c r="BR174" s="59">
        <f t="shared" si="129"/>
        <v>0</v>
      </c>
      <c r="BS174" s="59">
        <f t="shared" si="130"/>
        <v>0</v>
      </c>
      <c r="BT174" s="59">
        <f t="shared" si="131"/>
        <v>0</v>
      </c>
    </row>
    <row r="175">
      <c r="A175" s="49"/>
      <c r="B175" s="52" t="s">
        <v>38</v>
      </c>
      <c r="C175" s="52" t="s">
        <v>401</v>
      </c>
      <c r="D175" s="53">
        <v>1.5837E8</v>
      </c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53"/>
      <c r="U175" s="62"/>
      <c r="V175" s="62"/>
      <c r="W175" s="53"/>
      <c r="X175" s="53"/>
      <c r="Y175" s="53"/>
      <c r="Z175" s="62"/>
      <c r="AA175" s="53"/>
      <c r="AB175" s="53"/>
      <c r="AC175" s="53"/>
      <c r="AD175" s="62"/>
      <c r="AE175" s="62"/>
      <c r="AF175" s="62"/>
      <c r="AG175" s="62"/>
      <c r="AH175" s="62"/>
      <c r="AI175" s="53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5"/>
      <c r="BA175" s="59">
        <f t="shared" si="114"/>
        <v>0</v>
      </c>
      <c r="BB175" s="28">
        <f t="shared" si="115"/>
        <v>158370000</v>
      </c>
      <c r="BC175" s="64"/>
      <c r="BD175" s="59">
        <f t="shared" si="116"/>
        <v>0</v>
      </c>
      <c r="BE175" s="59">
        <f t="shared" si="117"/>
        <v>0</v>
      </c>
      <c r="BF175" s="59">
        <f t="shared" si="118"/>
        <v>0</v>
      </c>
      <c r="BG175" s="59">
        <f t="shared" si="119"/>
        <v>0</v>
      </c>
      <c r="BH175" s="59">
        <f t="shared" si="120"/>
        <v>0</v>
      </c>
      <c r="BI175" s="59">
        <f t="shared" si="121"/>
        <v>0</v>
      </c>
      <c r="BJ175" s="59">
        <f t="shared" si="122"/>
        <v>0</v>
      </c>
      <c r="BK175" s="59">
        <f t="shared" si="123"/>
        <v>0</v>
      </c>
      <c r="BL175" s="59">
        <f t="shared" si="124"/>
        <v>0</v>
      </c>
      <c r="BM175" s="59">
        <f t="shared" si="125"/>
        <v>0</v>
      </c>
      <c r="BN175" s="59">
        <f t="shared" si="126"/>
        <v>0</v>
      </c>
      <c r="BO175" s="59">
        <f t="shared" si="127"/>
        <v>0</v>
      </c>
      <c r="BP175" s="64"/>
      <c r="BQ175" s="59">
        <f t="shared" si="128"/>
        <v>0</v>
      </c>
      <c r="BR175" s="59">
        <f t="shared" si="129"/>
        <v>0</v>
      </c>
      <c r="BS175" s="59">
        <f t="shared" si="130"/>
        <v>0</v>
      </c>
      <c r="BT175" s="59">
        <f t="shared" si="131"/>
        <v>0</v>
      </c>
    </row>
    <row r="176">
      <c r="A176" s="49"/>
      <c r="B176" s="52" t="s">
        <v>38</v>
      </c>
      <c r="C176" s="52" t="s">
        <v>402</v>
      </c>
      <c r="D176" s="53">
        <v>1.94679E8</v>
      </c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53"/>
      <c r="U176" s="62"/>
      <c r="V176" s="62"/>
      <c r="W176" s="53"/>
      <c r="X176" s="53"/>
      <c r="Y176" s="53"/>
      <c r="Z176" s="62"/>
      <c r="AA176" s="53"/>
      <c r="AB176" s="53"/>
      <c r="AC176" s="53"/>
      <c r="AD176" s="62"/>
      <c r="AE176" s="62"/>
      <c r="AF176" s="62"/>
      <c r="AG176" s="62"/>
      <c r="AH176" s="62"/>
      <c r="AI176" s="53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5"/>
      <c r="BA176" s="59">
        <f t="shared" si="114"/>
        <v>0</v>
      </c>
      <c r="BB176" s="28">
        <f t="shared" si="115"/>
        <v>194679000</v>
      </c>
      <c r="BC176" s="64"/>
      <c r="BD176" s="59">
        <f t="shared" si="116"/>
        <v>0</v>
      </c>
      <c r="BE176" s="59">
        <f t="shared" si="117"/>
        <v>0</v>
      </c>
      <c r="BF176" s="59">
        <f t="shared" si="118"/>
        <v>0</v>
      </c>
      <c r="BG176" s="59">
        <f t="shared" si="119"/>
        <v>0</v>
      </c>
      <c r="BH176" s="59">
        <f t="shared" si="120"/>
        <v>0</v>
      </c>
      <c r="BI176" s="59">
        <f t="shared" si="121"/>
        <v>0</v>
      </c>
      <c r="BJ176" s="59">
        <f t="shared" si="122"/>
        <v>0</v>
      </c>
      <c r="BK176" s="59">
        <f t="shared" si="123"/>
        <v>0</v>
      </c>
      <c r="BL176" s="59">
        <f t="shared" si="124"/>
        <v>0</v>
      </c>
      <c r="BM176" s="59">
        <f t="shared" si="125"/>
        <v>0</v>
      </c>
      <c r="BN176" s="59">
        <f t="shared" si="126"/>
        <v>0</v>
      </c>
      <c r="BO176" s="59">
        <f t="shared" si="127"/>
        <v>0</v>
      </c>
      <c r="BP176" s="64"/>
      <c r="BQ176" s="59">
        <f t="shared" si="128"/>
        <v>0</v>
      </c>
      <c r="BR176" s="59">
        <f t="shared" si="129"/>
        <v>0</v>
      </c>
      <c r="BS176" s="59">
        <f t="shared" si="130"/>
        <v>0</v>
      </c>
      <c r="BT176" s="59">
        <f t="shared" si="131"/>
        <v>0</v>
      </c>
    </row>
    <row r="177">
      <c r="A177" s="49"/>
      <c r="B177" s="52" t="s">
        <v>38</v>
      </c>
      <c r="C177" s="52" t="s">
        <v>403</v>
      </c>
      <c r="D177" s="53">
        <v>8.6876E7</v>
      </c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53"/>
      <c r="U177" s="62"/>
      <c r="V177" s="62"/>
      <c r="W177" s="53"/>
      <c r="X177" s="53"/>
      <c r="Y177" s="53"/>
      <c r="Z177" s="62"/>
      <c r="AA177" s="53"/>
      <c r="AB177" s="53"/>
      <c r="AC177" s="53"/>
      <c r="AD177" s="62"/>
      <c r="AE177" s="62"/>
      <c r="AF177" s="62"/>
      <c r="AG177" s="62"/>
      <c r="AH177" s="62"/>
      <c r="AI177" s="53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5"/>
      <c r="BA177" s="59">
        <f t="shared" si="114"/>
        <v>0</v>
      </c>
      <c r="BB177" s="28">
        <f t="shared" si="115"/>
        <v>86876000</v>
      </c>
      <c r="BC177" s="64"/>
      <c r="BD177" s="59">
        <f t="shared" si="116"/>
        <v>0</v>
      </c>
      <c r="BE177" s="59">
        <f t="shared" si="117"/>
        <v>0</v>
      </c>
      <c r="BF177" s="59">
        <f t="shared" si="118"/>
        <v>0</v>
      </c>
      <c r="BG177" s="59">
        <f t="shared" si="119"/>
        <v>0</v>
      </c>
      <c r="BH177" s="59">
        <f t="shared" si="120"/>
        <v>0</v>
      </c>
      <c r="BI177" s="59">
        <f t="shared" si="121"/>
        <v>0</v>
      </c>
      <c r="BJ177" s="59">
        <f t="shared" si="122"/>
        <v>0</v>
      </c>
      <c r="BK177" s="59">
        <f t="shared" si="123"/>
        <v>0</v>
      </c>
      <c r="BL177" s="59">
        <f t="shared" si="124"/>
        <v>0</v>
      </c>
      <c r="BM177" s="59">
        <f t="shared" si="125"/>
        <v>0</v>
      </c>
      <c r="BN177" s="59">
        <f t="shared" si="126"/>
        <v>0</v>
      </c>
      <c r="BO177" s="59">
        <f t="shared" si="127"/>
        <v>0</v>
      </c>
      <c r="BP177" s="64"/>
      <c r="BQ177" s="59">
        <f t="shared" si="128"/>
        <v>0</v>
      </c>
      <c r="BR177" s="59">
        <f t="shared" si="129"/>
        <v>0</v>
      </c>
      <c r="BS177" s="59">
        <f t="shared" si="130"/>
        <v>0</v>
      </c>
      <c r="BT177" s="59">
        <f t="shared" si="131"/>
        <v>0</v>
      </c>
    </row>
    <row r="178">
      <c r="A178" s="49"/>
      <c r="B178" s="52" t="s">
        <v>38</v>
      </c>
      <c r="C178" s="52" t="s">
        <v>404</v>
      </c>
      <c r="D178" s="53">
        <v>1.4685E7</v>
      </c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53"/>
      <c r="U178" s="62"/>
      <c r="V178" s="62"/>
      <c r="W178" s="53"/>
      <c r="X178" s="53"/>
      <c r="Y178" s="53"/>
      <c r="Z178" s="62"/>
      <c r="AA178" s="53"/>
      <c r="AB178" s="53"/>
      <c r="AC178" s="53"/>
      <c r="AD178" s="62"/>
      <c r="AE178" s="62"/>
      <c r="AF178" s="62"/>
      <c r="AG178" s="62"/>
      <c r="AH178" s="62"/>
      <c r="AI178" s="53"/>
      <c r="AJ178" s="62"/>
      <c r="AK178" s="62"/>
      <c r="AL178" s="62"/>
      <c r="AM178" s="62"/>
      <c r="AN178" s="62"/>
      <c r="AO178" s="62"/>
      <c r="AP178" s="62"/>
      <c r="AQ178" s="62"/>
      <c r="AR178" s="53">
        <v>1.4685E7</v>
      </c>
      <c r="AS178" s="62"/>
      <c r="AT178" s="62"/>
      <c r="AU178" s="62"/>
      <c r="AV178" s="62"/>
      <c r="AW178" s="62"/>
      <c r="AX178" s="62"/>
      <c r="AY178" s="62"/>
      <c r="AZ178" s="65"/>
      <c r="BA178" s="59">
        <f t="shared" si="114"/>
        <v>14685000</v>
      </c>
      <c r="BB178" s="28">
        <f t="shared" si="115"/>
        <v>0</v>
      </c>
      <c r="BC178" s="64"/>
      <c r="BD178" s="59">
        <f t="shared" si="116"/>
        <v>0</v>
      </c>
      <c r="BE178" s="59">
        <f t="shared" si="117"/>
        <v>0</v>
      </c>
      <c r="BF178" s="59">
        <f t="shared" si="118"/>
        <v>0</v>
      </c>
      <c r="BG178" s="59">
        <f t="shared" si="119"/>
        <v>0</v>
      </c>
      <c r="BH178" s="59">
        <f t="shared" si="120"/>
        <v>0</v>
      </c>
      <c r="BI178" s="59">
        <f t="shared" si="121"/>
        <v>0</v>
      </c>
      <c r="BJ178" s="59">
        <f t="shared" si="122"/>
        <v>0</v>
      </c>
      <c r="BK178" s="59">
        <f t="shared" si="123"/>
        <v>0</v>
      </c>
      <c r="BL178" s="59">
        <f t="shared" si="124"/>
        <v>0</v>
      </c>
      <c r="BM178" s="59">
        <f t="shared" si="125"/>
        <v>14685000</v>
      </c>
      <c r="BN178" s="59">
        <f t="shared" si="126"/>
        <v>0</v>
      </c>
      <c r="BO178" s="59">
        <f t="shared" si="127"/>
        <v>0</v>
      </c>
      <c r="BP178" s="64"/>
      <c r="BQ178" s="59">
        <f t="shared" si="128"/>
        <v>0</v>
      </c>
      <c r="BR178" s="59">
        <f t="shared" si="129"/>
        <v>0</v>
      </c>
      <c r="BS178" s="59">
        <f t="shared" si="130"/>
        <v>0</v>
      </c>
      <c r="BT178" s="59">
        <f t="shared" si="131"/>
        <v>14685000</v>
      </c>
    </row>
    <row r="179">
      <c r="A179" s="49"/>
      <c r="B179" s="52" t="s">
        <v>38</v>
      </c>
      <c r="C179" s="52" t="s">
        <v>405</v>
      </c>
      <c r="D179" s="53">
        <v>1.64051E8</v>
      </c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53"/>
      <c r="U179" s="62"/>
      <c r="V179" s="62"/>
      <c r="W179" s="53"/>
      <c r="X179" s="53"/>
      <c r="Y179" s="53"/>
      <c r="Z179" s="62"/>
      <c r="AA179" s="53"/>
      <c r="AB179" s="53"/>
      <c r="AC179" s="53"/>
      <c r="AD179" s="62"/>
      <c r="AE179" s="62"/>
      <c r="AF179" s="62"/>
      <c r="AG179" s="62"/>
      <c r="AH179" s="62"/>
      <c r="AI179" s="53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  <c r="AY179" s="62"/>
      <c r="AZ179" s="65"/>
      <c r="BA179" s="59">
        <f t="shared" si="114"/>
        <v>0</v>
      </c>
      <c r="BB179" s="28">
        <f t="shared" si="115"/>
        <v>164051000</v>
      </c>
      <c r="BC179" s="64"/>
      <c r="BD179" s="59">
        <f t="shared" si="116"/>
        <v>0</v>
      </c>
      <c r="BE179" s="59">
        <f t="shared" si="117"/>
        <v>0</v>
      </c>
      <c r="BF179" s="59">
        <f t="shared" si="118"/>
        <v>0</v>
      </c>
      <c r="BG179" s="59">
        <f t="shared" si="119"/>
        <v>0</v>
      </c>
      <c r="BH179" s="59">
        <f t="shared" si="120"/>
        <v>0</v>
      </c>
      <c r="BI179" s="59">
        <f t="shared" si="121"/>
        <v>0</v>
      </c>
      <c r="BJ179" s="59">
        <f t="shared" si="122"/>
        <v>0</v>
      </c>
      <c r="BK179" s="59">
        <f t="shared" si="123"/>
        <v>0</v>
      </c>
      <c r="BL179" s="59">
        <f t="shared" si="124"/>
        <v>0</v>
      </c>
      <c r="BM179" s="59">
        <f t="shared" si="125"/>
        <v>0</v>
      </c>
      <c r="BN179" s="59">
        <f t="shared" si="126"/>
        <v>0</v>
      </c>
      <c r="BO179" s="59">
        <f t="shared" si="127"/>
        <v>0</v>
      </c>
      <c r="BP179" s="64"/>
      <c r="BQ179" s="59">
        <f t="shared" si="128"/>
        <v>0</v>
      </c>
      <c r="BR179" s="59">
        <f t="shared" si="129"/>
        <v>0</v>
      </c>
      <c r="BS179" s="59">
        <f t="shared" si="130"/>
        <v>0</v>
      </c>
      <c r="BT179" s="59">
        <f t="shared" si="131"/>
        <v>0</v>
      </c>
    </row>
    <row r="180">
      <c r="A180" s="49"/>
      <c r="B180" s="52" t="s">
        <v>38</v>
      </c>
      <c r="C180" s="52" t="s">
        <v>406</v>
      </c>
      <c r="D180" s="53">
        <v>1.96664E8</v>
      </c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53"/>
      <c r="U180" s="62"/>
      <c r="V180" s="62"/>
      <c r="W180" s="53"/>
      <c r="X180" s="53"/>
      <c r="Y180" s="53"/>
      <c r="Z180" s="62"/>
      <c r="AA180" s="53"/>
      <c r="AB180" s="53"/>
      <c r="AC180" s="53"/>
      <c r="AD180" s="62"/>
      <c r="AE180" s="62"/>
      <c r="AF180" s="62"/>
      <c r="AG180" s="62"/>
      <c r="AH180" s="62"/>
      <c r="AI180" s="53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5"/>
      <c r="BA180" s="59">
        <f t="shared" si="114"/>
        <v>0</v>
      </c>
      <c r="BB180" s="28">
        <f t="shared" si="115"/>
        <v>196664000</v>
      </c>
      <c r="BC180" s="64"/>
      <c r="BD180" s="59">
        <f t="shared" si="116"/>
        <v>0</v>
      </c>
      <c r="BE180" s="59">
        <f t="shared" si="117"/>
        <v>0</v>
      </c>
      <c r="BF180" s="59">
        <f t="shared" si="118"/>
        <v>0</v>
      </c>
      <c r="BG180" s="59">
        <f t="shared" si="119"/>
        <v>0</v>
      </c>
      <c r="BH180" s="59">
        <f t="shared" si="120"/>
        <v>0</v>
      </c>
      <c r="BI180" s="59">
        <f t="shared" si="121"/>
        <v>0</v>
      </c>
      <c r="BJ180" s="59">
        <f t="shared" si="122"/>
        <v>0</v>
      </c>
      <c r="BK180" s="59">
        <f t="shared" si="123"/>
        <v>0</v>
      </c>
      <c r="BL180" s="59">
        <f t="shared" si="124"/>
        <v>0</v>
      </c>
      <c r="BM180" s="59">
        <f t="shared" si="125"/>
        <v>0</v>
      </c>
      <c r="BN180" s="59">
        <f t="shared" si="126"/>
        <v>0</v>
      </c>
      <c r="BO180" s="59">
        <f t="shared" si="127"/>
        <v>0</v>
      </c>
      <c r="BP180" s="64"/>
      <c r="BQ180" s="59">
        <f t="shared" si="128"/>
        <v>0</v>
      </c>
      <c r="BR180" s="59">
        <f t="shared" si="129"/>
        <v>0</v>
      </c>
      <c r="BS180" s="59">
        <f t="shared" si="130"/>
        <v>0</v>
      </c>
      <c r="BT180" s="59">
        <f t="shared" si="131"/>
        <v>0</v>
      </c>
    </row>
    <row r="181">
      <c r="A181" s="49"/>
      <c r="B181" s="52" t="s">
        <v>38</v>
      </c>
      <c r="C181" s="52" t="s">
        <v>407</v>
      </c>
      <c r="D181" s="53">
        <v>1.67694E8</v>
      </c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53"/>
      <c r="U181" s="62"/>
      <c r="V181" s="62"/>
      <c r="W181" s="53"/>
      <c r="X181" s="53"/>
      <c r="Y181" s="53"/>
      <c r="Z181" s="62"/>
      <c r="AA181" s="53"/>
      <c r="AB181" s="53"/>
      <c r="AC181" s="53"/>
      <c r="AD181" s="62"/>
      <c r="AE181" s="62"/>
      <c r="AF181" s="62"/>
      <c r="AG181" s="62"/>
      <c r="AH181" s="62"/>
      <c r="AI181" s="53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5"/>
      <c r="BA181" s="59">
        <f t="shared" si="114"/>
        <v>0</v>
      </c>
      <c r="BB181" s="28">
        <f t="shared" si="115"/>
        <v>167694000</v>
      </c>
      <c r="BC181" s="64"/>
      <c r="BD181" s="59">
        <f t="shared" si="116"/>
        <v>0</v>
      </c>
      <c r="BE181" s="59">
        <f t="shared" si="117"/>
        <v>0</v>
      </c>
      <c r="BF181" s="59">
        <f t="shared" si="118"/>
        <v>0</v>
      </c>
      <c r="BG181" s="59">
        <f t="shared" si="119"/>
        <v>0</v>
      </c>
      <c r="BH181" s="59">
        <f t="shared" si="120"/>
        <v>0</v>
      </c>
      <c r="BI181" s="59">
        <f t="shared" si="121"/>
        <v>0</v>
      </c>
      <c r="BJ181" s="59">
        <f t="shared" si="122"/>
        <v>0</v>
      </c>
      <c r="BK181" s="59">
        <f t="shared" si="123"/>
        <v>0</v>
      </c>
      <c r="BL181" s="59">
        <f t="shared" si="124"/>
        <v>0</v>
      </c>
      <c r="BM181" s="59">
        <f t="shared" si="125"/>
        <v>0</v>
      </c>
      <c r="BN181" s="59">
        <f t="shared" si="126"/>
        <v>0</v>
      </c>
      <c r="BO181" s="59">
        <f t="shared" si="127"/>
        <v>0</v>
      </c>
      <c r="BP181" s="64"/>
      <c r="BQ181" s="59">
        <f t="shared" si="128"/>
        <v>0</v>
      </c>
      <c r="BR181" s="59">
        <f t="shared" si="129"/>
        <v>0</v>
      </c>
      <c r="BS181" s="59">
        <f t="shared" si="130"/>
        <v>0</v>
      </c>
      <c r="BT181" s="59">
        <f t="shared" si="131"/>
        <v>0</v>
      </c>
    </row>
    <row r="182">
      <c r="A182" s="17" t="s">
        <v>125</v>
      </c>
      <c r="B182" s="18" t="s">
        <v>126</v>
      </c>
      <c r="C182" s="6"/>
      <c r="D182" s="19">
        <f t="shared" ref="D182:AZ182" si="146">sum(D183)</f>
        <v>21842931000</v>
      </c>
      <c r="E182" s="19">
        <f t="shared" si="146"/>
        <v>516039587</v>
      </c>
      <c r="F182" s="19">
        <f t="shared" si="146"/>
        <v>73162715</v>
      </c>
      <c r="G182" s="19">
        <f t="shared" si="146"/>
        <v>0</v>
      </c>
      <c r="H182" s="19">
        <f t="shared" si="146"/>
        <v>0</v>
      </c>
      <c r="I182" s="19">
        <f t="shared" si="146"/>
        <v>521898381</v>
      </c>
      <c r="J182" s="19">
        <f t="shared" si="146"/>
        <v>808930614</v>
      </c>
      <c r="K182" s="19">
        <f t="shared" si="146"/>
        <v>262590255</v>
      </c>
      <c r="L182" s="19">
        <f t="shared" si="146"/>
        <v>33392107</v>
      </c>
      <c r="M182" s="19">
        <f t="shared" si="146"/>
        <v>1109580933</v>
      </c>
      <c r="N182" s="19">
        <f t="shared" si="146"/>
        <v>1575271754</v>
      </c>
      <c r="O182" s="19">
        <f t="shared" si="146"/>
        <v>95917808</v>
      </c>
      <c r="P182" s="19">
        <f t="shared" si="146"/>
        <v>0</v>
      </c>
      <c r="Q182" s="19">
        <f t="shared" si="146"/>
        <v>525783857</v>
      </c>
      <c r="R182" s="19">
        <f t="shared" si="146"/>
        <v>265037463</v>
      </c>
      <c r="S182" s="19">
        <f t="shared" si="146"/>
        <v>678856194</v>
      </c>
      <c r="T182" s="19">
        <f t="shared" si="146"/>
        <v>38762600</v>
      </c>
      <c r="U182" s="19">
        <f t="shared" si="146"/>
        <v>604831630</v>
      </c>
      <c r="V182" s="19">
        <f t="shared" si="146"/>
        <v>845954936</v>
      </c>
      <c r="W182" s="19">
        <f t="shared" si="146"/>
        <v>10930925</v>
      </c>
      <c r="X182" s="19">
        <f t="shared" si="146"/>
        <v>110912150</v>
      </c>
      <c r="Y182" s="19">
        <f t="shared" si="146"/>
        <v>1731546035</v>
      </c>
      <c r="Z182" s="19">
        <f t="shared" si="146"/>
        <v>872498121</v>
      </c>
      <c r="AA182" s="19">
        <f t="shared" si="146"/>
        <v>178411259</v>
      </c>
      <c r="AB182" s="19">
        <f t="shared" si="146"/>
        <v>640000</v>
      </c>
      <c r="AC182" s="19">
        <f t="shared" si="146"/>
        <v>1448748975</v>
      </c>
      <c r="AD182" s="19">
        <f t="shared" si="146"/>
        <v>60642040</v>
      </c>
      <c r="AE182" s="19">
        <f t="shared" si="146"/>
        <v>719923</v>
      </c>
      <c r="AF182" s="19">
        <f t="shared" si="146"/>
        <v>0</v>
      </c>
      <c r="AG182" s="19">
        <f t="shared" si="146"/>
        <v>528101933</v>
      </c>
      <c r="AH182" s="19">
        <f t="shared" si="146"/>
        <v>989934408</v>
      </c>
      <c r="AI182" s="19">
        <f t="shared" si="146"/>
        <v>0</v>
      </c>
      <c r="AJ182" s="19">
        <f t="shared" si="146"/>
        <v>81560390</v>
      </c>
      <c r="AK182" s="19">
        <f t="shared" si="146"/>
        <v>555231021</v>
      </c>
      <c r="AL182" s="19">
        <f t="shared" si="146"/>
        <v>696941374</v>
      </c>
      <c r="AM182" s="19">
        <f t="shared" si="146"/>
        <v>280172808</v>
      </c>
      <c r="AN182" s="19">
        <f t="shared" si="146"/>
        <v>434500</v>
      </c>
      <c r="AO182" s="19">
        <f t="shared" si="146"/>
        <v>0</v>
      </c>
      <c r="AP182" s="19">
        <f t="shared" si="146"/>
        <v>0</v>
      </c>
      <c r="AQ182" s="19">
        <f t="shared" si="146"/>
        <v>340000</v>
      </c>
      <c r="AR182" s="19">
        <f t="shared" si="146"/>
        <v>0</v>
      </c>
      <c r="AS182" s="19">
        <f t="shared" si="146"/>
        <v>340000</v>
      </c>
      <c r="AT182" s="19">
        <f t="shared" si="146"/>
        <v>1858000</v>
      </c>
      <c r="AU182" s="19">
        <f t="shared" si="146"/>
        <v>0</v>
      </c>
      <c r="AV182" s="19">
        <f t="shared" si="146"/>
        <v>20063000</v>
      </c>
      <c r="AW182" s="19">
        <f t="shared" si="146"/>
        <v>0</v>
      </c>
      <c r="AX182" s="19">
        <f t="shared" si="146"/>
        <v>0</v>
      </c>
      <c r="AY182" s="19">
        <f t="shared" si="146"/>
        <v>0</v>
      </c>
      <c r="AZ182" s="19">
        <f t="shared" si="146"/>
        <v>0</v>
      </c>
      <c r="BA182" s="26">
        <f t="shared" si="114"/>
        <v>15526037696</v>
      </c>
      <c r="BB182" s="28">
        <f t="shared" si="115"/>
        <v>6316893304</v>
      </c>
      <c r="BC182" s="29"/>
      <c r="BD182" s="26">
        <f t="shared" si="116"/>
        <v>589202302</v>
      </c>
      <c r="BE182" s="26">
        <f t="shared" si="117"/>
        <v>1626811357</v>
      </c>
      <c r="BF182" s="26">
        <f t="shared" si="118"/>
        <v>2780770495</v>
      </c>
      <c r="BG182" s="26">
        <f t="shared" si="119"/>
        <v>1508440114</v>
      </c>
      <c r="BH182" s="26">
        <f t="shared" si="120"/>
        <v>1572629641</v>
      </c>
      <c r="BI182" s="26">
        <f t="shared" si="121"/>
        <v>2783095415</v>
      </c>
      <c r="BJ182" s="26">
        <f t="shared" si="122"/>
        <v>1510110938</v>
      </c>
      <c r="BK182" s="26">
        <f t="shared" si="123"/>
        <v>1599596731</v>
      </c>
      <c r="BL182" s="26">
        <f t="shared" si="124"/>
        <v>1532779703</v>
      </c>
      <c r="BM182" s="26">
        <f t="shared" si="125"/>
        <v>340000</v>
      </c>
      <c r="BN182" s="26">
        <f t="shared" si="126"/>
        <v>22261000</v>
      </c>
      <c r="BO182" s="26">
        <f t="shared" si="127"/>
        <v>0</v>
      </c>
      <c r="BP182" s="29"/>
      <c r="BQ182" s="26">
        <f t="shared" si="128"/>
        <v>4996784154</v>
      </c>
      <c r="BR182" s="26">
        <f t="shared" si="129"/>
        <v>5864165170</v>
      </c>
      <c r="BS182" s="26">
        <f t="shared" si="130"/>
        <v>4642487372</v>
      </c>
      <c r="BT182" s="26">
        <f t="shared" si="131"/>
        <v>22601000</v>
      </c>
    </row>
    <row r="183">
      <c r="A183" s="22">
        <v>4812.0</v>
      </c>
      <c r="B183" s="23" t="s">
        <v>127</v>
      </c>
      <c r="C183" s="6"/>
      <c r="D183" s="24">
        <f t="shared" ref="D183:AZ183" si="147">sum(D184,D412)</f>
        <v>21842931000</v>
      </c>
      <c r="E183" s="24">
        <f t="shared" si="147"/>
        <v>516039587</v>
      </c>
      <c r="F183" s="24">
        <f t="shared" si="147"/>
        <v>73162715</v>
      </c>
      <c r="G183" s="24">
        <f t="shared" si="147"/>
        <v>0</v>
      </c>
      <c r="H183" s="24">
        <f t="shared" si="147"/>
        <v>0</v>
      </c>
      <c r="I183" s="24">
        <f t="shared" si="147"/>
        <v>521898381</v>
      </c>
      <c r="J183" s="24">
        <f t="shared" si="147"/>
        <v>808930614</v>
      </c>
      <c r="K183" s="24">
        <f t="shared" si="147"/>
        <v>262590255</v>
      </c>
      <c r="L183" s="24">
        <f t="shared" si="147"/>
        <v>33392107</v>
      </c>
      <c r="M183" s="24">
        <f t="shared" si="147"/>
        <v>1109580933</v>
      </c>
      <c r="N183" s="24">
        <f t="shared" si="147"/>
        <v>1575271754</v>
      </c>
      <c r="O183" s="24">
        <f t="shared" si="147"/>
        <v>95917808</v>
      </c>
      <c r="P183" s="24">
        <f t="shared" si="147"/>
        <v>0</v>
      </c>
      <c r="Q183" s="24">
        <f t="shared" si="147"/>
        <v>525783857</v>
      </c>
      <c r="R183" s="24">
        <f t="shared" si="147"/>
        <v>265037463</v>
      </c>
      <c r="S183" s="24">
        <f t="shared" si="147"/>
        <v>678856194</v>
      </c>
      <c r="T183" s="24">
        <f t="shared" si="147"/>
        <v>38762600</v>
      </c>
      <c r="U183" s="24">
        <f t="shared" si="147"/>
        <v>604831630</v>
      </c>
      <c r="V183" s="24">
        <f t="shared" si="147"/>
        <v>845954936</v>
      </c>
      <c r="W183" s="24">
        <f t="shared" si="147"/>
        <v>10930925</v>
      </c>
      <c r="X183" s="24">
        <f t="shared" si="147"/>
        <v>110912150</v>
      </c>
      <c r="Y183" s="24">
        <f t="shared" si="147"/>
        <v>1731546035</v>
      </c>
      <c r="Z183" s="24">
        <f t="shared" si="147"/>
        <v>872498121</v>
      </c>
      <c r="AA183" s="24">
        <f t="shared" si="147"/>
        <v>178411259</v>
      </c>
      <c r="AB183" s="24">
        <f t="shared" si="147"/>
        <v>640000</v>
      </c>
      <c r="AC183" s="24">
        <f t="shared" si="147"/>
        <v>1448748975</v>
      </c>
      <c r="AD183" s="24">
        <f t="shared" si="147"/>
        <v>60642040</v>
      </c>
      <c r="AE183" s="24">
        <f t="shared" si="147"/>
        <v>719923</v>
      </c>
      <c r="AF183" s="24">
        <f t="shared" si="147"/>
        <v>0</v>
      </c>
      <c r="AG183" s="24">
        <f t="shared" si="147"/>
        <v>528101933</v>
      </c>
      <c r="AH183" s="24">
        <f t="shared" si="147"/>
        <v>989934408</v>
      </c>
      <c r="AI183" s="24">
        <f t="shared" si="147"/>
        <v>0</v>
      </c>
      <c r="AJ183" s="24">
        <f t="shared" si="147"/>
        <v>81560390</v>
      </c>
      <c r="AK183" s="24">
        <f t="shared" si="147"/>
        <v>555231021</v>
      </c>
      <c r="AL183" s="24">
        <f t="shared" si="147"/>
        <v>696941374</v>
      </c>
      <c r="AM183" s="24">
        <f t="shared" si="147"/>
        <v>280172808</v>
      </c>
      <c r="AN183" s="24">
        <f t="shared" si="147"/>
        <v>434500</v>
      </c>
      <c r="AO183" s="24">
        <f t="shared" si="147"/>
        <v>0</v>
      </c>
      <c r="AP183" s="24">
        <f t="shared" si="147"/>
        <v>0</v>
      </c>
      <c r="AQ183" s="24">
        <f t="shared" si="147"/>
        <v>340000</v>
      </c>
      <c r="AR183" s="24">
        <f t="shared" si="147"/>
        <v>0</v>
      </c>
      <c r="AS183" s="24">
        <f t="shared" si="147"/>
        <v>340000</v>
      </c>
      <c r="AT183" s="24">
        <f t="shared" si="147"/>
        <v>1858000</v>
      </c>
      <c r="AU183" s="24">
        <f t="shared" si="147"/>
        <v>0</v>
      </c>
      <c r="AV183" s="24">
        <f t="shared" si="147"/>
        <v>20063000</v>
      </c>
      <c r="AW183" s="24">
        <f t="shared" si="147"/>
        <v>0</v>
      </c>
      <c r="AX183" s="24">
        <f t="shared" si="147"/>
        <v>0</v>
      </c>
      <c r="AY183" s="24">
        <f t="shared" si="147"/>
        <v>0</v>
      </c>
      <c r="AZ183" s="24">
        <f t="shared" si="147"/>
        <v>0</v>
      </c>
      <c r="BA183" s="48">
        <f t="shared" si="114"/>
        <v>15526037696</v>
      </c>
      <c r="BB183" s="28">
        <f t="shared" si="115"/>
        <v>6316893304</v>
      </c>
      <c r="BC183" s="29"/>
      <c r="BD183" s="48">
        <f t="shared" si="116"/>
        <v>589202302</v>
      </c>
      <c r="BE183" s="48">
        <f t="shared" si="117"/>
        <v>1626811357</v>
      </c>
      <c r="BF183" s="48">
        <f t="shared" si="118"/>
        <v>2780770495</v>
      </c>
      <c r="BG183" s="48">
        <f t="shared" si="119"/>
        <v>1508440114</v>
      </c>
      <c r="BH183" s="48">
        <f t="shared" si="120"/>
        <v>1572629641</v>
      </c>
      <c r="BI183" s="48">
        <f t="shared" si="121"/>
        <v>2783095415</v>
      </c>
      <c r="BJ183" s="48">
        <f t="shared" si="122"/>
        <v>1510110938</v>
      </c>
      <c r="BK183" s="48">
        <f t="shared" si="123"/>
        <v>1599596731</v>
      </c>
      <c r="BL183" s="48">
        <f t="shared" si="124"/>
        <v>1532779703</v>
      </c>
      <c r="BM183" s="48">
        <f t="shared" si="125"/>
        <v>340000</v>
      </c>
      <c r="BN183" s="48">
        <f t="shared" si="126"/>
        <v>22261000</v>
      </c>
      <c r="BO183" s="48">
        <f t="shared" si="127"/>
        <v>0</v>
      </c>
      <c r="BP183" s="29"/>
      <c r="BQ183" s="48">
        <f t="shared" si="128"/>
        <v>4996784154</v>
      </c>
      <c r="BR183" s="48">
        <f t="shared" si="129"/>
        <v>5864165170</v>
      </c>
      <c r="BS183" s="48">
        <f t="shared" si="130"/>
        <v>4642487372</v>
      </c>
      <c r="BT183" s="48">
        <f t="shared" si="131"/>
        <v>22601000</v>
      </c>
    </row>
    <row r="184">
      <c r="A184" s="27" t="s">
        <v>128</v>
      </c>
      <c r="B184" s="30" t="s">
        <v>129</v>
      </c>
      <c r="C184" s="6"/>
      <c r="D184" s="31">
        <f t="shared" ref="D184:AZ184" si="148">sum(D185,D196)</f>
        <v>21837667000</v>
      </c>
      <c r="E184" s="31">
        <f t="shared" si="148"/>
        <v>516039587</v>
      </c>
      <c r="F184" s="31">
        <f t="shared" si="148"/>
        <v>73162715</v>
      </c>
      <c r="G184" s="31">
        <f t="shared" si="148"/>
        <v>0</v>
      </c>
      <c r="H184" s="31">
        <f t="shared" si="148"/>
        <v>0</v>
      </c>
      <c r="I184" s="31">
        <f t="shared" si="148"/>
        <v>521898381</v>
      </c>
      <c r="J184" s="31">
        <f t="shared" si="148"/>
        <v>808930614</v>
      </c>
      <c r="K184" s="31">
        <f t="shared" si="148"/>
        <v>262590255</v>
      </c>
      <c r="L184" s="31">
        <f t="shared" si="148"/>
        <v>33392107</v>
      </c>
      <c r="M184" s="31">
        <f t="shared" si="148"/>
        <v>1109580933</v>
      </c>
      <c r="N184" s="31">
        <f t="shared" si="148"/>
        <v>1575271754</v>
      </c>
      <c r="O184" s="31">
        <f t="shared" si="148"/>
        <v>95917808</v>
      </c>
      <c r="P184" s="31">
        <f t="shared" si="148"/>
        <v>0</v>
      </c>
      <c r="Q184" s="31">
        <f t="shared" si="148"/>
        <v>525783857</v>
      </c>
      <c r="R184" s="31">
        <f t="shared" si="148"/>
        <v>265037463</v>
      </c>
      <c r="S184" s="31">
        <f t="shared" si="148"/>
        <v>678856194</v>
      </c>
      <c r="T184" s="31">
        <f t="shared" si="148"/>
        <v>38762600</v>
      </c>
      <c r="U184" s="31">
        <f t="shared" si="148"/>
        <v>604831630</v>
      </c>
      <c r="V184" s="31">
        <f t="shared" si="148"/>
        <v>845954936</v>
      </c>
      <c r="W184" s="31">
        <f t="shared" si="148"/>
        <v>10930925</v>
      </c>
      <c r="X184" s="31">
        <f t="shared" si="148"/>
        <v>110912150</v>
      </c>
      <c r="Y184" s="31">
        <f t="shared" si="148"/>
        <v>1731546035</v>
      </c>
      <c r="Z184" s="31">
        <f t="shared" si="148"/>
        <v>872498121</v>
      </c>
      <c r="AA184" s="31">
        <f t="shared" si="148"/>
        <v>178411259</v>
      </c>
      <c r="AB184" s="31">
        <f t="shared" si="148"/>
        <v>640000</v>
      </c>
      <c r="AC184" s="31">
        <f t="shared" si="148"/>
        <v>1448748975</v>
      </c>
      <c r="AD184" s="31">
        <f t="shared" si="148"/>
        <v>60642040</v>
      </c>
      <c r="AE184" s="31">
        <f t="shared" si="148"/>
        <v>719923</v>
      </c>
      <c r="AF184" s="31">
        <f t="shared" si="148"/>
        <v>0</v>
      </c>
      <c r="AG184" s="31">
        <f t="shared" si="148"/>
        <v>528101933</v>
      </c>
      <c r="AH184" s="31">
        <f t="shared" si="148"/>
        <v>989934408</v>
      </c>
      <c r="AI184" s="31">
        <f t="shared" si="148"/>
        <v>0</v>
      </c>
      <c r="AJ184" s="31">
        <f t="shared" si="148"/>
        <v>81560390</v>
      </c>
      <c r="AK184" s="31">
        <f t="shared" si="148"/>
        <v>555231021</v>
      </c>
      <c r="AL184" s="31">
        <f t="shared" si="148"/>
        <v>696941374</v>
      </c>
      <c r="AM184" s="31">
        <f t="shared" si="148"/>
        <v>280172808</v>
      </c>
      <c r="AN184" s="31">
        <f t="shared" si="148"/>
        <v>434500</v>
      </c>
      <c r="AO184" s="31">
        <f t="shared" si="148"/>
        <v>0</v>
      </c>
      <c r="AP184" s="31">
        <f t="shared" si="148"/>
        <v>0</v>
      </c>
      <c r="AQ184" s="31">
        <f t="shared" si="148"/>
        <v>340000</v>
      </c>
      <c r="AR184" s="31">
        <f t="shared" si="148"/>
        <v>0</v>
      </c>
      <c r="AS184" s="31">
        <f t="shared" si="148"/>
        <v>340000</v>
      </c>
      <c r="AT184" s="31">
        <f t="shared" si="148"/>
        <v>1858000</v>
      </c>
      <c r="AU184" s="31">
        <f t="shared" si="148"/>
        <v>0</v>
      </c>
      <c r="AV184" s="31">
        <f t="shared" si="148"/>
        <v>20063000</v>
      </c>
      <c r="AW184" s="31">
        <f t="shared" si="148"/>
        <v>0</v>
      </c>
      <c r="AX184" s="31">
        <f t="shared" si="148"/>
        <v>0</v>
      </c>
      <c r="AY184" s="31">
        <f t="shared" si="148"/>
        <v>0</v>
      </c>
      <c r="AZ184" s="31">
        <f t="shared" si="148"/>
        <v>0</v>
      </c>
      <c r="BA184" s="55">
        <f t="shared" si="114"/>
        <v>15526037696</v>
      </c>
      <c r="BB184" s="28">
        <f t="shared" si="115"/>
        <v>6311629304</v>
      </c>
      <c r="BC184" s="29"/>
      <c r="BD184" s="55">
        <f t="shared" si="116"/>
        <v>589202302</v>
      </c>
      <c r="BE184" s="55">
        <f t="shared" si="117"/>
        <v>1626811357</v>
      </c>
      <c r="BF184" s="55">
        <f t="shared" si="118"/>
        <v>2780770495</v>
      </c>
      <c r="BG184" s="55">
        <f t="shared" si="119"/>
        <v>1508440114</v>
      </c>
      <c r="BH184" s="55">
        <f t="shared" si="120"/>
        <v>1572629641</v>
      </c>
      <c r="BI184" s="55">
        <f t="shared" si="121"/>
        <v>2783095415</v>
      </c>
      <c r="BJ184" s="55">
        <f t="shared" si="122"/>
        <v>1510110938</v>
      </c>
      <c r="BK184" s="55">
        <f t="shared" si="123"/>
        <v>1599596731</v>
      </c>
      <c r="BL184" s="55">
        <f t="shared" si="124"/>
        <v>1532779703</v>
      </c>
      <c r="BM184" s="55">
        <f t="shared" si="125"/>
        <v>340000</v>
      </c>
      <c r="BN184" s="55">
        <f t="shared" si="126"/>
        <v>22261000</v>
      </c>
      <c r="BO184" s="55">
        <f t="shared" si="127"/>
        <v>0</v>
      </c>
      <c r="BP184" s="114">
        <f>sum(BD184:BI184)</f>
        <v>10860949324</v>
      </c>
      <c r="BQ184" s="55">
        <f t="shared" si="128"/>
        <v>4996784154</v>
      </c>
      <c r="BR184" s="55">
        <f t="shared" si="129"/>
        <v>5864165170</v>
      </c>
      <c r="BS184" s="55">
        <f t="shared" si="130"/>
        <v>4642487372</v>
      </c>
      <c r="BT184" s="55">
        <f t="shared" si="131"/>
        <v>22601000</v>
      </c>
    </row>
    <row r="185">
      <c r="A185" s="33" t="s">
        <v>408</v>
      </c>
      <c r="B185" s="34" t="s">
        <v>409</v>
      </c>
      <c r="C185" s="6"/>
      <c r="D185" s="35">
        <f t="shared" ref="D185:AZ185" si="149">sum(D186)</f>
        <v>4736000</v>
      </c>
      <c r="E185" s="35">
        <f t="shared" si="149"/>
        <v>0</v>
      </c>
      <c r="F185" s="35">
        <f t="shared" si="149"/>
        <v>0</v>
      </c>
      <c r="G185" s="35">
        <f t="shared" si="149"/>
        <v>0</v>
      </c>
      <c r="H185" s="35">
        <f t="shared" si="149"/>
        <v>0</v>
      </c>
      <c r="I185" s="35">
        <f t="shared" si="149"/>
        <v>0</v>
      </c>
      <c r="J185" s="35">
        <f t="shared" si="149"/>
        <v>0</v>
      </c>
      <c r="K185" s="35">
        <f t="shared" si="149"/>
        <v>0</v>
      </c>
      <c r="L185" s="35">
        <f t="shared" si="149"/>
        <v>0</v>
      </c>
      <c r="M185" s="35">
        <f t="shared" si="149"/>
        <v>0</v>
      </c>
      <c r="N185" s="35">
        <f t="shared" si="149"/>
        <v>0</v>
      </c>
      <c r="O185" s="35">
        <f t="shared" si="149"/>
        <v>0</v>
      </c>
      <c r="P185" s="35">
        <f t="shared" si="149"/>
        <v>0</v>
      </c>
      <c r="Q185" s="35">
        <f t="shared" si="149"/>
        <v>0</v>
      </c>
      <c r="R185" s="35">
        <f t="shared" si="149"/>
        <v>0</v>
      </c>
      <c r="S185" s="35">
        <f t="shared" si="149"/>
        <v>0</v>
      </c>
      <c r="T185" s="35">
        <f t="shared" si="149"/>
        <v>0</v>
      </c>
      <c r="U185" s="35">
        <f t="shared" si="149"/>
        <v>0</v>
      </c>
      <c r="V185" s="35">
        <f t="shared" si="149"/>
        <v>0</v>
      </c>
      <c r="W185" s="35">
        <f t="shared" si="149"/>
        <v>0</v>
      </c>
      <c r="X185" s="35">
        <f t="shared" si="149"/>
        <v>0</v>
      </c>
      <c r="Y185" s="35">
        <f t="shared" si="149"/>
        <v>0</v>
      </c>
      <c r="Z185" s="35">
        <f t="shared" si="149"/>
        <v>0</v>
      </c>
      <c r="AA185" s="35">
        <f t="shared" si="149"/>
        <v>0</v>
      </c>
      <c r="AB185" s="35">
        <f t="shared" si="149"/>
        <v>0</v>
      </c>
      <c r="AC185" s="35">
        <f t="shared" si="149"/>
        <v>0</v>
      </c>
      <c r="AD185" s="35">
        <f t="shared" si="149"/>
        <v>0</v>
      </c>
      <c r="AE185" s="35">
        <f t="shared" si="149"/>
        <v>0</v>
      </c>
      <c r="AF185" s="35">
        <f t="shared" si="149"/>
        <v>0</v>
      </c>
      <c r="AG185" s="35">
        <f t="shared" si="149"/>
        <v>0</v>
      </c>
      <c r="AH185" s="35">
        <f t="shared" si="149"/>
        <v>0</v>
      </c>
      <c r="AI185" s="35">
        <f t="shared" si="149"/>
        <v>0</v>
      </c>
      <c r="AJ185" s="35">
        <f t="shared" si="149"/>
        <v>0</v>
      </c>
      <c r="AK185" s="35">
        <f t="shared" si="149"/>
        <v>0</v>
      </c>
      <c r="AL185" s="35">
        <f t="shared" si="149"/>
        <v>0</v>
      </c>
      <c r="AM185" s="35">
        <f t="shared" si="149"/>
        <v>0</v>
      </c>
      <c r="AN185" s="35">
        <f t="shared" si="149"/>
        <v>0</v>
      </c>
      <c r="AO185" s="35">
        <f t="shared" si="149"/>
        <v>0</v>
      </c>
      <c r="AP185" s="35">
        <f t="shared" si="149"/>
        <v>0</v>
      </c>
      <c r="AQ185" s="35">
        <f t="shared" si="149"/>
        <v>340000</v>
      </c>
      <c r="AR185" s="35">
        <f t="shared" si="149"/>
        <v>0</v>
      </c>
      <c r="AS185" s="35">
        <f t="shared" si="149"/>
        <v>340000</v>
      </c>
      <c r="AT185" s="35">
        <f t="shared" si="149"/>
        <v>1858000</v>
      </c>
      <c r="AU185" s="35">
        <f t="shared" si="149"/>
        <v>0</v>
      </c>
      <c r="AV185" s="35">
        <f t="shared" si="149"/>
        <v>2198000</v>
      </c>
      <c r="AW185" s="35">
        <f t="shared" si="149"/>
        <v>0</v>
      </c>
      <c r="AX185" s="35">
        <f t="shared" si="149"/>
        <v>0</v>
      </c>
      <c r="AY185" s="35">
        <f t="shared" si="149"/>
        <v>0</v>
      </c>
      <c r="AZ185" s="35">
        <f t="shared" si="149"/>
        <v>0</v>
      </c>
      <c r="BA185" s="56">
        <f t="shared" si="114"/>
        <v>4736000</v>
      </c>
      <c r="BB185" s="28">
        <f t="shared" si="115"/>
        <v>0</v>
      </c>
      <c r="BC185" s="29"/>
      <c r="BD185" s="56">
        <f t="shared" si="116"/>
        <v>0</v>
      </c>
      <c r="BE185" s="56">
        <f t="shared" si="117"/>
        <v>0</v>
      </c>
      <c r="BF185" s="56">
        <f t="shared" si="118"/>
        <v>0</v>
      </c>
      <c r="BG185" s="56">
        <f t="shared" si="119"/>
        <v>0</v>
      </c>
      <c r="BH185" s="56">
        <f t="shared" si="120"/>
        <v>0</v>
      </c>
      <c r="BI185" s="56">
        <f t="shared" si="121"/>
        <v>0</v>
      </c>
      <c r="BJ185" s="56">
        <f t="shared" si="122"/>
        <v>0</v>
      </c>
      <c r="BK185" s="56">
        <f t="shared" si="123"/>
        <v>0</v>
      </c>
      <c r="BL185" s="56">
        <f t="shared" si="124"/>
        <v>0</v>
      </c>
      <c r="BM185" s="56">
        <f t="shared" si="125"/>
        <v>340000</v>
      </c>
      <c r="BN185" s="56">
        <f t="shared" si="126"/>
        <v>4396000</v>
      </c>
      <c r="BO185" s="56">
        <f t="shared" si="127"/>
        <v>0</v>
      </c>
      <c r="BP185" s="29"/>
      <c r="BQ185" s="56">
        <f t="shared" si="128"/>
        <v>0</v>
      </c>
      <c r="BR185" s="56">
        <f t="shared" si="129"/>
        <v>0</v>
      </c>
      <c r="BS185" s="56">
        <f t="shared" si="130"/>
        <v>0</v>
      </c>
      <c r="BT185" s="56">
        <f t="shared" si="131"/>
        <v>4736000</v>
      </c>
    </row>
    <row r="186">
      <c r="A186" s="37" t="s">
        <v>32</v>
      </c>
      <c r="B186" s="38" t="s">
        <v>132</v>
      </c>
      <c r="C186" s="6"/>
      <c r="D186" s="39">
        <f t="shared" ref="D186:AZ186" si="150">sum(D187)</f>
        <v>4736000</v>
      </c>
      <c r="E186" s="39">
        <f t="shared" si="150"/>
        <v>0</v>
      </c>
      <c r="F186" s="39">
        <f t="shared" si="150"/>
        <v>0</v>
      </c>
      <c r="G186" s="39">
        <f t="shared" si="150"/>
        <v>0</v>
      </c>
      <c r="H186" s="39">
        <f t="shared" si="150"/>
        <v>0</v>
      </c>
      <c r="I186" s="39">
        <f t="shared" si="150"/>
        <v>0</v>
      </c>
      <c r="J186" s="39">
        <f t="shared" si="150"/>
        <v>0</v>
      </c>
      <c r="K186" s="39">
        <f t="shared" si="150"/>
        <v>0</v>
      </c>
      <c r="L186" s="39">
        <f t="shared" si="150"/>
        <v>0</v>
      </c>
      <c r="M186" s="39">
        <f t="shared" si="150"/>
        <v>0</v>
      </c>
      <c r="N186" s="39">
        <f t="shared" si="150"/>
        <v>0</v>
      </c>
      <c r="O186" s="39">
        <f t="shared" si="150"/>
        <v>0</v>
      </c>
      <c r="P186" s="39">
        <f t="shared" si="150"/>
        <v>0</v>
      </c>
      <c r="Q186" s="39">
        <f t="shared" si="150"/>
        <v>0</v>
      </c>
      <c r="R186" s="39">
        <f t="shared" si="150"/>
        <v>0</v>
      </c>
      <c r="S186" s="39">
        <f t="shared" si="150"/>
        <v>0</v>
      </c>
      <c r="T186" s="39">
        <f t="shared" si="150"/>
        <v>0</v>
      </c>
      <c r="U186" s="39">
        <f t="shared" si="150"/>
        <v>0</v>
      </c>
      <c r="V186" s="39">
        <f t="shared" si="150"/>
        <v>0</v>
      </c>
      <c r="W186" s="39">
        <f t="shared" si="150"/>
        <v>0</v>
      </c>
      <c r="X186" s="39">
        <f t="shared" si="150"/>
        <v>0</v>
      </c>
      <c r="Y186" s="39">
        <f t="shared" si="150"/>
        <v>0</v>
      </c>
      <c r="Z186" s="39">
        <f t="shared" si="150"/>
        <v>0</v>
      </c>
      <c r="AA186" s="39">
        <f t="shared" si="150"/>
        <v>0</v>
      </c>
      <c r="AB186" s="39">
        <f t="shared" si="150"/>
        <v>0</v>
      </c>
      <c r="AC186" s="39">
        <f t="shared" si="150"/>
        <v>0</v>
      </c>
      <c r="AD186" s="39">
        <f t="shared" si="150"/>
        <v>0</v>
      </c>
      <c r="AE186" s="39">
        <f t="shared" si="150"/>
        <v>0</v>
      </c>
      <c r="AF186" s="39">
        <f t="shared" si="150"/>
        <v>0</v>
      </c>
      <c r="AG186" s="39">
        <f t="shared" si="150"/>
        <v>0</v>
      </c>
      <c r="AH186" s="39">
        <f t="shared" si="150"/>
        <v>0</v>
      </c>
      <c r="AI186" s="39">
        <f t="shared" si="150"/>
        <v>0</v>
      </c>
      <c r="AJ186" s="39">
        <f t="shared" si="150"/>
        <v>0</v>
      </c>
      <c r="AK186" s="39">
        <f t="shared" si="150"/>
        <v>0</v>
      </c>
      <c r="AL186" s="39">
        <f t="shared" si="150"/>
        <v>0</v>
      </c>
      <c r="AM186" s="39">
        <f t="shared" si="150"/>
        <v>0</v>
      </c>
      <c r="AN186" s="39">
        <f t="shared" si="150"/>
        <v>0</v>
      </c>
      <c r="AO186" s="39">
        <f t="shared" si="150"/>
        <v>0</v>
      </c>
      <c r="AP186" s="39">
        <f t="shared" si="150"/>
        <v>0</v>
      </c>
      <c r="AQ186" s="39">
        <f t="shared" si="150"/>
        <v>340000</v>
      </c>
      <c r="AR186" s="39">
        <f t="shared" si="150"/>
        <v>0</v>
      </c>
      <c r="AS186" s="39">
        <f t="shared" si="150"/>
        <v>340000</v>
      </c>
      <c r="AT186" s="39">
        <f t="shared" si="150"/>
        <v>1858000</v>
      </c>
      <c r="AU186" s="39">
        <f t="shared" si="150"/>
        <v>0</v>
      </c>
      <c r="AV186" s="39">
        <f t="shared" si="150"/>
        <v>2198000</v>
      </c>
      <c r="AW186" s="39">
        <f t="shared" si="150"/>
        <v>0</v>
      </c>
      <c r="AX186" s="39">
        <f t="shared" si="150"/>
        <v>0</v>
      </c>
      <c r="AY186" s="39">
        <f t="shared" si="150"/>
        <v>0</v>
      </c>
      <c r="AZ186" s="39">
        <f t="shared" si="150"/>
        <v>0</v>
      </c>
      <c r="BA186" s="57">
        <f t="shared" si="114"/>
        <v>4736000</v>
      </c>
      <c r="BB186" s="28">
        <f t="shared" si="115"/>
        <v>0</v>
      </c>
      <c r="BC186" s="29"/>
      <c r="BD186" s="57">
        <f t="shared" si="116"/>
        <v>0</v>
      </c>
      <c r="BE186" s="57">
        <f t="shared" si="117"/>
        <v>0</v>
      </c>
      <c r="BF186" s="57">
        <f t="shared" si="118"/>
        <v>0</v>
      </c>
      <c r="BG186" s="57">
        <f t="shared" si="119"/>
        <v>0</v>
      </c>
      <c r="BH186" s="57">
        <f t="shared" si="120"/>
        <v>0</v>
      </c>
      <c r="BI186" s="57">
        <f t="shared" si="121"/>
        <v>0</v>
      </c>
      <c r="BJ186" s="57">
        <f t="shared" si="122"/>
        <v>0</v>
      </c>
      <c r="BK186" s="57">
        <f t="shared" si="123"/>
        <v>0</v>
      </c>
      <c r="BL186" s="57">
        <f t="shared" si="124"/>
        <v>0</v>
      </c>
      <c r="BM186" s="57">
        <f t="shared" si="125"/>
        <v>340000</v>
      </c>
      <c r="BN186" s="57">
        <f t="shared" si="126"/>
        <v>4396000</v>
      </c>
      <c r="BO186" s="57">
        <f t="shared" si="127"/>
        <v>0</v>
      </c>
      <c r="BP186" s="29"/>
      <c r="BQ186" s="57">
        <f t="shared" si="128"/>
        <v>0</v>
      </c>
      <c r="BR186" s="57">
        <f t="shared" si="129"/>
        <v>0</v>
      </c>
      <c r="BS186" s="57">
        <f t="shared" si="130"/>
        <v>0</v>
      </c>
      <c r="BT186" s="57">
        <f t="shared" si="131"/>
        <v>4736000</v>
      </c>
    </row>
    <row r="187">
      <c r="A187" s="41" t="s">
        <v>98</v>
      </c>
      <c r="B187" s="42" t="s">
        <v>133</v>
      </c>
      <c r="C187" s="6"/>
      <c r="D187" s="43">
        <f t="shared" ref="D187:AZ187" si="151">sum(D188,D193)</f>
        <v>4736000</v>
      </c>
      <c r="E187" s="43">
        <f t="shared" si="151"/>
        <v>0</v>
      </c>
      <c r="F187" s="43">
        <f t="shared" si="151"/>
        <v>0</v>
      </c>
      <c r="G187" s="43">
        <f t="shared" si="151"/>
        <v>0</v>
      </c>
      <c r="H187" s="43">
        <f t="shared" si="151"/>
        <v>0</v>
      </c>
      <c r="I187" s="43">
        <f t="shared" si="151"/>
        <v>0</v>
      </c>
      <c r="J187" s="43">
        <f t="shared" si="151"/>
        <v>0</v>
      </c>
      <c r="K187" s="43">
        <f t="shared" si="151"/>
        <v>0</v>
      </c>
      <c r="L187" s="43">
        <f t="shared" si="151"/>
        <v>0</v>
      </c>
      <c r="M187" s="43">
        <f t="shared" si="151"/>
        <v>0</v>
      </c>
      <c r="N187" s="43">
        <f t="shared" si="151"/>
        <v>0</v>
      </c>
      <c r="O187" s="43">
        <f t="shared" si="151"/>
        <v>0</v>
      </c>
      <c r="P187" s="43">
        <f t="shared" si="151"/>
        <v>0</v>
      </c>
      <c r="Q187" s="43">
        <f t="shared" si="151"/>
        <v>0</v>
      </c>
      <c r="R187" s="43">
        <f t="shared" si="151"/>
        <v>0</v>
      </c>
      <c r="S187" s="43">
        <f t="shared" si="151"/>
        <v>0</v>
      </c>
      <c r="T187" s="43">
        <f t="shared" si="151"/>
        <v>0</v>
      </c>
      <c r="U187" s="43">
        <f t="shared" si="151"/>
        <v>0</v>
      </c>
      <c r="V187" s="43">
        <f t="shared" si="151"/>
        <v>0</v>
      </c>
      <c r="W187" s="43">
        <f t="shared" si="151"/>
        <v>0</v>
      </c>
      <c r="X187" s="43">
        <f t="shared" si="151"/>
        <v>0</v>
      </c>
      <c r="Y187" s="43">
        <f t="shared" si="151"/>
        <v>0</v>
      </c>
      <c r="Z187" s="43">
        <f t="shared" si="151"/>
        <v>0</v>
      </c>
      <c r="AA187" s="43">
        <f t="shared" si="151"/>
        <v>0</v>
      </c>
      <c r="AB187" s="43">
        <f t="shared" si="151"/>
        <v>0</v>
      </c>
      <c r="AC187" s="43">
        <f t="shared" si="151"/>
        <v>0</v>
      </c>
      <c r="AD187" s="43">
        <f t="shared" si="151"/>
        <v>0</v>
      </c>
      <c r="AE187" s="43">
        <f t="shared" si="151"/>
        <v>0</v>
      </c>
      <c r="AF187" s="43">
        <f t="shared" si="151"/>
        <v>0</v>
      </c>
      <c r="AG187" s="43">
        <f t="shared" si="151"/>
        <v>0</v>
      </c>
      <c r="AH187" s="43">
        <f t="shared" si="151"/>
        <v>0</v>
      </c>
      <c r="AI187" s="43">
        <f t="shared" si="151"/>
        <v>0</v>
      </c>
      <c r="AJ187" s="43">
        <f t="shared" si="151"/>
        <v>0</v>
      </c>
      <c r="AK187" s="43">
        <f t="shared" si="151"/>
        <v>0</v>
      </c>
      <c r="AL187" s="43">
        <f t="shared" si="151"/>
        <v>0</v>
      </c>
      <c r="AM187" s="43">
        <f t="shared" si="151"/>
        <v>0</v>
      </c>
      <c r="AN187" s="43">
        <f t="shared" si="151"/>
        <v>0</v>
      </c>
      <c r="AO187" s="43">
        <f t="shared" si="151"/>
        <v>0</v>
      </c>
      <c r="AP187" s="43">
        <f t="shared" si="151"/>
        <v>0</v>
      </c>
      <c r="AQ187" s="43">
        <f t="shared" si="151"/>
        <v>340000</v>
      </c>
      <c r="AR187" s="43">
        <f t="shared" si="151"/>
        <v>0</v>
      </c>
      <c r="AS187" s="43">
        <f t="shared" si="151"/>
        <v>340000</v>
      </c>
      <c r="AT187" s="43">
        <f t="shared" si="151"/>
        <v>1858000</v>
      </c>
      <c r="AU187" s="43">
        <f t="shared" si="151"/>
        <v>0</v>
      </c>
      <c r="AV187" s="43">
        <f t="shared" si="151"/>
        <v>2198000</v>
      </c>
      <c r="AW187" s="43">
        <f t="shared" si="151"/>
        <v>0</v>
      </c>
      <c r="AX187" s="43">
        <f t="shared" si="151"/>
        <v>0</v>
      </c>
      <c r="AY187" s="43">
        <f t="shared" si="151"/>
        <v>0</v>
      </c>
      <c r="AZ187" s="43">
        <f t="shared" si="151"/>
        <v>0</v>
      </c>
      <c r="BA187" s="59">
        <f t="shared" si="114"/>
        <v>4736000</v>
      </c>
      <c r="BB187" s="28">
        <f t="shared" si="115"/>
        <v>0</v>
      </c>
      <c r="BC187" s="29"/>
      <c r="BD187" s="59">
        <f t="shared" si="116"/>
        <v>0</v>
      </c>
      <c r="BE187" s="59">
        <f t="shared" si="117"/>
        <v>0</v>
      </c>
      <c r="BF187" s="59">
        <f t="shared" si="118"/>
        <v>0</v>
      </c>
      <c r="BG187" s="59">
        <f t="shared" si="119"/>
        <v>0</v>
      </c>
      <c r="BH187" s="59">
        <f t="shared" si="120"/>
        <v>0</v>
      </c>
      <c r="BI187" s="59">
        <f t="shared" si="121"/>
        <v>0</v>
      </c>
      <c r="BJ187" s="59">
        <f t="shared" si="122"/>
        <v>0</v>
      </c>
      <c r="BK187" s="59">
        <f t="shared" si="123"/>
        <v>0</v>
      </c>
      <c r="BL187" s="59">
        <f t="shared" si="124"/>
        <v>0</v>
      </c>
      <c r="BM187" s="59">
        <f t="shared" si="125"/>
        <v>340000</v>
      </c>
      <c r="BN187" s="59">
        <f t="shared" si="126"/>
        <v>4396000</v>
      </c>
      <c r="BO187" s="59">
        <f t="shared" si="127"/>
        <v>0</v>
      </c>
      <c r="BP187" s="29"/>
      <c r="BQ187" s="59">
        <f t="shared" si="128"/>
        <v>0</v>
      </c>
      <c r="BR187" s="59">
        <f t="shared" si="129"/>
        <v>0</v>
      </c>
      <c r="BS187" s="59">
        <f t="shared" si="130"/>
        <v>0</v>
      </c>
      <c r="BT187" s="59">
        <f t="shared" si="131"/>
        <v>4736000</v>
      </c>
    </row>
    <row r="188">
      <c r="A188" s="45">
        <v>524111.0</v>
      </c>
      <c r="B188" s="46" t="s">
        <v>41</v>
      </c>
      <c r="C188" s="6"/>
      <c r="D188" s="47">
        <f t="shared" ref="D188:AZ188" si="152">sum(D190:D192)</f>
        <v>3716000</v>
      </c>
      <c r="E188" s="47">
        <f t="shared" si="152"/>
        <v>0</v>
      </c>
      <c r="F188" s="47">
        <f t="shared" si="152"/>
        <v>0</v>
      </c>
      <c r="G188" s="47">
        <f t="shared" si="152"/>
        <v>0</v>
      </c>
      <c r="H188" s="47">
        <f t="shared" si="152"/>
        <v>0</v>
      </c>
      <c r="I188" s="47">
        <f t="shared" si="152"/>
        <v>0</v>
      </c>
      <c r="J188" s="47">
        <f t="shared" si="152"/>
        <v>0</v>
      </c>
      <c r="K188" s="47">
        <f t="shared" si="152"/>
        <v>0</v>
      </c>
      <c r="L188" s="47">
        <f t="shared" si="152"/>
        <v>0</v>
      </c>
      <c r="M188" s="47">
        <f t="shared" si="152"/>
        <v>0</v>
      </c>
      <c r="N188" s="47">
        <f t="shared" si="152"/>
        <v>0</v>
      </c>
      <c r="O188" s="47">
        <f t="shared" si="152"/>
        <v>0</v>
      </c>
      <c r="P188" s="47">
        <f t="shared" si="152"/>
        <v>0</v>
      </c>
      <c r="Q188" s="47">
        <f t="shared" si="152"/>
        <v>0</v>
      </c>
      <c r="R188" s="47">
        <f t="shared" si="152"/>
        <v>0</v>
      </c>
      <c r="S188" s="47">
        <f t="shared" si="152"/>
        <v>0</v>
      </c>
      <c r="T188" s="47">
        <f t="shared" si="152"/>
        <v>0</v>
      </c>
      <c r="U188" s="47">
        <f t="shared" si="152"/>
        <v>0</v>
      </c>
      <c r="V188" s="47">
        <f t="shared" si="152"/>
        <v>0</v>
      </c>
      <c r="W188" s="47">
        <f t="shared" si="152"/>
        <v>0</v>
      </c>
      <c r="X188" s="47">
        <f t="shared" si="152"/>
        <v>0</v>
      </c>
      <c r="Y188" s="47">
        <f t="shared" si="152"/>
        <v>0</v>
      </c>
      <c r="Z188" s="47">
        <f t="shared" si="152"/>
        <v>0</v>
      </c>
      <c r="AA188" s="47">
        <f t="shared" si="152"/>
        <v>0</v>
      </c>
      <c r="AB188" s="47">
        <f t="shared" si="152"/>
        <v>0</v>
      </c>
      <c r="AC188" s="47">
        <f t="shared" si="152"/>
        <v>0</v>
      </c>
      <c r="AD188" s="47">
        <f t="shared" si="152"/>
        <v>0</v>
      </c>
      <c r="AE188" s="47">
        <f t="shared" si="152"/>
        <v>0</v>
      </c>
      <c r="AF188" s="47">
        <f t="shared" si="152"/>
        <v>0</v>
      </c>
      <c r="AG188" s="47">
        <f t="shared" si="152"/>
        <v>0</v>
      </c>
      <c r="AH188" s="47">
        <f t="shared" si="152"/>
        <v>0</v>
      </c>
      <c r="AI188" s="47">
        <f t="shared" si="152"/>
        <v>0</v>
      </c>
      <c r="AJ188" s="47">
        <f t="shared" si="152"/>
        <v>0</v>
      </c>
      <c r="AK188" s="47">
        <f t="shared" si="152"/>
        <v>0</v>
      </c>
      <c r="AL188" s="47">
        <f t="shared" si="152"/>
        <v>0</v>
      </c>
      <c r="AM188" s="47">
        <f t="shared" si="152"/>
        <v>0</v>
      </c>
      <c r="AN188" s="47">
        <f t="shared" si="152"/>
        <v>0</v>
      </c>
      <c r="AO188" s="47">
        <f t="shared" si="152"/>
        <v>0</v>
      </c>
      <c r="AP188" s="47">
        <f t="shared" si="152"/>
        <v>0</v>
      </c>
      <c r="AQ188" s="47">
        <f t="shared" si="152"/>
        <v>0</v>
      </c>
      <c r="AR188" s="47">
        <f t="shared" si="152"/>
        <v>0</v>
      </c>
      <c r="AS188" s="47">
        <f t="shared" si="152"/>
        <v>0</v>
      </c>
      <c r="AT188" s="47">
        <f t="shared" si="152"/>
        <v>1858000</v>
      </c>
      <c r="AU188" s="47">
        <f t="shared" si="152"/>
        <v>0</v>
      </c>
      <c r="AV188" s="47">
        <f t="shared" si="152"/>
        <v>1858000</v>
      </c>
      <c r="AW188" s="47">
        <f t="shared" si="152"/>
        <v>0</v>
      </c>
      <c r="AX188" s="47">
        <f t="shared" si="152"/>
        <v>0</v>
      </c>
      <c r="AY188" s="47">
        <f t="shared" si="152"/>
        <v>0</v>
      </c>
      <c r="AZ188" s="60">
        <f t="shared" si="152"/>
        <v>0</v>
      </c>
      <c r="BA188" s="59">
        <f t="shared" si="114"/>
        <v>3716000</v>
      </c>
      <c r="BB188" s="28">
        <f t="shared" si="115"/>
        <v>0</v>
      </c>
      <c r="BC188" s="61"/>
      <c r="BD188" s="59">
        <f t="shared" si="116"/>
        <v>0</v>
      </c>
      <c r="BE188" s="59">
        <f t="shared" si="117"/>
        <v>0</v>
      </c>
      <c r="BF188" s="59">
        <f t="shared" si="118"/>
        <v>0</v>
      </c>
      <c r="BG188" s="59">
        <f t="shared" si="119"/>
        <v>0</v>
      </c>
      <c r="BH188" s="59">
        <f t="shared" si="120"/>
        <v>0</v>
      </c>
      <c r="BI188" s="59">
        <f t="shared" si="121"/>
        <v>0</v>
      </c>
      <c r="BJ188" s="59">
        <f t="shared" si="122"/>
        <v>0</v>
      </c>
      <c r="BK188" s="59">
        <f t="shared" si="123"/>
        <v>0</v>
      </c>
      <c r="BL188" s="59">
        <f t="shared" si="124"/>
        <v>0</v>
      </c>
      <c r="BM188" s="59">
        <f t="shared" si="125"/>
        <v>0</v>
      </c>
      <c r="BN188" s="59">
        <f t="shared" si="126"/>
        <v>3716000</v>
      </c>
      <c r="BO188" s="59">
        <f t="shared" si="127"/>
        <v>0</v>
      </c>
      <c r="BP188" s="61"/>
      <c r="BQ188" s="59">
        <f t="shared" si="128"/>
        <v>0</v>
      </c>
      <c r="BR188" s="59">
        <f t="shared" si="129"/>
        <v>0</v>
      </c>
      <c r="BS188" s="59">
        <f t="shared" si="130"/>
        <v>0</v>
      </c>
      <c r="BT188" s="59">
        <f t="shared" si="131"/>
        <v>3716000</v>
      </c>
    </row>
    <row r="189">
      <c r="A189" s="49"/>
      <c r="B189" s="50" t="s">
        <v>37</v>
      </c>
      <c r="C189" s="6"/>
      <c r="D189" s="51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2"/>
      <c r="AU189" s="62"/>
      <c r="AV189" s="62"/>
      <c r="AW189" s="62"/>
      <c r="AX189" s="62"/>
      <c r="AY189" s="62"/>
      <c r="AZ189" s="63"/>
      <c r="BA189" s="59">
        <f t="shared" si="114"/>
        <v>0</v>
      </c>
      <c r="BB189" s="28">
        <f t="shared" si="115"/>
        <v>0</v>
      </c>
      <c r="BC189" s="64"/>
      <c r="BD189" s="59">
        <f t="shared" si="116"/>
        <v>0</v>
      </c>
      <c r="BE189" s="59">
        <f t="shared" si="117"/>
        <v>0</v>
      </c>
      <c r="BF189" s="59">
        <f t="shared" si="118"/>
        <v>0</v>
      </c>
      <c r="BG189" s="59">
        <f t="shared" si="119"/>
        <v>0</v>
      </c>
      <c r="BH189" s="59">
        <f t="shared" si="120"/>
        <v>0</v>
      </c>
      <c r="BI189" s="59">
        <f t="shared" si="121"/>
        <v>0</v>
      </c>
      <c r="BJ189" s="59">
        <f t="shared" si="122"/>
        <v>0</v>
      </c>
      <c r="BK189" s="59">
        <f t="shared" si="123"/>
        <v>0</v>
      </c>
      <c r="BL189" s="59">
        <f t="shared" si="124"/>
        <v>0</v>
      </c>
      <c r="BM189" s="59">
        <f t="shared" si="125"/>
        <v>0</v>
      </c>
      <c r="BN189" s="59">
        <f t="shared" si="126"/>
        <v>0</v>
      </c>
      <c r="BO189" s="59">
        <f t="shared" si="127"/>
        <v>0</v>
      </c>
      <c r="BP189" s="64"/>
      <c r="BQ189" s="59">
        <f t="shared" si="128"/>
        <v>0</v>
      </c>
      <c r="BR189" s="59">
        <f t="shared" si="129"/>
        <v>0</v>
      </c>
      <c r="BS189" s="59">
        <f t="shared" si="130"/>
        <v>0</v>
      </c>
      <c r="BT189" s="59">
        <f t="shared" si="131"/>
        <v>0</v>
      </c>
    </row>
    <row r="190">
      <c r="A190" s="49"/>
      <c r="B190" s="52" t="s">
        <v>38</v>
      </c>
      <c r="C190" s="52" t="s">
        <v>134</v>
      </c>
      <c r="D190" s="53">
        <v>2580000.0</v>
      </c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>
        <f t="shared" ref="AT190:AT192" si="153">D190/2</f>
        <v>1290000</v>
      </c>
      <c r="AU190" s="62"/>
      <c r="AV190" s="62">
        <f t="shared" ref="AV190:AV192" si="154">D190/2</f>
        <v>1290000</v>
      </c>
      <c r="AW190" s="62"/>
      <c r="AX190" s="62"/>
      <c r="AY190" s="62"/>
      <c r="AZ190" s="63"/>
      <c r="BA190" s="59">
        <f t="shared" si="114"/>
        <v>2580000</v>
      </c>
      <c r="BB190" s="28">
        <f t="shared" si="115"/>
        <v>0</v>
      </c>
      <c r="BC190" s="64"/>
      <c r="BD190" s="59">
        <f t="shared" si="116"/>
        <v>0</v>
      </c>
      <c r="BE190" s="59">
        <f t="shared" si="117"/>
        <v>0</v>
      </c>
      <c r="BF190" s="59">
        <f t="shared" si="118"/>
        <v>0</v>
      </c>
      <c r="BG190" s="59">
        <f t="shared" si="119"/>
        <v>0</v>
      </c>
      <c r="BH190" s="59">
        <f t="shared" si="120"/>
        <v>0</v>
      </c>
      <c r="BI190" s="59">
        <f t="shared" si="121"/>
        <v>0</v>
      </c>
      <c r="BJ190" s="59">
        <f t="shared" si="122"/>
        <v>0</v>
      </c>
      <c r="BK190" s="59">
        <f t="shared" si="123"/>
        <v>0</v>
      </c>
      <c r="BL190" s="59">
        <f t="shared" si="124"/>
        <v>0</v>
      </c>
      <c r="BM190" s="59">
        <f t="shared" si="125"/>
        <v>0</v>
      </c>
      <c r="BN190" s="59">
        <f t="shared" si="126"/>
        <v>2580000</v>
      </c>
      <c r="BO190" s="59">
        <f t="shared" si="127"/>
        <v>0</v>
      </c>
      <c r="BP190" s="64"/>
      <c r="BQ190" s="59">
        <f t="shared" si="128"/>
        <v>0</v>
      </c>
      <c r="BR190" s="59">
        <f t="shared" si="129"/>
        <v>0</v>
      </c>
      <c r="BS190" s="59">
        <f t="shared" si="130"/>
        <v>0</v>
      </c>
      <c r="BT190" s="59">
        <f t="shared" si="131"/>
        <v>2580000</v>
      </c>
    </row>
    <row r="191">
      <c r="A191" s="49"/>
      <c r="B191" s="52" t="s">
        <v>38</v>
      </c>
      <c r="C191" s="52" t="s">
        <v>135</v>
      </c>
      <c r="D191" s="53">
        <v>884000.0</v>
      </c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>
        <f t="shared" si="153"/>
        <v>442000</v>
      </c>
      <c r="AU191" s="62"/>
      <c r="AV191" s="62">
        <f t="shared" si="154"/>
        <v>442000</v>
      </c>
      <c r="AW191" s="62"/>
      <c r="AX191" s="62"/>
      <c r="AY191" s="62"/>
      <c r="AZ191" s="63"/>
      <c r="BA191" s="59">
        <f t="shared" si="114"/>
        <v>884000</v>
      </c>
      <c r="BB191" s="28">
        <f t="shared" si="115"/>
        <v>0</v>
      </c>
      <c r="BC191" s="64"/>
      <c r="BD191" s="59">
        <f t="shared" si="116"/>
        <v>0</v>
      </c>
      <c r="BE191" s="59">
        <f t="shared" si="117"/>
        <v>0</v>
      </c>
      <c r="BF191" s="59">
        <f t="shared" si="118"/>
        <v>0</v>
      </c>
      <c r="BG191" s="59">
        <f t="shared" si="119"/>
        <v>0</v>
      </c>
      <c r="BH191" s="59">
        <f t="shared" si="120"/>
        <v>0</v>
      </c>
      <c r="BI191" s="59">
        <f t="shared" si="121"/>
        <v>0</v>
      </c>
      <c r="BJ191" s="59">
        <f t="shared" si="122"/>
        <v>0</v>
      </c>
      <c r="BK191" s="59">
        <f t="shared" si="123"/>
        <v>0</v>
      </c>
      <c r="BL191" s="59">
        <f t="shared" si="124"/>
        <v>0</v>
      </c>
      <c r="BM191" s="59">
        <f t="shared" si="125"/>
        <v>0</v>
      </c>
      <c r="BN191" s="59">
        <f t="shared" si="126"/>
        <v>884000</v>
      </c>
      <c r="BO191" s="59">
        <f t="shared" si="127"/>
        <v>0</v>
      </c>
      <c r="BP191" s="64"/>
      <c r="BQ191" s="59">
        <f t="shared" si="128"/>
        <v>0</v>
      </c>
      <c r="BR191" s="59">
        <f t="shared" si="129"/>
        <v>0</v>
      </c>
      <c r="BS191" s="59">
        <f t="shared" si="130"/>
        <v>0</v>
      </c>
      <c r="BT191" s="59">
        <f t="shared" si="131"/>
        <v>884000</v>
      </c>
    </row>
    <row r="192">
      <c r="A192" s="49"/>
      <c r="B192" s="52" t="s">
        <v>38</v>
      </c>
      <c r="C192" s="52" t="s">
        <v>136</v>
      </c>
      <c r="D192" s="53">
        <v>252000.0</v>
      </c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2">
        <f t="shared" si="153"/>
        <v>126000</v>
      </c>
      <c r="AU192" s="62"/>
      <c r="AV192" s="62">
        <f t="shared" si="154"/>
        <v>126000</v>
      </c>
      <c r="AW192" s="62"/>
      <c r="AX192" s="62"/>
      <c r="AY192" s="62"/>
      <c r="AZ192" s="63"/>
      <c r="BA192" s="59">
        <f t="shared" si="114"/>
        <v>252000</v>
      </c>
      <c r="BB192" s="28">
        <f t="shared" si="115"/>
        <v>0</v>
      </c>
      <c r="BC192" s="64"/>
      <c r="BD192" s="59">
        <f t="shared" si="116"/>
        <v>0</v>
      </c>
      <c r="BE192" s="59">
        <f t="shared" si="117"/>
        <v>0</v>
      </c>
      <c r="BF192" s="59">
        <f t="shared" si="118"/>
        <v>0</v>
      </c>
      <c r="BG192" s="59">
        <f t="shared" si="119"/>
        <v>0</v>
      </c>
      <c r="BH192" s="59">
        <f t="shared" si="120"/>
        <v>0</v>
      </c>
      <c r="BI192" s="59">
        <f t="shared" si="121"/>
        <v>0</v>
      </c>
      <c r="BJ192" s="59">
        <f t="shared" si="122"/>
        <v>0</v>
      </c>
      <c r="BK192" s="59">
        <f t="shared" si="123"/>
        <v>0</v>
      </c>
      <c r="BL192" s="59">
        <f t="shared" si="124"/>
        <v>0</v>
      </c>
      <c r="BM192" s="59">
        <f t="shared" si="125"/>
        <v>0</v>
      </c>
      <c r="BN192" s="59">
        <f t="shared" si="126"/>
        <v>252000</v>
      </c>
      <c r="BO192" s="59">
        <f t="shared" si="127"/>
        <v>0</v>
      </c>
      <c r="BP192" s="64"/>
      <c r="BQ192" s="59">
        <f t="shared" si="128"/>
        <v>0</v>
      </c>
      <c r="BR192" s="59">
        <f t="shared" si="129"/>
        <v>0</v>
      </c>
      <c r="BS192" s="59">
        <f t="shared" si="130"/>
        <v>0</v>
      </c>
      <c r="BT192" s="59">
        <f t="shared" si="131"/>
        <v>252000</v>
      </c>
    </row>
    <row r="193">
      <c r="A193" s="45">
        <v>524113.0</v>
      </c>
      <c r="B193" s="46" t="s">
        <v>44</v>
      </c>
      <c r="C193" s="6"/>
      <c r="D193" s="47">
        <f t="shared" ref="D193:AZ193" si="155">sum(D195)</f>
        <v>1020000</v>
      </c>
      <c r="E193" s="47">
        <f t="shared" si="155"/>
        <v>0</v>
      </c>
      <c r="F193" s="47">
        <f t="shared" si="155"/>
        <v>0</v>
      </c>
      <c r="G193" s="47">
        <f t="shared" si="155"/>
        <v>0</v>
      </c>
      <c r="H193" s="47">
        <f t="shared" si="155"/>
        <v>0</v>
      </c>
      <c r="I193" s="47">
        <f t="shared" si="155"/>
        <v>0</v>
      </c>
      <c r="J193" s="47">
        <f t="shared" si="155"/>
        <v>0</v>
      </c>
      <c r="K193" s="47">
        <f t="shared" si="155"/>
        <v>0</v>
      </c>
      <c r="L193" s="47">
        <f t="shared" si="155"/>
        <v>0</v>
      </c>
      <c r="M193" s="47">
        <f t="shared" si="155"/>
        <v>0</v>
      </c>
      <c r="N193" s="47">
        <f t="shared" si="155"/>
        <v>0</v>
      </c>
      <c r="O193" s="47">
        <f t="shared" si="155"/>
        <v>0</v>
      </c>
      <c r="P193" s="47">
        <f t="shared" si="155"/>
        <v>0</v>
      </c>
      <c r="Q193" s="47">
        <f t="shared" si="155"/>
        <v>0</v>
      </c>
      <c r="R193" s="47">
        <f t="shared" si="155"/>
        <v>0</v>
      </c>
      <c r="S193" s="47">
        <f t="shared" si="155"/>
        <v>0</v>
      </c>
      <c r="T193" s="47">
        <f t="shared" si="155"/>
        <v>0</v>
      </c>
      <c r="U193" s="47">
        <f t="shared" si="155"/>
        <v>0</v>
      </c>
      <c r="V193" s="47">
        <f t="shared" si="155"/>
        <v>0</v>
      </c>
      <c r="W193" s="47">
        <f t="shared" si="155"/>
        <v>0</v>
      </c>
      <c r="X193" s="47">
        <f t="shared" si="155"/>
        <v>0</v>
      </c>
      <c r="Y193" s="47">
        <f t="shared" si="155"/>
        <v>0</v>
      </c>
      <c r="Z193" s="47">
        <f t="shared" si="155"/>
        <v>0</v>
      </c>
      <c r="AA193" s="47">
        <f t="shared" si="155"/>
        <v>0</v>
      </c>
      <c r="AB193" s="47">
        <f t="shared" si="155"/>
        <v>0</v>
      </c>
      <c r="AC193" s="47">
        <f t="shared" si="155"/>
        <v>0</v>
      </c>
      <c r="AD193" s="47">
        <f t="shared" si="155"/>
        <v>0</v>
      </c>
      <c r="AE193" s="47">
        <f t="shared" si="155"/>
        <v>0</v>
      </c>
      <c r="AF193" s="47">
        <f t="shared" si="155"/>
        <v>0</v>
      </c>
      <c r="AG193" s="47">
        <f t="shared" si="155"/>
        <v>0</v>
      </c>
      <c r="AH193" s="47">
        <f t="shared" si="155"/>
        <v>0</v>
      </c>
      <c r="AI193" s="47">
        <f t="shared" si="155"/>
        <v>0</v>
      </c>
      <c r="AJ193" s="47">
        <f t="shared" si="155"/>
        <v>0</v>
      </c>
      <c r="AK193" s="47">
        <f t="shared" si="155"/>
        <v>0</v>
      </c>
      <c r="AL193" s="47">
        <f t="shared" si="155"/>
        <v>0</v>
      </c>
      <c r="AM193" s="47">
        <f t="shared" si="155"/>
        <v>0</v>
      </c>
      <c r="AN193" s="47">
        <f t="shared" si="155"/>
        <v>0</v>
      </c>
      <c r="AO193" s="47">
        <f t="shared" si="155"/>
        <v>0</v>
      </c>
      <c r="AP193" s="47">
        <f t="shared" si="155"/>
        <v>0</v>
      </c>
      <c r="AQ193" s="47">
        <f t="shared" si="155"/>
        <v>340000</v>
      </c>
      <c r="AR193" s="47">
        <f t="shared" si="155"/>
        <v>0</v>
      </c>
      <c r="AS193" s="47">
        <f t="shared" si="155"/>
        <v>340000</v>
      </c>
      <c r="AT193" s="47">
        <f t="shared" si="155"/>
        <v>0</v>
      </c>
      <c r="AU193" s="47">
        <f t="shared" si="155"/>
        <v>0</v>
      </c>
      <c r="AV193" s="47">
        <f t="shared" si="155"/>
        <v>340000</v>
      </c>
      <c r="AW193" s="47">
        <f t="shared" si="155"/>
        <v>0</v>
      </c>
      <c r="AX193" s="47">
        <f t="shared" si="155"/>
        <v>0</v>
      </c>
      <c r="AY193" s="47">
        <f t="shared" si="155"/>
        <v>0</v>
      </c>
      <c r="AZ193" s="47">
        <f t="shared" si="155"/>
        <v>0</v>
      </c>
      <c r="BA193" s="59">
        <f t="shared" si="114"/>
        <v>1020000</v>
      </c>
      <c r="BB193" s="28">
        <f t="shared" si="115"/>
        <v>0</v>
      </c>
      <c r="BC193" s="61"/>
      <c r="BD193" s="59">
        <f t="shared" si="116"/>
        <v>0</v>
      </c>
      <c r="BE193" s="59">
        <f t="shared" si="117"/>
        <v>0</v>
      </c>
      <c r="BF193" s="59">
        <f t="shared" si="118"/>
        <v>0</v>
      </c>
      <c r="BG193" s="59">
        <f t="shared" si="119"/>
        <v>0</v>
      </c>
      <c r="BH193" s="59">
        <f t="shared" si="120"/>
        <v>0</v>
      </c>
      <c r="BI193" s="59">
        <f t="shared" si="121"/>
        <v>0</v>
      </c>
      <c r="BJ193" s="59">
        <f t="shared" si="122"/>
        <v>0</v>
      </c>
      <c r="BK193" s="59">
        <f t="shared" si="123"/>
        <v>0</v>
      </c>
      <c r="BL193" s="59">
        <f t="shared" si="124"/>
        <v>0</v>
      </c>
      <c r="BM193" s="59">
        <f t="shared" si="125"/>
        <v>340000</v>
      </c>
      <c r="BN193" s="59">
        <f t="shared" si="126"/>
        <v>680000</v>
      </c>
      <c r="BO193" s="59">
        <f t="shared" si="127"/>
        <v>0</v>
      </c>
      <c r="BP193" s="61"/>
      <c r="BQ193" s="59">
        <f t="shared" si="128"/>
        <v>0</v>
      </c>
      <c r="BR193" s="59">
        <f t="shared" si="129"/>
        <v>0</v>
      </c>
      <c r="BS193" s="59">
        <f t="shared" si="130"/>
        <v>0</v>
      </c>
      <c r="BT193" s="59">
        <f t="shared" si="131"/>
        <v>1020000</v>
      </c>
    </row>
    <row r="194">
      <c r="A194" s="49"/>
      <c r="B194" s="50" t="s">
        <v>37</v>
      </c>
      <c r="C194" s="6"/>
      <c r="D194" s="51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  <c r="AY194" s="62"/>
      <c r="AZ194" s="63"/>
      <c r="BA194" s="59">
        <f t="shared" si="114"/>
        <v>0</v>
      </c>
      <c r="BB194" s="28">
        <f t="shared" si="115"/>
        <v>0</v>
      </c>
      <c r="BC194" s="64"/>
      <c r="BD194" s="59">
        <f t="shared" si="116"/>
        <v>0</v>
      </c>
      <c r="BE194" s="59">
        <f t="shared" si="117"/>
        <v>0</v>
      </c>
      <c r="BF194" s="59">
        <f t="shared" si="118"/>
        <v>0</v>
      </c>
      <c r="BG194" s="59">
        <f t="shared" si="119"/>
        <v>0</v>
      </c>
      <c r="BH194" s="59">
        <f t="shared" si="120"/>
        <v>0</v>
      </c>
      <c r="BI194" s="59">
        <f t="shared" si="121"/>
        <v>0</v>
      </c>
      <c r="BJ194" s="59">
        <f t="shared" si="122"/>
        <v>0</v>
      </c>
      <c r="BK194" s="59">
        <f t="shared" si="123"/>
        <v>0</v>
      </c>
      <c r="BL194" s="59">
        <f t="shared" si="124"/>
        <v>0</v>
      </c>
      <c r="BM194" s="59">
        <f t="shared" si="125"/>
        <v>0</v>
      </c>
      <c r="BN194" s="59">
        <f t="shared" si="126"/>
        <v>0</v>
      </c>
      <c r="BO194" s="59">
        <f t="shared" si="127"/>
        <v>0</v>
      </c>
      <c r="BP194" s="64"/>
      <c r="BQ194" s="59">
        <f t="shared" si="128"/>
        <v>0</v>
      </c>
      <c r="BR194" s="59">
        <f t="shared" si="129"/>
        <v>0</v>
      </c>
      <c r="BS194" s="59">
        <f t="shared" si="130"/>
        <v>0</v>
      </c>
      <c r="BT194" s="59">
        <f t="shared" si="131"/>
        <v>0</v>
      </c>
    </row>
    <row r="195">
      <c r="A195" s="49"/>
      <c r="B195" s="52" t="s">
        <v>38</v>
      </c>
      <c r="C195" s="52" t="s">
        <v>410</v>
      </c>
      <c r="D195" s="53">
        <v>1020000.0</v>
      </c>
      <c r="E195" s="62"/>
      <c r="F195" s="62"/>
      <c r="G195" s="62"/>
      <c r="H195" s="62"/>
      <c r="I195" s="62"/>
      <c r="J195" s="62"/>
      <c r="K195" s="53"/>
      <c r="L195" s="62"/>
      <c r="M195" s="62"/>
      <c r="N195" s="53"/>
      <c r="O195" s="62"/>
      <c r="P195" s="62"/>
      <c r="Q195" s="62"/>
      <c r="R195" s="53"/>
      <c r="S195" s="62"/>
      <c r="T195" s="62"/>
      <c r="U195" s="62"/>
      <c r="V195" s="53"/>
      <c r="W195" s="62"/>
      <c r="X195" s="62"/>
      <c r="Y195" s="62"/>
      <c r="Z195" s="53"/>
      <c r="AA195" s="62"/>
      <c r="AB195" s="53"/>
      <c r="AC195" s="53"/>
      <c r="AD195" s="53"/>
      <c r="AE195" s="62"/>
      <c r="AF195" s="53"/>
      <c r="AG195" s="62"/>
      <c r="AH195" s="53"/>
      <c r="AI195" s="62"/>
      <c r="AJ195" s="53"/>
      <c r="AK195" s="62"/>
      <c r="AL195" s="53"/>
      <c r="AM195" s="62"/>
      <c r="AN195" s="62"/>
      <c r="AO195" s="62"/>
      <c r="AP195" s="53"/>
      <c r="AQ195" s="62">
        <f>D195/3</f>
        <v>340000</v>
      </c>
      <c r="AR195" s="62"/>
      <c r="AS195" s="62">
        <f>D195/3</f>
        <v>340000</v>
      </c>
      <c r="AT195" s="53"/>
      <c r="AU195" s="62"/>
      <c r="AV195" s="53">
        <f>D195/3</f>
        <v>340000</v>
      </c>
      <c r="AW195" s="62"/>
      <c r="AX195" s="53"/>
      <c r="AY195" s="62"/>
      <c r="AZ195" s="65"/>
      <c r="BA195" s="59">
        <f t="shared" si="114"/>
        <v>1020000</v>
      </c>
      <c r="BB195" s="28">
        <f t="shared" si="115"/>
        <v>0</v>
      </c>
      <c r="BC195" s="64"/>
      <c r="BD195" s="59">
        <f t="shared" si="116"/>
        <v>0</v>
      </c>
      <c r="BE195" s="59">
        <f t="shared" si="117"/>
        <v>0</v>
      </c>
      <c r="BF195" s="59">
        <f t="shared" si="118"/>
        <v>0</v>
      </c>
      <c r="BG195" s="59">
        <f t="shared" si="119"/>
        <v>0</v>
      </c>
      <c r="BH195" s="59">
        <f t="shared" si="120"/>
        <v>0</v>
      </c>
      <c r="BI195" s="59">
        <f t="shared" si="121"/>
        <v>0</v>
      </c>
      <c r="BJ195" s="59">
        <f t="shared" si="122"/>
        <v>0</v>
      </c>
      <c r="BK195" s="59">
        <f t="shared" si="123"/>
        <v>0</v>
      </c>
      <c r="BL195" s="59">
        <f t="shared" si="124"/>
        <v>0</v>
      </c>
      <c r="BM195" s="59">
        <f t="shared" si="125"/>
        <v>340000</v>
      </c>
      <c r="BN195" s="59">
        <f t="shared" si="126"/>
        <v>680000</v>
      </c>
      <c r="BO195" s="59">
        <f t="shared" si="127"/>
        <v>0</v>
      </c>
      <c r="BP195" s="64"/>
      <c r="BQ195" s="59">
        <f t="shared" si="128"/>
        <v>0</v>
      </c>
      <c r="BR195" s="59">
        <f t="shared" si="129"/>
        <v>0</v>
      </c>
      <c r="BS195" s="59">
        <f t="shared" si="130"/>
        <v>0</v>
      </c>
      <c r="BT195" s="59">
        <f t="shared" si="131"/>
        <v>1020000</v>
      </c>
    </row>
    <row r="196">
      <c r="A196" s="33" t="s">
        <v>137</v>
      </c>
      <c r="B196" s="34" t="s">
        <v>138</v>
      </c>
      <c r="C196" s="6"/>
      <c r="D196" s="35">
        <f t="shared" ref="D196:AZ196" si="156">sum(D197,D315)</f>
        <v>21832931000</v>
      </c>
      <c r="E196" s="35">
        <f t="shared" si="156"/>
        <v>516039587</v>
      </c>
      <c r="F196" s="35">
        <f t="shared" si="156"/>
        <v>73162715</v>
      </c>
      <c r="G196" s="35">
        <f t="shared" si="156"/>
        <v>0</v>
      </c>
      <c r="H196" s="35">
        <f t="shared" si="156"/>
        <v>0</v>
      </c>
      <c r="I196" s="35">
        <f t="shared" si="156"/>
        <v>521898381</v>
      </c>
      <c r="J196" s="35">
        <f t="shared" si="156"/>
        <v>808930614</v>
      </c>
      <c r="K196" s="35">
        <f t="shared" si="156"/>
        <v>262590255</v>
      </c>
      <c r="L196" s="35">
        <f t="shared" si="156"/>
        <v>33392107</v>
      </c>
      <c r="M196" s="35">
        <f t="shared" si="156"/>
        <v>1109580933</v>
      </c>
      <c r="N196" s="35">
        <f t="shared" si="156"/>
        <v>1575271754</v>
      </c>
      <c r="O196" s="35">
        <f t="shared" si="156"/>
        <v>95917808</v>
      </c>
      <c r="P196" s="35">
        <f t="shared" si="156"/>
        <v>0</v>
      </c>
      <c r="Q196" s="35">
        <f t="shared" si="156"/>
        <v>525783857</v>
      </c>
      <c r="R196" s="35">
        <f t="shared" si="156"/>
        <v>265037463</v>
      </c>
      <c r="S196" s="35">
        <f t="shared" si="156"/>
        <v>678856194</v>
      </c>
      <c r="T196" s="35">
        <f t="shared" si="156"/>
        <v>38762600</v>
      </c>
      <c r="U196" s="35">
        <f t="shared" si="156"/>
        <v>604831630</v>
      </c>
      <c r="V196" s="35">
        <f t="shared" si="156"/>
        <v>845954936</v>
      </c>
      <c r="W196" s="35">
        <f t="shared" si="156"/>
        <v>10930925</v>
      </c>
      <c r="X196" s="35">
        <f t="shared" si="156"/>
        <v>110912150</v>
      </c>
      <c r="Y196" s="35">
        <f t="shared" si="156"/>
        <v>1731546035</v>
      </c>
      <c r="Z196" s="35">
        <f t="shared" si="156"/>
        <v>872498121</v>
      </c>
      <c r="AA196" s="35">
        <f t="shared" si="156"/>
        <v>178411259</v>
      </c>
      <c r="AB196" s="35">
        <f t="shared" si="156"/>
        <v>640000</v>
      </c>
      <c r="AC196" s="35">
        <f t="shared" si="156"/>
        <v>1448748975</v>
      </c>
      <c r="AD196" s="35">
        <f t="shared" si="156"/>
        <v>60642040</v>
      </c>
      <c r="AE196" s="35">
        <f t="shared" si="156"/>
        <v>719923</v>
      </c>
      <c r="AF196" s="35">
        <f t="shared" si="156"/>
        <v>0</v>
      </c>
      <c r="AG196" s="35">
        <f t="shared" si="156"/>
        <v>528101933</v>
      </c>
      <c r="AH196" s="35">
        <f t="shared" si="156"/>
        <v>989934408</v>
      </c>
      <c r="AI196" s="35">
        <f t="shared" si="156"/>
        <v>0</v>
      </c>
      <c r="AJ196" s="35">
        <f t="shared" si="156"/>
        <v>81560390</v>
      </c>
      <c r="AK196" s="35">
        <f t="shared" si="156"/>
        <v>555231021</v>
      </c>
      <c r="AL196" s="35">
        <f t="shared" si="156"/>
        <v>696941374</v>
      </c>
      <c r="AM196" s="35">
        <f t="shared" si="156"/>
        <v>280172808</v>
      </c>
      <c r="AN196" s="35">
        <f t="shared" si="156"/>
        <v>434500</v>
      </c>
      <c r="AO196" s="35">
        <f t="shared" si="156"/>
        <v>0</v>
      </c>
      <c r="AP196" s="35">
        <f t="shared" si="156"/>
        <v>0</v>
      </c>
      <c r="AQ196" s="35">
        <f t="shared" si="156"/>
        <v>0</v>
      </c>
      <c r="AR196" s="35">
        <f t="shared" si="156"/>
        <v>0</v>
      </c>
      <c r="AS196" s="35">
        <f t="shared" si="156"/>
        <v>0</v>
      </c>
      <c r="AT196" s="35">
        <f t="shared" si="156"/>
        <v>0</v>
      </c>
      <c r="AU196" s="35">
        <f t="shared" si="156"/>
        <v>0</v>
      </c>
      <c r="AV196" s="35">
        <f t="shared" si="156"/>
        <v>17865000</v>
      </c>
      <c r="AW196" s="35">
        <f t="shared" si="156"/>
        <v>0</v>
      </c>
      <c r="AX196" s="35">
        <f t="shared" si="156"/>
        <v>0</v>
      </c>
      <c r="AY196" s="35">
        <f t="shared" si="156"/>
        <v>0</v>
      </c>
      <c r="AZ196" s="35">
        <f t="shared" si="156"/>
        <v>0</v>
      </c>
      <c r="BA196" s="56">
        <f t="shared" si="114"/>
        <v>15521301696</v>
      </c>
      <c r="BB196" s="28">
        <f t="shared" si="115"/>
        <v>6311629304</v>
      </c>
      <c r="BC196" s="29"/>
      <c r="BD196" s="56">
        <f t="shared" si="116"/>
        <v>589202302</v>
      </c>
      <c r="BE196" s="56">
        <f t="shared" si="117"/>
        <v>1626811357</v>
      </c>
      <c r="BF196" s="56">
        <f t="shared" si="118"/>
        <v>2780770495</v>
      </c>
      <c r="BG196" s="56">
        <f t="shared" si="119"/>
        <v>1508440114</v>
      </c>
      <c r="BH196" s="56">
        <f t="shared" si="120"/>
        <v>1572629641</v>
      </c>
      <c r="BI196" s="56">
        <f t="shared" si="121"/>
        <v>2783095415</v>
      </c>
      <c r="BJ196" s="56">
        <f t="shared" si="122"/>
        <v>1510110938</v>
      </c>
      <c r="BK196" s="56">
        <f t="shared" si="123"/>
        <v>1599596731</v>
      </c>
      <c r="BL196" s="56">
        <f t="shared" si="124"/>
        <v>1532779703</v>
      </c>
      <c r="BM196" s="56">
        <f t="shared" si="125"/>
        <v>0</v>
      </c>
      <c r="BN196" s="56">
        <f t="shared" si="126"/>
        <v>17865000</v>
      </c>
      <c r="BO196" s="56">
        <f t="shared" si="127"/>
        <v>0</v>
      </c>
      <c r="BP196" s="29"/>
      <c r="BQ196" s="56">
        <f t="shared" si="128"/>
        <v>4996784154</v>
      </c>
      <c r="BR196" s="56">
        <f t="shared" si="129"/>
        <v>5864165170</v>
      </c>
      <c r="BS196" s="56">
        <f t="shared" si="130"/>
        <v>4642487372</v>
      </c>
      <c r="BT196" s="56">
        <f t="shared" si="131"/>
        <v>17865000</v>
      </c>
    </row>
    <row r="197">
      <c r="A197" s="37" t="s">
        <v>139</v>
      </c>
      <c r="B197" s="38" t="s">
        <v>140</v>
      </c>
      <c r="C197" s="6"/>
      <c r="D197" s="39">
        <f t="shared" ref="D197:AZ197" si="157">sum(D198)</f>
        <v>16781258000</v>
      </c>
      <c r="E197" s="39">
        <f t="shared" si="157"/>
        <v>515873087</v>
      </c>
      <c r="F197" s="39">
        <f t="shared" si="157"/>
        <v>0</v>
      </c>
      <c r="G197" s="39">
        <f t="shared" si="157"/>
        <v>0</v>
      </c>
      <c r="H197" s="39">
        <f t="shared" si="157"/>
        <v>0</v>
      </c>
      <c r="I197" s="39">
        <f t="shared" si="157"/>
        <v>516501381</v>
      </c>
      <c r="J197" s="39">
        <f t="shared" si="157"/>
        <v>626636479</v>
      </c>
      <c r="K197" s="39">
        <f t="shared" si="157"/>
        <v>974000</v>
      </c>
      <c r="L197" s="39">
        <f t="shared" si="157"/>
        <v>1121107</v>
      </c>
      <c r="M197" s="39">
        <f t="shared" si="157"/>
        <v>1104183933</v>
      </c>
      <c r="N197" s="39">
        <f t="shared" si="157"/>
        <v>1219625798</v>
      </c>
      <c r="O197" s="39">
        <f t="shared" si="157"/>
        <v>0</v>
      </c>
      <c r="P197" s="39">
        <f t="shared" si="157"/>
        <v>0</v>
      </c>
      <c r="Q197" s="39">
        <f t="shared" si="157"/>
        <v>520386857</v>
      </c>
      <c r="R197" s="39">
        <f t="shared" si="157"/>
        <v>65272563</v>
      </c>
      <c r="S197" s="39">
        <f t="shared" si="157"/>
        <v>572083110</v>
      </c>
      <c r="T197" s="39">
        <f t="shared" si="157"/>
        <v>0</v>
      </c>
      <c r="U197" s="39">
        <f t="shared" si="157"/>
        <v>599434630</v>
      </c>
      <c r="V197" s="39">
        <f t="shared" si="157"/>
        <v>569864791</v>
      </c>
      <c r="W197" s="39">
        <f t="shared" si="157"/>
        <v>10930925</v>
      </c>
      <c r="X197" s="39">
        <f t="shared" si="157"/>
        <v>734011</v>
      </c>
      <c r="Y197" s="39">
        <f t="shared" si="157"/>
        <v>1654820835</v>
      </c>
      <c r="Z197" s="39">
        <f t="shared" si="157"/>
        <v>686233221</v>
      </c>
      <c r="AA197" s="39">
        <f t="shared" si="157"/>
        <v>0</v>
      </c>
      <c r="AB197" s="39">
        <f t="shared" si="157"/>
        <v>0</v>
      </c>
      <c r="AC197" s="39">
        <f t="shared" si="157"/>
        <v>1162974731</v>
      </c>
      <c r="AD197" s="39">
        <f t="shared" si="157"/>
        <v>1956047</v>
      </c>
      <c r="AE197" s="39">
        <f t="shared" si="157"/>
        <v>-77</v>
      </c>
      <c r="AF197" s="39">
        <f t="shared" si="157"/>
        <v>0</v>
      </c>
      <c r="AG197" s="39">
        <f t="shared" si="157"/>
        <v>522704933</v>
      </c>
      <c r="AH197" s="39">
        <f t="shared" si="157"/>
        <v>656205074</v>
      </c>
      <c r="AI197" s="39">
        <f t="shared" si="157"/>
        <v>0</v>
      </c>
      <c r="AJ197" s="39">
        <f t="shared" si="157"/>
        <v>1393000</v>
      </c>
      <c r="AK197" s="39">
        <f t="shared" si="157"/>
        <v>522836323</v>
      </c>
      <c r="AL197" s="39">
        <f t="shared" si="157"/>
        <v>636953332</v>
      </c>
      <c r="AM197" s="39">
        <f t="shared" si="157"/>
        <v>1554971</v>
      </c>
      <c r="AN197" s="39">
        <f t="shared" si="157"/>
        <v>0</v>
      </c>
      <c r="AO197" s="39">
        <f t="shared" si="157"/>
        <v>0</v>
      </c>
      <c r="AP197" s="39">
        <f t="shared" si="157"/>
        <v>0</v>
      </c>
      <c r="AQ197" s="39">
        <f t="shared" si="157"/>
        <v>0</v>
      </c>
      <c r="AR197" s="39">
        <f t="shared" si="157"/>
        <v>0</v>
      </c>
      <c r="AS197" s="39">
        <f t="shared" si="157"/>
        <v>0</v>
      </c>
      <c r="AT197" s="39">
        <f t="shared" si="157"/>
        <v>0</v>
      </c>
      <c r="AU197" s="39">
        <f t="shared" si="157"/>
        <v>0</v>
      </c>
      <c r="AV197" s="39">
        <f t="shared" si="157"/>
        <v>0</v>
      </c>
      <c r="AW197" s="39">
        <f t="shared" si="157"/>
        <v>0</v>
      </c>
      <c r="AX197" s="39">
        <f t="shared" si="157"/>
        <v>0</v>
      </c>
      <c r="AY197" s="39">
        <f t="shared" si="157"/>
        <v>0</v>
      </c>
      <c r="AZ197" s="39">
        <f t="shared" si="157"/>
        <v>0</v>
      </c>
      <c r="BA197" s="57">
        <f t="shared" si="114"/>
        <v>12171255062</v>
      </c>
      <c r="BB197" s="28">
        <f t="shared" si="115"/>
        <v>4610002938</v>
      </c>
      <c r="BC197" s="29"/>
      <c r="BD197" s="57">
        <f t="shared" si="116"/>
        <v>515873087</v>
      </c>
      <c r="BE197" s="57">
        <f t="shared" si="117"/>
        <v>1145232967</v>
      </c>
      <c r="BF197" s="57">
        <f t="shared" si="118"/>
        <v>2323809731</v>
      </c>
      <c r="BG197" s="57">
        <f t="shared" si="119"/>
        <v>1157742530</v>
      </c>
      <c r="BH197" s="57">
        <f t="shared" si="120"/>
        <v>1180964357</v>
      </c>
      <c r="BI197" s="57">
        <f t="shared" si="121"/>
        <v>2341054056</v>
      </c>
      <c r="BJ197" s="57">
        <f t="shared" si="122"/>
        <v>1164930701</v>
      </c>
      <c r="BK197" s="57">
        <f t="shared" si="123"/>
        <v>1180303007</v>
      </c>
      <c r="BL197" s="57">
        <f t="shared" si="124"/>
        <v>1161344626</v>
      </c>
      <c r="BM197" s="57">
        <f t="shared" si="125"/>
        <v>0</v>
      </c>
      <c r="BN197" s="57">
        <f t="shared" si="126"/>
        <v>0</v>
      </c>
      <c r="BO197" s="57">
        <f t="shared" si="127"/>
        <v>0</v>
      </c>
      <c r="BP197" s="29"/>
      <c r="BQ197" s="57">
        <f t="shared" si="128"/>
        <v>3984915785</v>
      </c>
      <c r="BR197" s="57">
        <f t="shared" si="129"/>
        <v>4679760943</v>
      </c>
      <c r="BS197" s="57">
        <f t="shared" si="130"/>
        <v>3506578334</v>
      </c>
      <c r="BT197" s="57">
        <f t="shared" si="131"/>
        <v>0</v>
      </c>
    </row>
    <row r="198">
      <c r="A198" s="41" t="s">
        <v>98</v>
      </c>
      <c r="B198" s="42" t="s">
        <v>141</v>
      </c>
      <c r="C198" s="6"/>
      <c r="D198" s="43">
        <f t="shared" ref="D198:AZ198" si="158">sum(D199,D204,D209,D214,D219,D224,D229,D234,D237,D240,D245,D250,D255,D260,D265,D270,D273,D276,D279,D289,D297,D309)</f>
        <v>16781258000</v>
      </c>
      <c r="E198" s="43">
        <f t="shared" si="158"/>
        <v>515873087</v>
      </c>
      <c r="F198" s="43">
        <f t="shared" si="158"/>
        <v>0</v>
      </c>
      <c r="G198" s="43">
        <f t="shared" si="158"/>
        <v>0</v>
      </c>
      <c r="H198" s="43">
        <f t="shared" si="158"/>
        <v>0</v>
      </c>
      <c r="I198" s="43">
        <f t="shared" si="158"/>
        <v>516501381</v>
      </c>
      <c r="J198" s="43">
        <f t="shared" si="158"/>
        <v>626636479</v>
      </c>
      <c r="K198" s="43">
        <f t="shared" si="158"/>
        <v>974000</v>
      </c>
      <c r="L198" s="43">
        <f t="shared" si="158"/>
        <v>1121107</v>
      </c>
      <c r="M198" s="43">
        <f t="shared" si="158"/>
        <v>1104183933</v>
      </c>
      <c r="N198" s="43">
        <f t="shared" si="158"/>
        <v>1219625798</v>
      </c>
      <c r="O198" s="43">
        <f t="shared" si="158"/>
        <v>0</v>
      </c>
      <c r="P198" s="43">
        <f t="shared" si="158"/>
        <v>0</v>
      </c>
      <c r="Q198" s="43">
        <f t="shared" si="158"/>
        <v>520386857</v>
      </c>
      <c r="R198" s="43">
        <f t="shared" si="158"/>
        <v>65272563</v>
      </c>
      <c r="S198" s="43">
        <f t="shared" si="158"/>
        <v>572083110</v>
      </c>
      <c r="T198" s="43">
        <f t="shared" si="158"/>
        <v>0</v>
      </c>
      <c r="U198" s="43">
        <f t="shared" si="158"/>
        <v>599434630</v>
      </c>
      <c r="V198" s="43">
        <f t="shared" si="158"/>
        <v>569864791</v>
      </c>
      <c r="W198" s="43">
        <f t="shared" si="158"/>
        <v>10930925</v>
      </c>
      <c r="X198" s="43">
        <f t="shared" si="158"/>
        <v>734011</v>
      </c>
      <c r="Y198" s="43">
        <f t="shared" si="158"/>
        <v>1654820835</v>
      </c>
      <c r="Z198" s="43">
        <f t="shared" si="158"/>
        <v>686233221</v>
      </c>
      <c r="AA198" s="43">
        <f t="shared" si="158"/>
        <v>0</v>
      </c>
      <c r="AB198" s="43">
        <f t="shared" si="158"/>
        <v>0</v>
      </c>
      <c r="AC198" s="43">
        <f t="shared" si="158"/>
        <v>1162974731</v>
      </c>
      <c r="AD198" s="43">
        <f t="shared" si="158"/>
        <v>1956047</v>
      </c>
      <c r="AE198" s="43">
        <f t="shared" si="158"/>
        <v>-77</v>
      </c>
      <c r="AF198" s="43">
        <f t="shared" si="158"/>
        <v>0</v>
      </c>
      <c r="AG198" s="43">
        <f t="shared" si="158"/>
        <v>522704933</v>
      </c>
      <c r="AH198" s="43">
        <f t="shared" si="158"/>
        <v>656205074</v>
      </c>
      <c r="AI198" s="43">
        <f t="shared" si="158"/>
        <v>0</v>
      </c>
      <c r="AJ198" s="43">
        <f t="shared" si="158"/>
        <v>1393000</v>
      </c>
      <c r="AK198" s="43">
        <f t="shared" si="158"/>
        <v>522836323</v>
      </c>
      <c r="AL198" s="43">
        <f t="shared" si="158"/>
        <v>636953332</v>
      </c>
      <c r="AM198" s="43">
        <f t="shared" si="158"/>
        <v>1554971</v>
      </c>
      <c r="AN198" s="43">
        <f t="shared" si="158"/>
        <v>0</v>
      </c>
      <c r="AO198" s="43">
        <f t="shared" si="158"/>
        <v>0</v>
      </c>
      <c r="AP198" s="43">
        <f t="shared" si="158"/>
        <v>0</v>
      </c>
      <c r="AQ198" s="43">
        <f t="shared" si="158"/>
        <v>0</v>
      </c>
      <c r="AR198" s="43">
        <f t="shared" si="158"/>
        <v>0</v>
      </c>
      <c r="AS198" s="43">
        <f t="shared" si="158"/>
        <v>0</v>
      </c>
      <c r="AT198" s="43">
        <f t="shared" si="158"/>
        <v>0</v>
      </c>
      <c r="AU198" s="43">
        <f t="shared" si="158"/>
        <v>0</v>
      </c>
      <c r="AV198" s="43">
        <f t="shared" si="158"/>
        <v>0</v>
      </c>
      <c r="AW198" s="43">
        <f t="shared" si="158"/>
        <v>0</v>
      </c>
      <c r="AX198" s="43">
        <f t="shared" si="158"/>
        <v>0</v>
      </c>
      <c r="AY198" s="43">
        <f t="shared" si="158"/>
        <v>0</v>
      </c>
      <c r="AZ198" s="58">
        <f t="shared" si="158"/>
        <v>0</v>
      </c>
      <c r="BA198" s="59">
        <f t="shared" si="114"/>
        <v>12171255062</v>
      </c>
      <c r="BB198" s="28">
        <f t="shared" si="115"/>
        <v>4610002938</v>
      </c>
      <c r="BC198" s="29"/>
      <c r="BD198" s="59">
        <f t="shared" si="116"/>
        <v>515873087</v>
      </c>
      <c r="BE198" s="59">
        <f t="shared" si="117"/>
        <v>1145232967</v>
      </c>
      <c r="BF198" s="59">
        <f t="shared" si="118"/>
        <v>2323809731</v>
      </c>
      <c r="BG198" s="59">
        <f t="shared" si="119"/>
        <v>1157742530</v>
      </c>
      <c r="BH198" s="59">
        <f t="shared" si="120"/>
        <v>1180964357</v>
      </c>
      <c r="BI198" s="59">
        <f t="shared" si="121"/>
        <v>2341054056</v>
      </c>
      <c r="BJ198" s="59">
        <f t="shared" si="122"/>
        <v>1164930701</v>
      </c>
      <c r="BK198" s="59">
        <f t="shared" si="123"/>
        <v>1180303007</v>
      </c>
      <c r="BL198" s="59">
        <f t="shared" si="124"/>
        <v>1161344626</v>
      </c>
      <c r="BM198" s="59">
        <f t="shared" si="125"/>
        <v>0</v>
      </c>
      <c r="BN198" s="59">
        <f t="shared" si="126"/>
        <v>0</v>
      </c>
      <c r="BO198" s="59">
        <f t="shared" si="127"/>
        <v>0</v>
      </c>
      <c r="BP198" s="29"/>
      <c r="BQ198" s="59">
        <f t="shared" si="128"/>
        <v>3984915785</v>
      </c>
      <c r="BR198" s="59">
        <f t="shared" si="129"/>
        <v>4679760943</v>
      </c>
      <c r="BS198" s="59">
        <f t="shared" si="130"/>
        <v>3506578334</v>
      </c>
      <c r="BT198" s="59">
        <f t="shared" si="131"/>
        <v>0</v>
      </c>
    </row>
    <row r="199">
      <c r="A199" s="45">
        <v>511111.0</v>
      </c>
      <c r="B199" s="46" t="s">
        <v>142</v>
      </c>
      <c r="C199" s="6"/>
      <c r="D199" s="47">
        <f t="shared" ref="D199:AZ199" si="159">sum(D201:D203)</f>
        <v>4725699000</v>
      </c>
      <c r="E199" s="47">
        <f t="shared" si="159"/>
        <v>358641800</v>
      </c>
      <c r="F199" s="47">
        <f t="shared" si="159"/>
        <v>0</v>
      </c>
      <c r="G199" s="47">
        <f t="shared" si="159"/>
        <v>0</v>
      </c>
      <c r="H199" s="47">
        <f t="shared" si="159"/>
        <v>0</v>
      </c>
      <c r="I199" s="47">
        <f t="shared" si="159"/>
        <v>359210000</v>
      </c>
      <c r="J199" s="47">
        <f t="shared" si="159"/>
        <v>0</v>
      </c>
      <c r="K199" s="47">
        <f t="shared" si="159"/>
        <v>0</v>
      </c>
      <c r="L199" s="47">
        <f t="shared" si="159"/>
        <v>1046900</v>
      </c>
      <c r="M199" s="47">
        <f t="shared" si="159"/>
        <v>721800200</v>
      </c>
      <c r="N199" s="47">
        <f t="shared" si="159"/>
        <v>0</v>
      </c>
      <c r="O199" s="47">
        <f t="shared" si="159"/>
        <v>0</v>
      </c>
      <c r="P199" s="47">
        <f t="shared" si="159"/>
        <v>0</v>
      </c>
      <c r="Q199" s="47">
        <f t="shared" si="159"/>
        <v>363334400</v>
      </c>
      <c r="R199" s="47">
        <f t="shared" si="159"/>
        <v>0</v>
      </c>
      <c r="S199" s="47">
        <f t="shared" si="159"/>
        <v>0</v>
      </c>
      <c r="T199" s="47">
        <f t="shared" si="159"/>
        <v>0</v>
      </c>
      <c r="U199" s="47">
        <f t="shared" si="159"/>
        <v>363439000</v>
      </c>
      <c r="V199" s="47">
        <f t="shared" si="159"/>
        <v>0</v>
      </c>
      <c r="W199" s="47">
        <f t="shared" si="159"/>
        <v>0</v>
      </c>
      <c r="X199" s="47">
        <f t="shared" si="159"/>
        <v>0</v>
      </c>
      <c r="Y199" s="47">
        <f t="shared" si="159"/>
        <v>727719800</v>
      </c>
      <c r="Z199" s="47">
        <f t="shared" si="159"/>
        <v>0</v>
      </c>
      <c r="AA199" s="47">
        <f t="shared" si="159"/>
        <v>0</v>
      </c>
      <c r="AB199" s="47">
        <f t="shared" si="159"/>
        <v>0</v>
      </c>
      <c r="AC199" s="47">
        <f t="shared" si="159"/>
        <v>364278700</v>
      </c>
      <c r="AD199" s="47">
        <f t="shared" si="159"/>
        <v>559100</v>
      </c>
      <c r="AE199" s="47">
        <f t="shared" si="159"/>
        <v>0</v>
      </c>
      <c r="AF199" s="47">
        <f t="shared" si="159"/>
        <v>0</v>
      </c>
      <c r="AG199" s="47">
        <f t="shared" si="159"/>
        <v>364278700</v>
      </c>
      <c r="AH199" s="47">
        <f t="shared" si="159"/>
        <v>0</v>
      </c>
      <c r="AI199" s="47">
        <f t="shared" si="159"/>
        <v>0</v>
      </c>
      <c r="AJ199" s="47">
        <f t="shared" si="159"/>
        <v>0</v>
      </c>
      <c r="AK199" s="47">
        <f t="shared" si="159"/>
        <v>364278700</v>
      </c>
      <c r="AL199" s="47">
        <f t="shared" si="159"/>
        <v>0</v>
      </c>
      <c r="AM199" s="47">
        <f t="shared" si="159"/>
        <v>0</v>
      </c>
      <c r="AN199" s="47">
        <f t="shared" si="159"/>
        <v>0</v>
      </c>
      <c r="AO199" s="47">
        <f t="shared" si="159"/>
        <v>0</v>
      </c>
      <c r="AP199" s="47">
        <f t="shared" si="159"/>
        <v>0</v>
      </c>
      <c r="AQ199" s="47">
        <f t="shared" si="159"/>
        <v>0</v>
      </c>
      <c r="AR199" s="47">
        <f t="shared" si="159"/>
        <v>0</v>
      </c>
      <c r="AS199" s="47">
        <f t="shared" si="159"/>
        <v>0</v>
      </c>
      <c r="AT199" s="47">
        <f t="shared" si="159"/>
        <v>0</v>
      </c>
      <c r="AU199" s="47">
        <f t="shared" si="159"/>
        <v>0</v>
      </c>
      <c r="AV199" s="47">
        <f t="shared" si="159"/>
        <v>0</v>
      </c>
      <c r="AW199" s="47">
        <f t="shared" si="159"/>
        <v>0</v>
      </c>
      <c r="AX199" s="47">
        <f t="shared" si="159"/>
        <v>0</v>
      </c>
      <c r="AY199" s="47">
        <f t="shared" si="159"/>
        <v>0</v>
      </c>
      <c r="AZ199" s="60">
        <f t="shared" si="159"/>
        <v>0</v>
      </c>
      <c r="BA199" s="154">
        <f t="shared" si="114"/>
        <v>3988587300</v>
      </c>
      <c r="BB199" s="28">
        <f t="shared" si="115"/>
        <v>737111700</v>
      </c>
      <c r="BC199" s="61"/>
      <c r="BD199" s="59">
        <f t="shared" si="116"/>
        <v>358641800</v>
      </c>
      <c r="BE199" s="59">
        <f t="shared" si="117"/>
        <v>360256900</v>
      </c>
      <c r="BF199" s="59">
        <f t="shared" si="118"/>
        <v>721800200</v>
      </c>
      <c r="BG199" s="59">
        <f t="shared" si="119"/>
        <v>363334400</v>
      </c>
      <c r="BH199" s="59">
        <f t="shared" si="120"/>
        <v>363439000</v>
      </c>
      <c r="BI199" s="59">
        <f t="shared" si="121"/>
        <v>727719800</v>
      </c>
      <c r="BJ199" s="59">
        <f t="shared" si="122"/>
        <v>364837800</v>
      </c>
      <c r="BK199" s="59">
        <f t="shared" si="123"/>
        <v>364278700</v>
      </c>
      <c r="BL199" s="59">
        <f t="shared" si="124"/>
        <v>364278700</v>
      </c>
      <c r="BM199" s="59">
        <f t="shared" si="125"/>
        <v>0</v>
      </c>
      <c r="BN199" s="59">
        <f t="shared" si="126"/>
        <v>0</v>
      </c>
      <c r="BO199" s="59">
        <f t="shared" si="127"/>
        <v>0</v>
      </c>
      <c r="BP199" s="61"/>
      <c r="BQ199" s="59">
        <f t="shared" si="128"/>
        <v>1440698900</v>
      </c>
      <c r="BR199" s="59">
        <f t="shared" si="129"/>
        <v>1454493200</v>
      </c>
      <c r="BS199" s="59">
        <f t="shared" si="130"/>
        <v>1093395200</v>
      </c>
      <c r="BT199" s="59">
        <f t="shared" si="131"/>
        <v>0</v>
      </c>
    </row>
    <row r="200">
      <c r="A200" s="49"/>
      <c r="B200" s="50" t="s">
        <v>37</v>
      </c>
      <c r="C200" s="6"/>
      <c r="D200" s="51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  <c r="AY200" s="62"/>
      <c r="AZ200" s="63"/>
      <c r="BA200" s="59">
        <f t="shared" si="114"/>
        <v>0</v>
      </c>
      <c r="BB200" s="28">
        <f t="shared" si="115"/>
        <v>0</v>
      </c>
      <c r="BC200" s="64"/>
      <c r="BD200" s="59">
        <f t="shared" si="116"/>
        <v>0</v>
      </c>
      <c r="BE200" s="59">
        <f t="shared" si="117"/>
        <v>0</v>
      </c>
      <c r="BF200" s="59">
        <f t="shared" si="118"/>
        <v>0</v>
      </c>
      <c r="BG200" s="59">
        <f t="shared" si="119"/>
        <v>0</v>
      </c>
      <c r="BH200" s="59">
        <f t="shared" si="120"/>
        <v>0</v>
      </c>
      <c r="BI200" s="59">
        <f t="shared" si="121"/>
        <v>0</v>
      </c>
      <c r="BJ200" s="59">
        <f t="shared" si="122"/>
        <v>0</v>
      </c>
      <c r="BK200" s="59">
        <f t="shared" si="123"/>
        <v>0</v>
      </c>
      <c r="BL200" s="59">
        <f t="shared" si="124"/>
        <v>0</v>
      </c>
      <c r="BM200" s="59">
        <f t="shared" si="125"/>
        <v>0</v>
      </c>
      <c r="BN200" s="59">
        <f t="shared" si="126"/>
        <v>0</v>
      </c>
      <c r="BO200" s="59">
        <f t="shared" si="127"/>
        <v>0</v>
      </c>
      <c r="BP200" s="64"/>
      <c r="BQ200" s="59">
        <f t="shared" si="128"/>
        <v>0</v>
      </c>
      <c r="BR200" s="59">
        <f t="shared" si="129"/>
        <v>0</v>
      </c>
      <c r="BS200" s="59">
        <f t="shared" si="130"/>
        <v>0</v>
      </c>
      <c r="BT200" s="59">
        <f t="shared" si="131"/>
        <v>0</v>
      </c>
    </row>
    <row r="201">
      <c r="A201" s="49"/>
      <c r="B201" s="52" t="s">
        <v>38</v>
      </c>
      <c r="C201" s="52" t="s">
        <v>142</v>
      </c>
      <c r="D201" s="53">
        <v>3.996489E9</v>
      </c>
      <c r="E201" s="62">
        <f>300290400+58351400</f>
        <v>358641800</v>
      </c>
      <c r="F201" s="62"/>
      <c r="G201" s="62"/>
      <c r="H201" s="62"/>
      <c r="I201" s="62">
        <f>300858600+58351400</f>
        <v>359210000</v>
      </c>
      <c r="J201" s="62"/>
      <c r="K201" s="62"/>
      <c r="L201" s="53">
        <v>1046900.0</v>
      </c>
      <c r="M201" s="62">
        <f>303431700+58351400+807100</f>
        <v>362590200</v>
      </c>
      <c r="N201" s="62"/>
      <c r="O201" s="62"/>
      <c r="P201" s="62"/>
      <c r="Q201" s="62">
        <f>58718300+304616100</f>
        <v>363334400</v>
      </c>
      <c r="R201" s="62"/>
      <c r="S201" s="62"/>
      <c r="T201" s="62"/>
      <c r="U201" s="62">
        <f>308290800+55148200</f>
        <v>363439000</v>
      </c>
      <c r="V201" s="62"/>
      <c r="W201" s="62"/>
      <c r="X201" s="62"/>
      <c r="Y201" s="62">
        <f>308571400+55148200+561200</f>
        <v>364280800</v>
      </c>
      <c r="Z201" s="62"/>
      <c r="AA201" s="62"/>
      <c r="AB201" s="62"/>
      <c r="AC201" s="62">
        <f>55148200+309130500</f>
        <v>364278700</v>
      </c>
      <c r="AD201" s="53">
        <v>559100.0</v>
      </c>
      <c r="AE201" s="62"/>
      <c r="AF201" s="62"/>
      <c r="AG201" s="62">
        <f>55148200+309130500</f>
        <v>364278700</v>
      </c>
      <c r="AH201" s="62"/>
      <c r="AI201" s="62"/>
      <c r="AJ201" s="62"/>
      <c r="AK201" s="62">
        <f>55148200+309130500</f>
        <v>364278700</v>
      </c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  <c r="AY201" s="62"/>
      <c r="AZ201" s="63"/>
      <c r="BA201" s="154">
        <f t="shared" si="114"/>
        <v>3265938300</v>
      </c>
      <c r="BB201" s="28">
        <f t="shared" si="115"/>
        <v>730550700</v>
      </c>
      <c r="BC201" s="64"/>
      <c r="BD201" s="59">
        <f t="shared" si="116"/>
        <v>358641800</v>
      </c>
      <c r="BE201" s="59">
        <f t="shared" si="117"/>
        <v>360256900</v>
      </c>
      <c r="BF201" s="59">
        <f t="shared" si="118"/>
        <v>362590200</v>
      </c>
      <c r="BG201" s="59">
        <f t="shared" si="119"/>
        <v>363334400</v>
      </c>
      <c r="BH201" s="59">
        <f t="shared" si="120"/>
        <v>363439000</v>
      </c>
      <c r="BI201" s="59">
        <f t="shared" si="121"/>
        <v>364280800</v>
      </c>
      <c r="BJ201" s="59">
        <f t="shared" si="122"/>
        <v>364837800</v>
      </c>
      <c r="BK201" s="59">
        <f t="shared" si="123"/>
        <v>364278700</v>
      </c>
      <c r="BL201" s="59">
        <f t="shared" si="124"/>
        <v>364278700</v>
      </c>
      <c r="BM201" s="59">
        <f t="shared" si="125"/>
        <v>0</v>
      </c>
      <c r="BN201" s="59">
        <f t="shared" si="126"/>
        <v>0</v>
      </c>
      <c r="BO201" s="59">
        <f t="shared" si="127"/>
        <v>0</v>
      </c>
      <c r="BP201" s="64"/>
      <c r="BQ201" s="59">
        <f t="shared" si="128"/>
        <v>1081488900</v>
      </c>
      <c r="BR201" s="59">
        <f t="shared" si="129"/>
        <v>1091054200</v>
      </c>
      <c r="BS201" s="59">
        <f t="shared" si="130"/>
        <v>1093395200</v>
      </c>
      <c r="BT201" s="59">
        <f t="shared" si="131"/>
        <v>0</v>
      </c>
    </row>
    <row r="202">
      <c r="A202" s="49"/>
      <c r="B202" s="52" t="s">
        <v>38</v>
      </c>
      <c r="C202" s="52" t="s">
        <v>143</v>
      </c>
      <c r="D202" s="53">
        <v>3.7E8</v>
      </c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155">
        <f>308290800+55148200</f>
        <v>363439000</v>
      </c>
      <c r="Z202" s="62"/>
      <c r="AA202" s="53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W202" s="62"/>
      <c r="AX202" s="62"/>
      <c r="AY202" s="62"/>
      <c r="AZ202" s="63"/>
      <c r="BA202" s="59">
        <f t="shared" si="114"/>
        <v>363439000</v>
      </c>
      <c r="BB202" s="28">
        <f t="shared" si="115"/>
        <v>6561000</v>
      </c>
      <c r="BC202" s="64"/>
      <c r="BD202" s="59">
        <f t="shared" si="116"/>
        <v>0</v>
      </c>
      <c r="BE202" s="59">
        <f t="shared" si="117"/>
        <v>0</v>
      </c>
      <c r="BF202" s="59">
        <f t="shared" si="118"/>
        <v>0</v>
      </c>
      <c r="BG202" s="59">
        <f t="shared" si="119"/>
        <v>0</v>
      </c>
      <c r="BH202" s="59">
        <f t="shared" si="120"/>
        <v>0</v>
      </c>
      <c r="BI202" s="44">
        <f t="shared" si="121"/>
        <v>363439000</v>
      </c>
      <c r="BJ202" s="59">
        <f t="shared" si="122"/>
        <v>0</v>
      </c>
      <c r="BK202" s="59">
        <f t="shared" si="123"/>
        <v>0</v>
      </c>
      <c r="BL202" s="59">
        <f t="shared" si="124"/>
        <v>0</v>
      </c>
      <c r="BM202" s="59">
        <f t="shared" si="125"/>
        <v>0</v>
      </c>
      <c r="BN202" s="59">
        <f t="shared" si="126"/>
        <v>0</v>
      </c>
      <c r="BO202" s="59">
        <f t="shared" si="127"/>
        <v>0</v>
      </c>
      <c r="BP202" s="64"/>
      <c r="BQ202" s="59">
        <f t="shared" si="128"/>
        <v>0</v>
      </c>
      <c r="BR202" s="59">
        <f t="shared" si="129"/>
        <v>363439000</v>
      </c>
      <c r="BS202" s="59">
        <f t="shared" si="130"/>
        <v>0</v>
      </c>
      <c r="BT202" s="59">
        <f t="shared" si="131"/>
        <v>0</v>
      </c>
    </row>
    <row r="203">
      <c r="A203" s="49"/>
      <c r="B203" s="52" t="s">
        <v>38</v>
      </c>
      <c r="C203" s="52" t="s">
        <v>144</v>
      </c>
      <c r="D203" s="53">
        <v>3.5921E8</v>
      </c>
      <c r="E203" s="62"/>
      <c r="F203" s="62"/>
      <c r="G203" s="62"/>
      <c r="H203" s="62"/>
      <c r="I203" s="62"/>
      <c r="J203" s="62"/>
      <c r="K203" s="62"/>
      <c r="L203" s="62"/>
      <c r="M203" s="53">
        <f>300858600+58351400</f>
        <v>359210000</v>
      </c>
      <c r="N203" s="53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W203" s="62"/>
      <c r="AX203" s="62"/>
      <c r="AY203" s="62"/>
      <c r="AZ203" s="63"/>
      <c r="BA203" s="59">
        <f t="shared" si="114"/>
        <v>359210000</v>
      </c>
      <c r="BB203" s="28">
        <f t="shared" si="115"/>
        <v>0</v>
      </c>
      <c r="BC203" s="64"/>
      <c r="BD203" s="59">
        <f t="shared" si="116"/>
        <v>0</v>
      </c>
      <c r="BE203" s="59">
        <f t="shared" si="117"/>
        <v>0</v>
      </c>
      <c r="BF203" s="59">
        <f t="shared" si="118"/>
        <v>359210000</v>
      </c>
      <c r="BG203" s="59">
        <f t="shared" si="119"/>
        <v>0</v>
      </c>
      <c r="BH203" s="59">
        <f t="shared" si="120"/>
        <v>0</v>
      </c>
      <c r="BI203" s="59">
        <f t="shared" si="121"/>
        <v>0</v>
      </c>
      <c r="BJ203" s="59">
        <f t="shared" si="122"/>
        <v>0</v>
      </c>
      <c r="BK203" s="59">
        <f t="shared" si="123"/>
        <v>0</v>
      </c>
      <c r="BL203" s="59">
        <f t="shared" si="124"/>
        <v>0</v>
      </c>
      <c r="BM203" s="59">
        <f t="shared" si="125"/>
        <v>0</v>
      </c>
      <c r="BN203" s="59">
        <f t="shared" si="126"/>
        <v>0</v>
      </c>
      <c r="BO203" s="59">
        <f t="shared" si="127"/>
        <v>0</v>
      </c>
      <c r="BP203" s="64"/>
      <c r="BQ203" s="59">
        <f t="shared" si="128"/>
        <v>359210000</v>
      </c>
      <c r="BR203" s="59">
        <f t="shared" si="129"/>
        <v>0</v>
      </c>
      <c r="BS203" s="59">
        <f t="shared" si="130"/>
        <v>0</v>
      </c>
      <c r="BT203" s="59">
        <f t="shared" si="131"/>
        <v>0</v>
      </c>
    </row>
    <row r="204">
      <c r="A204" s="45">
        <v>511119.0</v>
      </c>
      <c r="B204" s="46" t="s">
        <v>145</v>
      </c>
      <c r="C204" s="6"/>
      <c r="D204" s="47">
        <f t="shared" ref="D204:AZ204" si="160">sum(D206:D208)</f>
        <v>69000</v>
      </c>
      <c r="E204" s="47">
        <f t="shared" si="160"/>
        <v>4243</v>
      </c>
      <c r="F204" s="47">
        <f t="shared" si="160"/>
        <v>0</v>
      </c>
      <c r="G204" s="47">
        <f t="shared" si="160"/>
        <v>0</v>
      </c>
      <c r="H204" s="47">
        <f t="shared" si="160"/>
        <v>0</v>
      </c>
      <c r="I204" s="47">
        <f t="shared" si="160"/>
        <v>4234</v>
      </c>
      <c r="J204" s="47">
        <f t="shared" si="160"/>
        <v>0</v>
      </c>
      <c r="K204" s="47">
        <f t="shared" si="160"/>
        <v>0</v>
      </c>
      <c r="L204" s="47">
        <f t="shared" si="160"/>
        <v>242</v>
      </c>
      <c r="M204" s="47">
        <f t="shared" si="160"/>
        <v>9999</v>
      </c>
      <c r="N204" s="47">
        <f t="shared" si="160"/>
        <v>0</v>
      </c>
      <c r="O204" s="47">
        <f t="shared" si="160"/>
        <v>0</v>
      </c>
      <c r="P204" s="47">
        <f t="shared" si="160"/>
        <v>0</v>
      </c>
      <c r="Q204" s="47">
        <f t="shared" si="160"/>
        <v>4529</v>
      </c>
      <c r="R204" s="47">
        <f t="shared" si="160"/>
        <v>0</v>
      </c>
      <c r="S204" s="47">
        <f t="shared" si="160"/>
        <v>0</v>
      </c>
      <c r="T204" s="47">
        <f t="shared" si="160"/>
        <v>0</v>
      </c>
      <c r="U204" s="47">
        <f t="shared" si="160"/>
        <v>4518</v>
      </c>
      <c r="V204" s="47">
        <f t="shared" si="160"/>
        <v>0</v>
      </c>
      <c r="W204" s="47">
        <f t="shared" si="160"/>
        <v>0</v>
      </c>
      <c r="X204" s="47">
        <f t="shared" si="160"/>
        <v>0</v>
      </c>
      <c r="Y204" s="47">
        <f t="shared" si="160"/>
        <v>10203</v>
      </c>
      <c r="Z204" s="47">
        <f t="shared" si="160"/>
        <v>0</v>
      </c>
      <c r="AA204" s="47">
        <f t="shared" si="160"/>
        <v>0</v>
      </c>
      <c r="AB204" s="47">
        <f t="shared" si="160"/>
        <v>0</v>
      </c>
      <c r="AC204" s="47">
        <f t="shared" si="160"/>
        <v>4473</v>
      </c>
      <c r="AD204" s="47">
        <f t="shared" si="160"/>
        <v>118</v>
      </c>
      <c r="AE204" s="47">
        <f t="shared" si="160"/>
        <v>-77</v>
      </c>
      <c r="AF204" s="47">
        <f t="shared" si="160"/>
        <v>0</v>
      </c>
      <c r="AG204" s="47">
        <f t="shared" si="160"/>
        <v>4461</v>
      </c>
      <c r="AH204" s="47">
        <f t="shared" si="160"/>
        <v>0</v>
      </c>
      <c r="AI204" s="47">
        <f t="shared" si="160"/>
        <v>0</v>
      </c>
      <c r="AJ204" s="47">
        <f t="shared" si="160"/>
        <v>0</v>
      </c>
      <c r="AK204" s="47">
        <f t="shared" si="160"/>
        <v>4461</v>
      </c>
      <c r="AL204" s="47">
        <f t="shared" si="160"/>
        <v>0</v>
      </c>
      <c r="AM204" s="47">
        <f t="shared" si="160"/>
        <v>0</v>
      </c>
      <c r="AN204" s="47">
        <f t="shared" si="160"/>
        <v>0</v>
      </c>
      <c r="AO204" s="47">
        <f t="shared" si="160"/>
        <v>0</v>
      </c>
      <c r="AP204" s="47">
        <f t="shared" si="160"/>
        <v>0</v>
      </c>
      <c r="AQ204" s="47">
        <f t="shared" si="160"/>
        <v>0</v>
      </c>
      <c r="AR204" s="47">
        <f t="shared" si="160"/>
        <v>0</v>
      </c>
      <c r="AS204" s="47">
        <f t="shared" si="160"/>
        <v>0</v>
      </c>
      <c r="AT204" s="47">
        <f t="shared" si="160"/>
        <v>0</v>
      </c>
      <c r="AU204" s="47">
        <f t="shared" si="160"/>
        <v>0</v>
      </c>
      <c r="AV204" s="47">
        <f t="shared" si="160"/>
        <v>0</v>
      </c>
      <c r="AW204" s="47">
        <f t="shared" si="160"/>
        <v>0</v>
      </c>
      <c r="AX204" s="47">
        <f t="shared" si="160"/>
        <v>0</v>
      </c>
      <c r="AY204" s="47">
        <f t="shared" si="160"/>
        <v>0</v>
      </c>
      <c r="AZ204" s="60">
        <f t="shared" si="160"/>
        <v>0</v>
      </c>
      <c r="BA204" s="56">
        <f t="shared" si="114"/>
        <v>51404</v>
      </c>
      <c r="BB204" s="28">
        <f t="shared" si="115"/>
        <v>17596</v>
      </c>
      <c r="BC204" s="61"/>
      <c r="BD204" s="59">
        <f t="shared" si="116"/>
        <v>4243</v>
      </c>
      <c r="BE204" s="59">
        <f t="shared" si="117"/>
        <v>4476</v>
      </c>
      <c r="BF204" s="59">
        <f t="shared" si="118"/>
        <v>9999</v>
      </c>
      <c r="BG204" s="59">
        <f t="shared" si="119"/>
        <v>4529</v>
      </c>
      <c r="BH204" s="59">
        <f t="shared" si="120"/>
        <v>4518</v>
      </c>
      <c r="BI204" s="59">
        <f t="shared" si="121"/>
        <v>10203</v>
      </c>
      <c r="BJ204" s="59">
        <f t="shared" si="122"/>
        <v>4514</v>
      </c>
      <c r="BK204" s="59">
        <f t="shared" si="123"/>
        <v>4461</v>
      </c>
      <c r="BL204" s="59">
        <f t="shared" si="124"/>
        <v>4461</v>
      </c>
      <c r="BM204" s="59">
        <f t="shared" si="125"/>
        <v>0</v>
      </c>
      <c r="BN204" s="59">
        <f t="shared" si="126"/>
        <v>0</v>
      </c>
      <c r="BO204" s="59">
        <f t="shared" si="127"/>
        <v>0</v>
      </c>
      <c r="BP204" s="61"/>
      <c r="BQ204" s="59">
        <f t="shared" si="128"/>
        <v>18718</v>
      </c>
      <c r="BR204" s="59">
        <f t="shared" si="129"/>
        <v>19250</v>
      </c>
      <c r="BS204" s="59">
        <f t="shared" si="130"/>
        <v>13436</v>
      </c>
      <c r="BT204" s="59">
        <f t="shared" si="131"/>
        <v>0</v>
      </c>
    </row>
    <row r="205">
      <c r="A205" s="49"/>
      <c r="B205" s="50" t="s">
        <v>37</v>
      </c>
      <c r="C205" s="6"/>
      <c r="D205" s="51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W205" s="62"/>
      <c r="AX205" s="62"/>
      <c r="AY205" s="62"/>
      <c r="AZ205" s="63"/>
      <c r="BA205" s="59">
        <f t="shared" si="114"/>
        <v>0</v>
      </c>
      <c r="BB205" s="28">
        <f t="shared" si="115"/>
        <v>0</v>
      </c>
      <c r="BC205" s="64"/>
      <c r="BD205" s="59">
        <f t="shared" si="116"/>
        <v>0</v>
      </c>
      <c r="BE205" s="59">
        <f t="shared" si="117"/>
        <v>0</v>
      </c>
      <c r="BF205" s="59">
        <f t="shared" si="118"/>
        <v>0</v>
      </c>
      <c r="BG205" s="59">
        <f t="shared" si="119"/>
        <v>0</v>
      </c>
      <c r="BH205" s="59">
        <f t="shared" si="120"/>
        <v>0</v>
      </c>
      <c r="BI205" s="59">
        <f t="shared" si="121"/>
        <v>0</v>
      </c>
      <c r="BJ205" s="59">
        <f t="shared" si="122"/>
        <v>0</v>
      </c>
      <c r="BK205" s="59">
        <f t="shared" si="123"/>
        <v>0</v>
      </c>
      <c r="BL205" s="59">
        <f t="shared" si="124"/>
        <v>0</v>
      </c>
      <c r="BM205" s="59">
        <f t="shared" si="125"/>
        <v>0</v>
      </c>
      <c r="BN205" s="59">
        <f t="shared" si="126"/>
        <v>0</v>
      </c>
      <c r="BO205" s="59">
        <f t="shared" si="127"/>
        <v>0</v>
      </c>
      <c r="BP205" s="64"/>
      <c r="BQ205" s="59">
        <f t="shared" si="128"/>
        <v>0</v>
      </c>
      <c r="BR205" s="59">
        <f t="shared" si="129"/>
        <v>0</v>
      </c>
      <c r="BS205" s="59">
        <f t="shared" si="130"/>
        <v>0</v>
      </c>
      <c r="BT205" s="59">
        <f t="shared" si="131"/>
        <v>0</v>
      </c>
    </row>
    <row r="206">
      <c r="A206" s="49"/>
      <c r="B206" s="52" t="s">
        <v>38</v>
      </c>
      <c r="C206" s="52" t="s">
        <v>145</v>
      </c>
      <c r="D206" s="47">
        <v>55000.0</v>
      </c>
      <c r="E206" s="53">
        <f>3294+949</f>
        <v>4243</v>
      </c>
      <c r="F206" s="62"/>
      <c r="G206" s="62"/>
      <c r="H206" s="62"/>
      <c r="I206" s="53">
        <f>3285+949</f>
        <v>4234</v>
      </c>
      <c r="J206" s="62"/>
      <c r="K206" s="62"/>
      <c r="L206" s="53">
        <v>242.0</v>
      </c>
      <c r="M206" s="53">
        <f>3430+949+215-23</f>
        <v>4571</v>
      </c>
      <c r="N206" s="62"/>
      <c r="O206" s="62"/>
      <c r="P206" s="62"/>
      <c r="Q206" s="53">
        <f>885+3644</f>
        <v>4529</v>
      </c>
      <c r="R206" s="62"/>
      <c r="S206" s="62"/>
      <c r="T206" s="62"/>
      <c r="U206" s="53">
        <f>3723+795</f>
        <v>4518</v>
      </c>
      <c r="V206" s="62"/>
      <c r="W206" s="62"/>
      <c r="X206" s="62"/>
      <c r="Y206" s="53">
        <f>3818+795+290-212</f>
        <v>4691</v>
      </c>
      <c r="Z206" s="62"/>
      <c r="AA206" s="62"/>
      <c r="AB206" s="62"/>
      <c r="AC206" s="53">
        <f>795+3678</f>
        <v>4473</v>
      </c>
      <c r="AD206" s="53">
        <v>118.0</v>
      </c>
      <c r="AE206" s="53">
        <v>-77.0</v>
      </c>
      <c r="AF206" s="62"/>
      <c r="AG206" s="53">
        <f>795+3666</f>
        <v>4461</v>
      </c>
      <c r="AH206" s="62"/>
      <c r="AI206" s="62"/>
      <c r="AJ206" s="62"/>
      <c r="AK206" s="53">
        <f>795+3666</f>
        <v>4461</v>
      </c>
      <c r="AL206" s="62"/>
      <c r="AM206" s="62"/>
      <c r="AN206" s="62"/>
      <c r="AO206" s="53"/>
      <c r="AP206" s="62"/>
      <c r="AQ206" s="62"/>
      <c r="AR206" s="62"/>
      <c r="AS206" s="53"/>
      <c r="AT206" s="62"/>
      <c r="AU206" s="62"/>
      <c r="AV206" s="62"/>
      <c r="AW206" s="53"/>
      <c r="AX206" s="62"/>
      <c r="AY206" s="62"/>
      <c r="AZ206" s="63"/>
      <c r="BA206" s="59">
        <f t="shared" si="114"/>
        <v>40464</v>
      </c>
      <c r="BB206" s="28">
        <f t="shared" si="115"/>
        <v>14536</v>
      </c>
      <c r="BC206" s="64"/>
      <c r="BD206" s="59">
        <f t="shared" si="116"/>
        <v>4243</v>
      </c>
      <c r="BE206" s="59">
        <f t="shared" si="117"/>
        <v>4476</v>
      </c>
      <c r="BF206" s="59">
        <f t="shared" si="118"/>
        <v>4571</v>
      </c>
      <c r="BG206" s="59">
        <f t="shared" si="119"/>
        <v>4529</v>
      </c>
      <c r="BH206" s="59">
        <f t="shared" si="120"/>
        <v>4518</v>
      </c>
      <c r="BI206" s="59">
        <f t="shared" si="121"/>
        <v>4691</v>
      </c>
      <c r="BJ206" s="59">
        <f t="shared" si="122"/>
        <v>4514</v>
      </c>
      <c r="BK206" s="59">
        <f t="shared" si="123"/>
        <v>4461</v>
      </c>
      <c r="BL206" s="59">
        <f t="shared" si="124"/>
        <v>4461</v>
      </c>
      <c r="BM206" s="59">
        <f t="shared" si="125"/>
        <v>0</v>
      </c>
      <c r="BN206" s="59">
        <f t="shared" si="126"/>
        <v>0</v>
      </c>
      <c r="BO206" s="59">
        <f t="shared" si="127"/>
        <v>0</v>
      </c>
      <c r="BP206" s="64"/>
      <c r="BQ206" s="59">
        <f t="shared" si="128"/>
        <v>13290</v>
      </c>
      <c r="BR206" s="59">
        <f t="shared" si="129"/>
        <v>13738</v>
      </c>
      <c r="BS206" s="59">
        <f t="shared" si="130"/>
        <v>13436</v>
      </c>
      <c r="BT206" s="59">
        <f t="shared" si="131"/>
        <v>0</v>
      </c>
    </row>
    <row r="207">
      <c r="A207" s="49"/>
      <c r="B207" s="52" t="s">
        <v>38</v>
      </c>
      <c r="C207" s="52" t="s">
        <v>146</v>
      </c>
      <c r="D207" s="53">
        <v>7000.0</v>
      </c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>
        <f>4810+702</f>
        <v>5512</v>
      </c>
      <c r="Z207" s="62"/>
      <c r="AA207" s="53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3"/>
      <c r="BA207" s="59">
        <f t="shared" si="114"/>
        <v>5512</v>
      </c>
      <c r="BB207" s="28">
        <f t="shared" si="115"/>
        <v>1488</v>
      </c>
      <c r="BC207" s="64"/>
      <c r="BD207" s="59">
        <f t="shared" si="116"/>
        <v>0</v>
      </c>
      <c r="BE207" s="59">
        <f t="shared" si="117"/>
        <v>0</v>
      </c>
      <c r="BF207" s="59">
        <f t="shared" si="118"/>
        <v>0</v>
      </c>
      <c r="BG207" s="59">
        <f t="shared" si="119"/>
        <v>0</v>
      </c>
      <c r="BH207" s="59">
        <f t="shared" si="120"/>
        <v>0</v>
      </c>
      <c r="BI207" s="59">
        <f t="shared" si="121"/>
        <v>5512</v>
      </c>
      <c r="BJ207" s="59">
        <f t="shared" si="122"/>
        <v>0</v>
      </c>
      <c r="BK207" s="59">
        <f t="shared" si="123"/>
        <v>0</v>
      </c>
      <c r="BL207" s="59">
        <f t="shared" si="124"/>
        <v>0</v>
      </c>
      <c r="BM207" s="59">
        <f t="shared" si="125"/>
        <v>0</v>
      </c>
      <c r="BN207" s="59">
        <f t="shared" si="126"/>
        <v>0</v>
      </c>
      <c r="BO207" s="59">
        <f t="shared" si="127"/>
        <v>0</v>
      </c>
      <c r="BP207" s="64"/>
      <c r="BQ207" s="59">
        <f t="shared" si="128"/>
        <v>0</v>
      </c>
      <c r="BR207" s="59">
        <f t="shared" si="129"/>
        <v>5512</v>
      </c>
      <c r="BS207" s="59">
        <f t="shared" si="130"/>
        <v>0</v>
      </c>
      <c r="BT207" s="59">
        <f t="shared" si="131"/>
        <v>0</v>
      </c>
    </row>
    <row r="208">
      <c r="A208" s="49"/>
      <c r="B208" s="52" t="s">
        <v>38</v>
      </c>
      <c r="C208" s="52" t="s">
        <v>147</v>
      </c>
      <c r="D208" s="53">
        <v>7000.0</v>
      </c>
      <c r="E208" s="62"/>
      <c r="F208" s="62"/>
      <c r="G208" s="62"/>
      <c r="H208" s="62"/>
      <c r="I208" s="62"/>
      <c r="J208" s="62"/>
      <c r="K208" s="62"/>
      <c r="L208" s="62"/>
      <c r="M208" s="53">
        <f>4838+590</f>
        <v>5428</v>
      </c>
      <c r="N208" s="53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W208" s="62"/>
      <c r="AX208" s="62"/>
      <c r="AY208" s="62"/>
      <c r="AZ208" s="63"/>
      <c r="BA208" s="59">
        <f t="shared" si="114"/>
        <v>5428</v>
      </c>
      <c r="BB208" s="28">
        <f t="shared" si="115"/>
        <v>1572</v>
      </c>
      <c r="BC208" s="64"/>
      <c r="BD208" s="59">
        <f t="shared" si="116"/>
        <v>0</v>
      </c>
      <c r="BE208" s="59">
        <f t="shared" si="117"/>
        <v>0</v>
      </c>
      <c r="BF208" s="59">
        <f t="shared" si="118"/>
        <v>5428</v>
      </c>
      <c r="BG208" s="59">
        <f t="shared" si="119"/>
        <v>0</v>
      </c>
      <c r="BH208" s="59">
        <f t="shared" si="120"/>
        <v>0</v>
      </c>
      <c r="BI208" s="59">
        <f t="shared" si="121"/>
        <v>0</v>
      </c>
      <c r="BJ208" s="59">
        <f t="shared" si="122"/>
        <v>0</v>
      </c>
      <c r="BK208" s="59">
        <f t="shared" si="123"/>
        <v>0</v>
      </c>
      <c r="BL208" s="59">
        <f t="shared" si="124"/>
        <v>0</v>
      </c>
      <c r="BM208" s="59">
        <f t="shared" si="125"/>
        <v>0</v>
      </c>
      <c r="BN208" s="59">
        <f t="shared" si="126"/>
        <v>0</v>
      </c>
      <c r="BO208" s="59">
        <f t="shared" si="127"/>
        <v>0</v>
      </c>
      <c r="BP208" s="64"/>
      <c r="BQ208" s="59">
        <f t="shared" si="128"/>
        <v>5428</v>
      </c>
      <c r="BR208" s="59">
        <f t="shared" si="129"/>
        <v>0</v>
      </c>
      <c r="BS208" s="59">
        <f t="shared" si="130"/>
        <v>0</v>
      </c>
      <c r="BT208" s="59">
        <f t="shared" si="131"/>
        <v>0</v>
      </c>
    </row>
    <row r="209">
      <c r="A209" s="45">
        <v>511121.0</v>
      </c>
      <c r="B209" s="46" t="s">
        <v>148</v>
      </c>
      <c r="C209" s="6"/>
      <c r="D209" s="47">
        <f t="shared" ref="D209:AZ209" si="161">sum(D211:D213)</f>
        <v>373720000</v>
      </c>
      <c r="E209" s="47">
        <f t="shared" si="161"/>
        <v>26385340</v>
      </c>
      <c r="F209" s="47">
        <f t="shared" si="161"/>
        <v>0</v>
      </c>
      <c r="G209" s="47">
        <f t="shared" si="161"/>
        <v>0</v>
      </c>
      <c r="H209" s="47">
        <f t="shared" si="161"/>
        <v>0</v>
      </c>
      <c r="I209" s="47">
        <f t="shared" si="161"/>
        <v>26419780</v>
      </c>
      <c r="J209" s="47">
        <f t="shared" si="161"/>
        <v>0</v>
      </c>
      <c r="K209" s="47">
        <f t="shared" si="161"/>
        <v>0</v>
      </c>
      <c r="L209" s="47">
        <f t="shared" si="161"/>
        <v>59930</v>
      </c>
      <c r="M209" s="47">
        <f t="shared" si="161"/>
        <v>53042970</v>
      </c>
      <c r="N209" s="47">
        <f t="shared" si="161"/>
        <v>0</v>
      </c>
      <c r="O209" s="47">
        <f t="shared" si="161"/>
        <v>0</v>
      </c>
      <c r="P209" s="47">
        <f t="shared" si="161"/>
        <v>0</v>
      </c>
      <c r="Q209" s="47">
        <f t="shared" si="161"/>
        <v>26670980</v>
      </c>
      <c r="R209" s="47">
        <f t="shared" si="161"/>
        <v>0</v>
      </c>
      <c r="S209" s="47">
        <f t="shared" si="161"/>
        <v>0</v>
      </c>
      <c r="T209" s="47">
        <f t="shared" si="161"/>
        <v>0</v>
      </c>
      <c r="U209" s="47">
        <f t="shared" si="161"/>
        <v>26681440</v>
      </c>
      <c r="V209" s="47">
        <f t="shared" si="161"/>
        <v>0</v>
      </c>
      <c r="W209" s="47">
        <f t="shared" si="161"/>
        <v>0</v>
      </c>
      <c r="X209" s="47">
        <f t="shared" si="161"/>
        <v>0</v>
      </c>
      <c r="Y209" s="47">
        <f t="shared" si="161"/>
        <v>53408660</v>
      </c>
      <c r="Z209" s="47">
        <f t="shared" si="161"/>
        <v>0</v>
      </c>
      <c r="AA209" s="47">
        <f t="shared" si="161"/>
        <v>0</v>
      </c>
      <c r="AB209" s="47">
        <f t="shared" si="161"/>
        <v>0</v>
      </c>
      <c r="AC209" s="47">
        <f t="shared" si="161"/>
        <v>26722450</v>
      </c>
      <c r="AD209" s="47">
        <f t="shared" si="161"/>
        <v>25750</v>
      </c>
      <c r="AE209" s="47">
        <f t="shared" si="161"/>
        <v>0</v>
      </c>
      <c r="AF209" s="47">
        <f t="shared" si="161"/>
        <v>0</v>
      </c>
      <c r="AG209" s="47">
        <f t="shared" si="161"/>
        <v>26722450</v>
      </c>
      <c r="AH209" s="47">
        <f t="shared" si="161"/>
        <v>0</v>
      </c>
      <c r="AI209" s="47">
        <f t="shared" si="161"/>
        <v>0</v>
      </c>
      <c r="AJ209" s="47">
        <f t="shared" si="161"/>
        <v>0</v>
      </c>
      <c r="AK209" s="47">
        <f t="shared" si="161"/>
        <v>26722450</v>
      </c>
      <c r="AL209" s="47">
        <f t="shared" si="161"/>
        <v>0</v>
      </c>
      <c r="AM209" s="47">
        <f t="shared" si="161"/>
        <v>0</v>
      </c>
      <c r="AN209" s="47">
        <f t="shared" si="161"/>
        <v>0</v>
      </c>
      <c r="AO209" s="47">
        <f t="shared" si="161"/>
        <v>0</v>
      </c>
      <c r="AP209" s="47">
        <f t="shared" si="161"/>
        <v>0</v>
      </c>
      <c r="AQ209" s="47">
        <f t="shared" si="161"/>
        <v>0</v>
      </c>
      <c r="AR209" s="47">
        <f t="shared" si="161"/>
        <v>0</v>
      </c>
      <c r="AS209" s="47">
        <f t="shared" si="161"/>
        <v>0</v>
      </c>
      <c r="AT209" s="47">
        <f t="shared" si="161"/>
        <v>0</v>
      </c>
      <c r="AU209" s="47">
        <f t="shared" si="161"/>
        <v>0</v>
      </c>
      <c r="AV209" s="47">
        <f t="shared" si="161"/>
        <v>0</v>
      </c>
      <c r="AW209" s="47">
        <f t="shared" si="161"/>
        <v>0</v>
      </c>
      <c r="AX209" s="47">
        <f t="shared" si="161"/>
        <v>0</v>
      </c>
      <c r="AY209" s="47">
        <f t="shared" si="161"/>
        <v>0</v>
      </c>
      <c r="AZ209" s="60">
        <f t="shared" si="161"/>
        <v>0</v>
      </c>
      <c r="BA209" s="154">
        <f t="shared" si="114"/>
        <v>292862200</v>
      </c>
      <c r="BB209" s="28">
        <f t="shared" si="115"/>
        <v>80857800</v>
      </c>
      <c r="BC209" s="61"/>
      <c r="BD209" s="59">
        <f t="shared" si="116"/>
        <v>26385340</v>
      </c>
      <c r="BE209" s="59">
        <f t="shared" si="117"/>
        <v>26479710</v>
      </c>
      <c r="BF209" s="59">
        <f t="shared" si="118"/>
        <v>53042970</v>
      </c>
      <c r="BG209" s="59">
        <f t="shared" si="119"/>
        <v>26670980</v>
      </c>
      <c r="BH209" s="59">
        <f t="shared" si="120"/>
        <v>26681440</v>
      </c>
      <c r="BI209" s="59">
        <f t="shared" si="121"/>
        <v>53408660</v>
      </c>
      <c r="BJ209" s="59">
        <f t="shared" si="122"/>
        <v>26748200</v>
      </c>
      <c r="BK209" s="59">
        <f t="shared" si="123"/>
        <v>26722450</v>
      </c>
      <c r="BL209" s="59">
        <f t="shared" si="124"/>
        <v>26722450</v>
      </c>
      <c r="BM209" s="59">
        <f t="shared" si="125"/>
        <v>0</v>
      </c>
      <c r="BN209" s="59">
        <f t="shared" si="126"/>
        <v>0</v>
      </c>
      <c r="BO209" s="59">
        <f t="shared" si="127"/>
        <v>0</v>
      </c>
      <c r="BP209" s="61"/>
      <c r="BQ209" s="59">
        <f t="shared" si="128"/>
        <v>105908020</v>
      </c>
      <c r="BR209" s="59">
        <f t="shared" si="129"/>
        <v>106761080</v>
      </c>
      <c r="BS209" s="59">
        <f t="shared" si="130"/>
        <v>80193100</v>
      </c>
      <c r="BT209" s="59">
        <f t="shared" si="131"/>
        <v>0</v>
      </c>
    </row>
    <row r="210">
      <c r="A210" s="49"/>
      <c r="B210" s="50" t="s">
        <v>37</v>
      </c>
      <c r="C210" s="6"/>
      <c r="D210" s="51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2"/>
      <c r="AU210" s="62"/>
      <c r="AV210" s="62"/>
      <c r="AW210" s="62"/>
      <c r="AX210" s="62"/>
      <c r="AY210" s="62"/>
      <c r="AZ210" s="63"/>
      <c r="BA210" s="59">
        <f t="shared" si="114"/>
        <v>0</v>
      </c>
      <c r="BB210" s="28">
        <f t="shared" si="115"/>
        <v>0</v>
      </c>
      <c r="BC210" s="64"/>
      <c r="BD210" s="59">
        <f t="shared" si="116"/>
        <v>0</v>
      </c>
      <c r="BE210" s="59">
        <f t="shared" si="117"/>
        <v>0</v>
      </c>
      <c r="BF210" s="59">
        <f t="shared" si="118"/>
        <v>0</v>
      </c>
      <c r="BG210" s="59">
        <f t="shared" si="119"/>
        <v>0</v>
      </c>
      <c r="BH210" s="59">
        <f t="shared" si="120"/>
        <v>0</v>
      </c>
      <c r="BI210" s="59">
        <f t="shared" si="121"/>
        <v>0</v>
      </c>
      <c r="BJ210" s="59">
        <f t="shared" si="122"/>
        <v>0</v>
      </c>
      <c r="BK210" s="59">
        <f t="shared" si="123"/>
        <v>0</v>
      </c>
      <c r="BL210" s="59">
        <f t="shared" si="124"/>
        <v>0</v>
      </c>
      <c r="BM210" s="59">
        <f t="shared" si="125"/>
        <v>0</v>
      </c>
      <c r="BN210" s="59">
        <f t="shared" si="126"/>
        <v>0</v>
      </c>
      <c r="BO210" s="59">
        <f t="shared" si="127"/>
        <v>0</v>
      </c>
      <c r="BP210" s="64"/>
      <c r="BQ210" s="59">
        <f t="shared" si="128"/>
        <v>0</v>
      </c>
      <c r="BR210" s="59">
        <f t="shared" si="129"/>
        <v>0</v>
      </c>
      <c r="BS210" s="59">
        <f t="shared" si="130"/>
        <v>0</v>
      </c>
      <c r="BT210" s="59">
        <f t="shared" si="131"/>
        <v>0</v>
      </c>
    </row>
    <row r="211">
      <c r="A211" s="49"/>
      <c r="B211" s="52" t="s">
        <v>38</v>
      </c>
      <c r="C211" s="52" t="s">
        <v>148</v>
      </c>
      <c r="D211" s="53">
        <v>3.203E8</v>
      </c>
      <c r="E211" s="53">
        <f>21084720+5300620</f>
        <v>26385340</v>
      </c>
      <c r="F211" s="62"/>
      <c r="G211" s="62"/>
      <c r="H211" s="62"/>
      <c r="I211" s="53">
        <f>21119160+5300620</f>
        <v>26419780</v>
      </c>
      <c r="J211" s="62"/>
      <c r="K211" s="62"/>
      <c r="L211" s="53">
        <v>59930.0</v>
      </c>
      <c r="M211" s="53">
        <f>21265910+5300620+56660</f>
        <v>26623190</v>
      </c>
      <c r="N211" s="62"/>
      <c r="O211" s="62"/>
      <c r="P211" s="62"/>
      <c r="Q211" s="62">
        <f>5337310+21333670</f>
        <v>26670980</v>
      </c>
      <c r="S211" s="62"/>
      <c r="T211" s="62"/>
      <c r="U211" s="53">
        <f>21701140+4980300</f>
        <v>26681440</v>
      </c>
      <c r="V211" s="62"/>
      <c r="W211" s="62"/>
      <c r="X211" s="62"/>
      <c r="Y211" s="53">
        <f>21716400+4980300+30520</f>
        <v>26727220</v>
      </c>
      <c r="Z211" s="62"/>
      <c r="AA211" s="62"/>
      <c r="AB211" s="62"/>
      <c r="AC211" s="53">
        <f>4980300+21742150</f>
        <v>26722450</v>
      </c>
      <c r="AD211" s="53">
        <v>25750.0</v>
      </c>
      <c r="AE211" s="62"/>
      <c r="AF211" s="62"/>
      <c r="AG211" s="53">
        <f>4980300+21742150</f>
        <v>26722450</v>
      </c>
      <c r="AH211" s="62"/>
      <c r="AI211" s="62"/>
      <c r="AJ211" s="62"/>
      <c r="AK211" s="53">
        <f>4980300+21742150</f>
        <v>26722450</v>
      </c>
      <c r="AL211" s="62"/>
      <c r="AM211" s="62"/>
      <c r="AN211" s="62"/>
      <c r="AO211" s="53"/>
      <c r="AP211" s="62"/>
      <c r="AQ211" s="62"/>
      <c r="AR211" s="62"/>
      <c r="AS211" s="53"/>
      <c r="AT211" s="62"/>
      <c r="AU211" s="62"/>
      <c r="AV211" s="62"/>
      <c r="AW211" s="53"/>
      <c r="AX211" s="62"/>
      <c r="AY211" s="62"/>
      <c r="AZ211" s="63"/>
      <c r="BA211" s="59">
        <f t="shared" si="114"/>
        <v>239760980</v>
      </c>
      <c r="BB211" s="28">
        <f t="shared" si="115"/>
        <v>80539020</v>
      </c>
      <c r="BC211" s="64"/>
      <c r="BD211" s="59">
        <f t="shared" si="116"/>
        <v>26385340</v>
      </c>
      <c r="BE211" s="59">
        <f t="shared" si="117"/>
        <v>26479710</v>
      </c>
      <c r="BF211" s="59">
        <f t="shared" si="118"/>
        <v>26623190</v>
      </c>
      <c r="BG211" s="59">
        <f t="shared" si="119"/>
        <v>26670980</v>
      </c>
      <c r="BH211" s="59">
        <f t="shared" si="120"/>
        <v>26681440</v>
      </c>
      <c r="BI211" s="59">
        <f t="shared" si="121"/>
        <v>26727220</v>
      </c>
      <c r="BJ211" s="59">
        <f t="shared" si="122"/>
        <v>26748200</v>
      </c>
      <c r="BK211" s="59">
        <f t="shared" si="123"/>
        <v>26722450</v>
      </c>
      <c r="BL211" s="59">
        <f t="shared" si="124"/>
        <v>26722450</v>
      </c>
      <c r="BM211" s="59">
        <f t="shared" si="125"/>
        <v>0</v>
      </c>
      <c r="BN211" s="59">
        <f t="shared" si="126"/>
        <v>0</v>
      </c>
      <c r="BO211" s="59">
        <f t="shared" si="127"/>
        <v>0</v>
      </c>
      <c r="BP211" s="64"/>
      <c r="BQ211" s="59">
        <f t="shared" si="128"/>
        <v>79488240</v>
      </c>
      <c r="BR211" s="59">
        <f t="shared" si="129"/>
        <v>80079640</v>
      </c>
      <c r="BS211" s="59">
        <f t="shared" si="130"/>
        <v>80193100</v>
      </c>
      <c r="BT211" s="59">
        <f t="shared" si="131"/>
        <v>0</v>
      </c>
    </row>
    <row r="212">
      <c r="A212" s="49"/>
      <c r="B212" s="52" t="s">
        <v>38</v>
      </c>
      <c r="C212" s="52" t="s">
        <v>149</v>
      </c>
      <c r="D212" s="53">
        <v>2.7E7</v>
      </c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>
        <f>21701140+4980300</f>
        <v>26681440</v>
      </c>
      <c r="Z212" s="62"/>
      <c r="AA212" s="53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  <c r="AR212" s="62"/>
      <c r="AS212" s="62"/>
      <c r="AT212" s="62"/>
      <c r="AU212" s="62"/>
      <c r="AV212" s="62"/>
      <c r="AW212" s="62"/>
      <c r="AX212" s="62"/>
      <c r="AY212" s="62"/>
      <c r="AZ212" s="63"/>
      <c r="BA212" s="59">
        <f t="shared" si="114"/>
        <v>26681440</v>
      </c>
      <c r="BB212" s="28">
        <f t="shared" si="115"/>
        <v>318560</v>
      </c>
      <c r="BC212" s="64"/>
      <c r="BD212" s="59">
        <f t="shared" si="116"/>
        <v>0</v>
      </c>
      <c r="BE212" s="59">
        <f t="shared" si="117"/>
        <v>0</v>
      </c>
      <c r="BF212" s="59">
        <f t="shared" si="118"/>
        <v>0</v>
      </c>
      <c r="BG212" s="59">
        <f t="shared" si="119"/>
        <v>0</v>
      </c>
      <c r="BH212" s="59">
        <f t="shared" si="120"/>
        <v>0</v>
      </c>
      <c r="BI212" s="59">
        <f t="shared" si="121"/>
        <v>26681440</v>
      </c>
      <c r="BJ212" s="59">
        <f t="shared" si="122"/>
        <v>0</v>
      </c>
      <c r="BK212" s="59">
        <f t="shared" si="123"/>
        <v>0</v>
      </c>
      <c r="BL212" s="59">
        <f t="shared" si="124"/>
        <v>0</v>
      </c>
      <c r="BM212" s="59">
        <f t="shared" si="125"/>
        <v>0</v>
      </c>
      <c r="BN212" s="59">
        <f t="shared" si="126"/>
        <v>0</v>
      </c>
      <c r="BO212" s="59">
        <f t="shared" si="127"/>
        <v>0</v>
      </c>
      <c r="BP212" s="64"/>
      <c r="BQ212" s="59">
        <f t="shared" si="128"/>
        <v>0</v>
      </c>
      <c r="BR212" s="59">
        <f t="shared" si="129"/>
        <v>26681440</v>
      </c>
      <c r="BS212" s="59">
        <f t="shared" si="130"/>
        <v>0</v>
      </c>
      <c r="BT212" s="59">
        <f t="shared" si="131"/>
        <v>0</v>
      </c>
    </row>
    <row r="213">
      <c r="A213" s="49"/>
      <c r="B213" s="52" t="s">
        <v>38</v>
      </c>
      <c r="C213" s="52" t="s">
        <v>150</v>
      </c>
      <c r="D213" s="53">
        <v>2.642E7</v>
      </c>
      <c r="E213" s="62"/>
      <c r="F213" s="62"/>
      <c r="G213" s="62"/>
      <c r="H213" s="62"/>
      <c r="I213" s="62"/>
      <c r="J213" s="62"/>
      <c r="K213" s="62"/>
      <c r="L213" s="62"/>
      <c r="M213" s="62">
        <f>21119160+5300620</f>
        <v>26419780</v>
      </c>
      <c r="N213" s="53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/>
      <c r="AX213" s="62"/>
      <c r="AY213" s="62"/>
      <c r="AZ213" s="63"/>
      <c r="BA213" s="59">
        <f t="shared" si="114"/>
        <v>26419780</v>
      </c>
      <c r="BB213" s="28">
        <f t="shared" si="115"/>
        <v>220</v>
      </c>
      <c r="BC213" s="64"/>
      <c r="BD213" s="59">
        <f t="shared" si="116"/>
        <v>0</v>
      </c>
      <c r="BE213" s="59">
        <f t="shared" si="117"/>
        <v>0</v>
      </c>
      <c r="BF213" s="59">
        <f t="shared" si="118"/>
        <v>26419780</v>
      </c>
      <c r="BG213" s="59">
        <f t="shared" si="119"/>
        <v>0</v>
      </c>
      <c r="BH213" s="59">
        <f t="shared" si="120"/>
        <v>0</v>
      </c>
      <c r="BI213" s="59">
        <f t="shared" si="121"/>
        <v>0</v>
      </c>
      <c r="BJ213" s="59">
        <f t="shared" si="122"/>
        <v>0</v>
      </c>
      <c r="BK213" s="59">
        <f t="shared" si="123"/>
        <v>0</v>
      </c>
      <c r="BL213" s="59">
        <f t="shared" si="124"/>
        <v>0</v>
      </c>
      <c r="BM213" s="59">
        <f t="shared" si="125"/>
        <v>0</v>
      </c>
      <c r="BN213" s="59">
        <f t="shared" si="126"/>
        <v>0</v>
      </c>
      <c r="BO213" s="59">
        <f t="shared" si="127"/>
        <v>0</v>
      </c>
      <c r="BP213" s="64"/>
      <c r="BQ213" s="59">
        <f t="shared" si="128"/>
        <v>26419780</v>
      </c>
      <c r="BR213" s="59">
        <f t="shared" si="129"/>
        <v>0</v>
      </c>
      <c r="BS213" s="59">
        <f t="shared" si="130"/>
        <v>0</v>
      </c>
      <c r="BT213" s="59">
        <f t="shared" si="131"/>
        <v>0</v>
      </c>
    </row>
    <row r="214">
      <c r="A214" s="45">
        <v>511122.0</v>
      </c>
      <c r="B214" s="46" t="s">
        <v>151</v>
      </c>
      <c r="C214" s="6"/>
      <c r="D214" s="47">
        <f t="shared" ref="D214:AZ214" si="162">sum(D216:D218)</f>
        <v>103700000</v>
      </c>
      <c r="E214" s="47">
        <f t="shared" si="162"/>
        <v>7172422</v>
      </c>
      <c r="F214" s="47">
        <f t="shared" si="162"/>
        <v>0</v>
      </c>
      <c r="G214" s="47">
        <f t="shared" si="162"/>
        <v>0</v>
      </c>
      <c r="H214" s="47">
        <f t="shared" si="162"/>
        <v>0</v>
      </c>
      <c r="I214" s="47">
        <f t="shared" si="162"/>
        <v>7178432</v>
      </c>
      <c r="J214" s="47">
        <f t="shared" si="162"/>
        <v>0</v>
      </c>
      <c r="K214" s="47">
        <f t="shared" si="162"/>
        <v>0</v>
      </c>
      <c r="L214" s="47">
        <f t="shared" si="162"/>
        <v>8440</v>
      </c>
      <c r="M214" s="47">
        <f t="shared" si="162"/>
        <v>14395930</v>
      </c>
      <c r="N214" s="47">
        <f t="shared" si="162"/>
        <v>0</v>
      </c>
      <c r="O214" s="47">
        <f t="shared" si="162"/>
        <v>0</v>
      </c>
      <c r="P214" s="47">
        <f t="shared" si="162"/>
        <v>0</v>
      </c>
      <c r="Q214" s="47">
        <f t="shared" si="162"/>
        <v>7144424</v>
      </c>
      <c r="R214" s="47">
        <f t="shared" si="162"/>
        <v>0</v>
      </c>
      <c r="S214" s="47">
        <f t="shared" si="162"/>
        <v>0</v>
      </c>
      <c r="T214" s="47">
        <f t="shared" si="162"/>
        <v>0</v>
      </c>
      <c r="U214" s="47">
        <f t="shared" si="162"/>
        <v>7148608</v>
      </c>
      <c r="V214" s="47">
        <f t="shared" si="162"/>
        <v>0</v>
      </c>
      <c r="W214" s="47">
        <f t="shared" si="162"/>
        <v>0</v>
      </c>
      <c r="X214" s="47">
        <f t="shared" si="162"/>
        <v>0</v>
      </c>
      <c r="Y214" s="47">
        <f t="shared" si="162"/>
        <v>14372112</v>
      </c>
      <c r="Z214" s="47">
        <f t="shared" si="162"/>
        <v>0</v>
      </c>
      <c r="AA214" s="47">
        <f t="shared" si="162"/>
        <v>0</v>
      </c>
      <c r="AB214" s="47">
        <f t="shared" si="162"/>
        <v>0</v>
      </c>
      <c r="AC214" s="47">
        <f t="shared" si="162"/>
        <v>7225032</v>
      </c>
      <c r="AD214" s="47">
        <f t="shared" si="162"/>
        <v>7632</v>
      </c>
      <c r="AE214" s="47">
        <f t="shared" si="162"/>
        <v>0</v>
      </c>
      <c r="AF214" s="47">
        <f t="shared" si="162"/>
        <v>0</v>
      </c>
      <c r="AG214" s="47">
        <f t="shared" si="162"/>
        <v>7129632</v>
      </c>
      <c r="AH214" s="47">
        <f t="shared" si="162"/>
        <v>0</v>
      </c>
      <c r="AI214" s="47">
        <f t="shared" si="162"/>
        <v>0</v>
      </c>
      <c r="AJ214" s="47">
        <f t="shared" si="162"/>
        <v>0</v>
      </c>
      <c r="AK214" s="47">
        <f t="shared" si="162"/>
        <v>7129632</v>
      </c>
      <c r="AL214" s="47">
        <f t="shared" si="162"/>
        <v>0</v>
      </c>
      <c r="AM214" s="47">
        <f t="shared" si="162"/>
        <v>0</v>
      </c>
      <c r="AN214" s="47">
        <f t="shared" si="162"/>
        <v>0</v>
      </c>
      <c r="AO214" s="47">
        <f t="shared" si="162"/>
        <v>0</v>
      </c>
      <c r="AP214" s="47">
        <f t="shared" si="162"/>
        <v>0</v>
      </c>
      <c r="AQ214" s="47">
        <f t="shared" si="162"/>
        <v>0</v>
      </c>
      <c r="AR214" s="47">
        <f t="shared" si="162"/>
        <v>0</v>
      </c>
      <c r="AS214" s="47">
        <f t="shared" si="162"/>
        <v>0</v>
      </c>
      <c r="AT214" s="47">
        <f t="shared" si="162"/>
        <v>0</v>
      </c>
      <c r="AU214" s="47">
        <f t="shared" si="162"/>
        <v>0</v>
      </c>
      <c r="AV214" s="47">
        <f t="shared" si="162"/>
        <v>0</v>
      </c>
      <c r="AW214" s="47">
        <f t="shared" si="162"/>
        <v>0</v>
      </c>
      <c r="AX214" s="47">
        <f t="shared" si="162"/>
        <v>0</v>
      </c>
      <c r="AY214" s="47">
        <f t="shared" si="162"/>
        <v>0</v>
      </c>
      <c r="AZ214" s="60">
        <f t="shared" si="162"/>
        <v>0</v>
      </c>
      <c r="BA214" s="154">
        <f t="shared" si="114"/>
        <v>78912296</v>
      </c>
      <c r="BB214" s="28">
        <f t="shared" si="115"/>
        <v>24787704</v>
      </c>
      <c r="BC214" s="61"/>
      <c r="BD214" s="59">
        <f t="shared" si="116"/>
        <v>7172422</v>
      </c>
      <c r="BE214" s="59">
        <f t="shared" si="117"/>
        <v>7186872</v>
      </c>
      <c r="BF214" s="59">
        <f t="shared" si="118"/>
        <v>14395930</v>
      </c>
      <c r="BG214" s="59">
        <f t="shared" si="119"/>
        <v>7144424</v>
      </c>
      <c r="BH214" s="59">
        <f t="shared" si="120"/>
        <v>7148608</v>
      </c>
      <c r="BI214" s="59">
        <f t="shared" si="121"/>
        <v>14372112</v>
      </c>
      <c r="BJ214" s="59">
        <f t="shared" si="122"/>
        <v>7232664</v>
      </c>
      <c r="BK214" s="59">
        <f t="shared" si="123"/>
        <v>7129632</v>
      </c>
      <c r="BL214" s="59">
        <f t="shared" si="124"/>
        <v>7129632</v>
      </c>
      <c r="BM214" s="59">
        <f t="shared" si="125"/>
        <v>0</v>
      </c>
      <c r="BN214" s="59">
        <f t="shared" si="126"/>
        <v>0</v>
      </c>
      <c r="BO214" s="59">
        <f t="shared" si="127"/>
        <v>0</v>
      </c>
      <c r="BP214" s="61"/>
      <c r="BQ214" s="59">
        <f t="shared" si="128"/>
        <v>28755224</v>
      </c>
      <c r="BR214" s="59">
        <f t="shared" si="129"/>
        <v>28665144</v>
      </c>
      <c r="BS214" s="59">
        <f t="shared" si="130"/>
        <v>21491928</v>
      </c>
      <c r="BT214" s="59">
        <f t="shared" si="131"/>
        <v>0</v>
      </c>
    </row>
    <row r="215">
      <c r="A215" s="49"/>
      <c r="B215" s="50" t="s">
        <v>37</v>
      </c>
      <c r="C215" s="6"/>
      <c r="D215" s="51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62"/>
      <c r="AX215" s="62"/>
      <c r="AY215" s="62"/>
      <c r="AZ215" s="63"/>
      <c r="BA215" s="59">
        <f t="shared" si="114"/>
        <v>0</v>
      </c>
      <c r="BB215" s="28">
        <f t="shared" si="115"/>
        <v>0</v>
      </c>
      <c r="BC215" s="64"/>
      <c r="BD215" s="59">
        <f t="shared" si="116"/>
        <v>0</v>
      </c>
      <c r="BE215" s="59">
        <f t="shared" si="117"/>
        <v>0</v>
      </c>
      <c r="BF215" s="59">
        <f t="shared" si="118"/>
        <v>0</v>
      </c>
      <c r="BG215" s="59">
        <f t="shared" si="119"/>
        <v>0</v>
      </c>
      <c r="BH215" s="59">
        <f t="shared" si="120"/>
        <v>0</v>
      </c>
      <c r="BI215" s="59">
        <f t="shared" si="121"/>
        <v>0</v>
      </c>
      <c r="BJ215" s="59">
        <f t="shared" si="122"/>
        <v>0</v>
      </c>
      <c r="BK215" s="59">
        <f t="shared" si="123"/>
        <v>0</v>
      </c>
      <c r="BL215" s="59">
        <f t="shared" si="124"/>
        <v>0</v>
      </c>
      <c r="BM215" s="59">
        <f t="shared" si="125"/>
        <v>0</v>
      </c>
      <c r="BN215" s="59">
        <f t="shared" si="126"/>
        <v>0</v>
      </c>
      <c r="BO215" s="59">
        <f t="shared" si="127"/>
        <v>0</v>
      </c>
      <c r="BP215" s="64"/>
      <c r="BQ215" s="59">
        <f t="shared" si="128"/>
        <v>0</v>
      </c>
      <c r="BR215" s="59">
        <f t="shared" si="129"/>
        <v>0</v>
      </c>
      <c r="BS215" s="59">
        <f t="shared" si="130"/>
        <v>0</v>
      </c>
      <c r="BT215" s="59">
        <f t="shared" si="131"/>
        <v>0</v>
      </c>
    </row>
    <row r="216">
      <c r="A216" s="49"/>
      <c r="B216" s="52" t="s">
        <v>38</v>
      </c>
      <c r="C216" s="52" t="s">
        <v>152</v>
      </c>
      <c r="D216" s="53">
        <v>8.93E7</v>
      </c>
      <c r="E216" s="62">
        <f>5835872+1336550</f>
        <v>7172422</v>
      </c>
      <c r="F216" s="62"/>
      <c r="G216" s="62"/>
      <c r="H216" s="62"/>
      <c r="I216" s="62">
        <f>5841882+1336550</f>
        <v>7178432</v>
      </c>
      <c r="J216" s="62"/>
      <c r="K216" s="62"/>
      <c r="L216" s="53">
        <v>8440.0</v>
      </c>
      <c r="M216" s="62">
        <f>5870924+1336550+10024</f>
        <v>7217498</v>
      </c>
      <c r="N216" s="62"/>
      <c r="O216" s="62"/>
      <c r="P216" s="62"/>
      <c r="Q216" s="62">
        <f>1344242+5800182</f>
        <v>7144424</v>
      </c>
      <c r="R216" s="62"/>
      <c r="S216" s="62"/>
      <c r="T216" s="62"/>
      <c r="U216" s="62">
        <f>5947170+1201438</f>
        <v>7148608</v>
      </c>
      <c r="V216" s="62"/>
      <c r="W216" s="62"/>
      <c r="X216" s="62"/>
      <c r="Y216" s="62">
        <f>6015962+1201438+6104</f>
        <v>7223504</v>
      </c>
      <c r="Z216" s="62"/>
      <c r="AA216" s="62"/>
      <c r="AB216" s="62"/>
      <c r="AC216" s="62">
        <f>1201438+6023594</f>
        <v>7225032</v>
      </c>
      <c r="AD216" s="53">
        <v>7632.0</v>
      </c>
      <c r="AE216" s="62"/>
      <c r="AF216" s="62"/>
      <c r="AG216" s="62">
        <f>1201438+5928194</f>
        <v>7129632</v>
      </c>
      <c r="AH216" s="62"/>
      <c r="AI216" s="62"/>
      <c r="AJ216" s="62"/>
      <c r="AK216" s="62">
        <f>1201438+5928194</f>
        <v>7129632</v>
      </c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  <c r="AY216" s="62"/>
      <c r="AZ216" s="63"/>
      <c r="BA216" s="59">
        <f t="shared" si="114"/>
        <v>64585256</v>
      </c>
      <c r="BB216" s="28">
        <f t="shared" si="115"/>
        <v>24714744</v>
      </c>
      <c r="BC216" s="64"/>
      <c r="BD216" s="59">
        <f t="shared" si="116"/>
        <v>7172422</v>
      </c>
      <c r="BE216" s="59">
        <f t="shared" si="117"/>
        <v>7186872</v>
      </c>
      <c r="BF216" s="59">
        <f t="shared" si="118"/>
        <v>7217498</v>
      </c>
      <c r="BG216" s="59">
        <f t="shared" si="119"/>
        <v>7144424</v>
      </c>
      <c r="BH216" s="59">
        <f t="shared" si="120"/>
        <v>7148608</v>
      </c>
      <c r="BI216" s="59">
        <f t="shared" si="121"/>
        <v>7223504</v>
      </c>
      <c r="BJ216" s="59">
        <f t="shared" si="122"/>
        <v>7232664</v>
      </c>
      <c r="BK216" s="59">
        <f t="shared" si="123"/>
        <v>7129632</v>
      </c>
      <c r="BL216" s="59">
        <f t="shared" si="124"/>
        <v>7129632</v>
      </c>
      <c r="BM216" s="59">
        <f t="shared" si="125"/>
        <v>0</v>
      </c>
      <c r="BN216" s="59">
        <f t="shared" si="126"/>
        <v>0</v>
      </c>
      <c r="BO216" s="59">
        <f t="shared" si="127"/>
        <v>0</v>
      </c>
      <c r="BP216" s="64"/>
      <c r="BQ216" s="59">
        <f t="shared" si="128"/>
        <v>21576792</v>
      </c>
      <c r="BR216" s="59">
        <f t="shared" si="129"/>
        <v>21516536</v>
      </c>
      <c r="BS216" s="59">
        <f t="shared" si="130"/>
        <v>21491928</v>
      </c>
      <c r="BT216" s="59">
        <f t="shared" si="131"/>
        <v>0</v>
      </c>
    </row>
    <row r="217">
      <c r="A217" s="49"/>
      <c r="B217" s="52" t="s">
        <v>38</v>
      </c>
      <c r="C217" s="52" t="s">
        <v>153</v>
      </c>
      <c r="D217" s="53">
        <v>7200000.0</v>
      </c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>
        <f>5947170+1201438</f>
        <v>7148608</v>
      </c>
      <c r="Z217" s="62"/>
      <c r="AA217" s="53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  <c r="AX217" s="62"/>
      <c r="AY217" s="62"/>
      <c r="AZ217" s="63"/>
      <c r="BA217" s="59">
        <f t="shared" si="114"/>
        <v>7148608</v>
      </c>
      <c r="BB217" s="28">
        <f t="shared" si="115"/>
        <v>51392</v>
      </c>
      <c r="BC217" s="64"/>
      <c r="BD217" s="59">
        <f t="shared" si="116"/>
        <v>0</v>
      </c>
      <c r="BE217" s="59">
        <f t="shared" si="117"/>
        <v>0</v>
      </c>
      <c r="BF217" s="59">
        <f t="shared" si="118"/>
        <v>0</v>
      </c>
      <c r="BG217" s="59">
        <f t="shared" si="119"/>
        <v>0</v>
      </c>
      <c r="BH217" s="59">
        <f t="shared" si="120"/>
        <v>0</v>
      </c>
      <c r="BI217" s="59">
        <f t="shared" si="121"/>
        <v>7148608</v>
      </c>
      <c r="BJ217" s="59">
        <f t="shared" si="122"/>
        <v>0</v>
      </c>
      <c r="BK217" s="59">
        <f t="shared" si="123"/>
        <v>0</v>
      </c>
      <c r="BL217" s="59">
        <f t="shared" si="124"/>
        <v>0</v>
      </c>
      <c r="BM217" s="59">
        <f t="shared" si="125"/>
        <v>0</v>
      </c>
      <c r="BN217" s="59">
        <f t="shared" si="126"/>
        <v>0</v>
      </c>
      <c r="BO217" s="59">
        <f t="shared" si="127"/>
        <v>0</v>
      </c>
      <c r="BP217" s="64"/>
      <c r="BQ217" s="59">
        <f t="shared" si="128"/>
        <v>0</v>
      </c>
      <c r="BR217" s="59">
        <f t="shared" si="129"/>
        <v>7148608</v>
      </c>
      <c r="BS217" s="59">
        <f t="shared" si="130"/>
        <v>0</v>
      </c>
      <c r="BT217" s="59">
        <f t="shared" si="131"/>
        <v>0</v>
      </c>
    </row>
    <row r="218">
      <c r="A218" s="49"/>
      <c r="B218" s="52" t="s">
        <v>38</v>
      </c>
      <c r="C218" s="52" t="s">
        <v>154</v>
      </c>
      <c r="D218" s="53">
        <v>7200000.0</v>
      </c>
      <c r="E218" s="62"/>
      <c r="F218" s="62"/>
      <c r="G218" s="62"/>
      <c r="H218" s="62"/>
      <c r="I218" s="62"/>
      <c r="J218" s="62"/>
      <c r="K218" s="62"/>
      <c r="L218" s="62"/>
      <c r="M218" s="62">
        <f>5841882+1336550</f>
        <v>7178432</v>
      </c>
      <c r="N218" s="53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  <c r="AP218" s="62"/>
      <c r="AQ218" s="62"/>
      <c r="AR218" s="62"/>
      <c r="AS218" s="62"/>
      <c r="AT218" s="62"/>
      <c r="AU218" s="62"/>
      <c r="AV218" s="62"/>
      <c r="AW218" s="62"/>
      <c r="AX218" s="62"/>
      <c r="AY218" s="62"/>
      <c r="AZ218" s="63"/>
      <c r="BA218" s="59">
        <f t="shared" si="114"/>
        <v>7178432</v>
      </c>
      <c r="BB218" s="28">
        <f t="shared" si="115"/>
        <v>21568</v>
      </c>
      <c r="BC218" s="64"/>
      <c r="BD218" s="59">
        <f t="shared" si="116"/>
        <v>0</v>
      </c>
      <c r="BE218" s="59">
        <f t="shared" si="117"/>
        <v>0</v>
      </c>
      <c r="BF218" s="59">
        <f t="shared" si="118"/>
        <v>7178432</v>
      </c>
      <c r="BG218" s="59">
        <f t="shared" si="119"/>
        <v>0</v>
      </c>
      <c r="BH218" s="59">
        <f t="shared" si="120"/>
        <v>0</v>
      </c>
      <c r="BI218" s="59">
        <f t="shared" si="121"/>
        <v>0</v>
      </c>
      <c r="BJ218" s="59">
        <f t="shared" si="122"/>
        <v>0</v>
      </c>
      <c r="BK218" s="59">
        <f t="shared" si="123"/>
        <v>0</v>
      </c>
      <c r="BL218" s="59">
        <f t="shared" si="124"/>
        <v>0</v>
      </c>
      <c r="BM218" s="59">
        <f t="shared" si="125"/>
        <v>0</v>
      </c>
      <c r="BN218" s="59">
        <f t="shared" si="126"/>
        <v>0</v>
      </c>
      <c r="BO218" s="59">
        <f t="shared" si="127"/>
        <v>0</v>
      </c>
      <c r="BP218" s="64"/>
      <c r="BQ218" s="59">
        <f t="shared" si="128"/>
        <v>7178432</v>
      </c>
      <c r="BR218" s="59">
        <f t="shared" si="129"/>
        <v>0</v>
      </c>
      <c r="BS218" s="59">
        <f t="shared" si="130"/>
        <v>0</v>
      </c>
      <c r="BT218" s="59">
        <f t="shared" si="131"/>
        <v>0</v>
      </c>
    </row>
    <row r="219">
      <c r="A219" s="45">
        <v>511123.0</v>
      </c>
      <c r="B219" s="46" t="s">
        <v>155</v>
      </c>
      <c r="C219" s="6"/>
      <c r="D219" s="47">
        <f t="shared" ref="D219:AZ219" si="163">sum(D221:D223)</f>
        <v>33410000</v>
      </c>
      <c r="E219" s="47">
        <f t="shared" si="163"/>
        <v>2025000</v>
      </c>
      <c r="F219" s="47">
        <f t="shared" si="163"/>
        <v>0</v>
      </c>
      <c r="G219" s="47">
        <f t="shared" si="163"/>
        <v>0</v>
      </c>
      <c r="H219" s="47">
        <f t="shared" si="163"/>
        <v>0</v>
      </c>
      <c r="I219" s="47">
        <f t="shared" si="163"/>
        <v>2025000</v>
      </c>
      <c r="J219" s="47">
        <f t="shared" si="163"/>
        <v>0</v>
      </c>
      <c r="K219" s="47">
        <f t="shared" si="163"/>
        <v>0</v>
      </c>
      <c r="L219" s="47">
        <f t="shared" si="163"/>
        <v>0</v>
      </c>
      <c r="M219" s="47">
        <f t="shared" si="163"/>
        <v>4050000</v>
      </c>
      <c r="N219" s="47">
        <f t="shared" si="163"/>
        <v>0</v>
      </c>
      <c r="O219" s="47">
        <f t="shared" si="163"/>
        <v>0</v>
      </c>
      <c r="P219" s="47">
        <f t="shared" si="163"/>
        <v>0</v>
      </c>
      <c r="Q219" s="47">
        <f t="shared" si="163"/>
        <v>2025000</v>
      </c>
      <c r="R219" s="47">
        <f t="shared" si="163"/>
        <v>0</v>
      </c>
      <c r="S219" s="47">
        <f t="shared" si="163"/>
        <v>0</v>
      </c>
      <c r="T219" s="47">
        <f t="shared" si="163"/>
        <v>0</v>
      </c>
      <c r="U219" s="47">
        <f t="shared" si="163"/>
        <v>2025000</v>
      </c>
      <c r="V219" s="47">
        <f t="shared" si="163"/>
        <v>0</v>
      </c>
      <c r="W219" s="47">
        <f t="shared" si="163"/>
        <v>0</v>
      </c>
      <c r="X219" s="47">
        <f t="shared" si="163"/>
        <v>0</v>
      </c>
      <c r="Y219" s="47">
        <f t="shared" si="163"/>
        <v>4050000</v>
      </c>
      <c r="Z219" s="47">
        <f t="shared" si="163"/>
        <v>0</v>
      </c>
      <c r="AA219" s="47">
        <f t="shared" si="163"/>
        <v>0</v>
      </c>
      <c r="AB219" s="47">
        <f t="shared" si="163"/>
        <v>0</v>
      </c>
      <c r="AC219" s="47">
        <f t="shared" si="163"/>
        <v>2025000</v>
      </c>
      <c r="AD219" s="47">
        <f t="shared" si="163"/>
        <v>0</v>
      </c>
      <c r="AE219" s="47">
        <f t="shared" si="163"/>
        <v>0</v>
      </c>
      <c r="AF219" s="47">
        <f t="shared" si="163"/>
        <v>0</v>
      </c>
      <c r="AG219" s="47">
        <f t="shared" si="163"/>
        <v>2025000</v>
      </c>
      <c r="AH219" s="47">
        <f t="shared" si="163"/>
        <v>0</v>
      </c>
      <c r="AI219" s="47">
        <f t="shared" si="163"/>
        <v>0</v>
      </c>
      <c r="AJ219" s="47">
        <f t="shared" si="163"/>
        <v>0</v>
      </c>
      <c r="AK219" s="47">
        <f t="shared" si="163"/>
        <v>2025000</v>
      </c>
      <c r="AL219" s="47">
        <f t="shared" si="163"/>
        <v>0</v>
      </c>
      <c r="AM219" s="47">
        <f t="shared" si="163"/>
        <v>0</v>
      </c>
      <c r="AN219" s="47">
        <f t="shared" si="163"/>
        <v>0</v>
      </c>
      <c r="AO219" s="47">
        <f t="shared" si="163"/>
        <v>0</v>
      </c>
      <c r="AP219" s="47">
        <f t="shared" si="163"/>
        <v>0</v>
      </c>
      <c r="AQ219" s="47">
        <f t="shared" si="163"/>
        <v>0</v>
      </c>
      <c r="AR219" s="47">
        <f t="shared" si="163"/>
        <v>0</v>
      </c>
      <c r="AS219" s="47">
        <f t="shared" si="163"/>
        <v>0</v>
      </c>
      <c r="AT219" s="47">
        <f t="shared" si="163"/>
        <v>0</v>
      </c>
      <c r="AU219" s="47">
        <f t="shared" si="163"/>
        <v>0</v>
      </c>
      <c r="AV219" s="47">
        <f t="shared" si="163"/>
        <v>0</v>
      </c>
      <c r="AW219" s="47">
        <f t="shared" si="163"/>
        <v>0</v>
      </c>
      <c r="AX219" s="47">
        <f t="shared" si="163"/>
        <v>0</v>
      </c>
      <c r="AY219" s="47">
        <f t="shared" si="163"/>
        <v>0</v>
      </c>
      <c r="AZ219" s="60">
        <f t="shared" si="163"/>
        <v>0</v>
      </c>
      <c r="BA219" s="59">
        <f t="shared" si="114"/>
        <v>22275000</v>
      </c>
      <c r="BB219" s="28">
        <f t="shared" si="115"/>
        <v>11135000</v>
      </c>
      <c r="BC219" s="61"/>
      <c r="BD219" s="59">
        <f t="shared" si="116"/>
        <v>2025000</v>
      </c>
      <c r="BE219" s="59">
        <f t="shared" si="117"/>
        <v>2025000</v>
      </c>
      <c r="BF219" s="59">
        <f t="shared" si="118"/>
        <v>4050000</v>
      </c>
      <c r="BG219" s="59">
        <f t="shared" si="119"/>
        <v>2025000</v>
      </c>
      <c r="BH219" s="59">
        <f t="shared" si="120"/>
        <v>2025000</v>
      </c>
      <c r="BI219" s="59">
        <f t="shared" si="121"/>
        <v>4050000</v>
      </c>
      <c r="BJ219" s="59">
        <f t="shared" si="122"/>
        <v>2025000</v>
      </c>
      <c r="BK219" s="59">
        <f t="shared" si="123"/>
        <v>2025000</v>
      </c>
      <c r="BL219" s="59">
        <f t="shared" si="124"/>
        <v>2025000</v>
      </c>
      <c r="BM219" s="59">
        <f t="shared" si="125"/>
        <v>0</v>
      </c>
      <c r="BN219" s="59">
        <f t="shared" si="126"/>
        <v>0</v>
      </c>
      <c r="BO219" s="59">
        <f t="shared" si="127"/>
        <v>0</v>
      </c>
      <c r="BP219" s="61"/>
      <c r="BQ219" s="59">
        <f t="shared" si="128"/>
        <v>8100000</v>
      </c>
      <c r="BR219" s="59">
        <f t="shared" si="129"/>
        <v>8100000</v>
      </c>
      <c r="BS219" s="59">
        <f t="shared" si="130"/>
        <v>6075000</v>
      </c>
      <c r="BT219" s="59">
        <f t="shared" si="131"/>
        <v>0</v>
      </c>
    </row>
    <row r="220">
      <c r="A220" s="49"/>
      <c r="B220" s="50" t="s">
        <v>37</v>
      </c>
      <c r="C220" s="6"/>
      <c r="D220" s="51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/>
      <c r="AX220" s="62"/>
      <c r="AY220" s="62"/>
      <c r="AZ220" s="63"/>
      <c r="BA220" s="59">
        <f t="shared" si="114"/>
        <v>0</v>
      </c>
      <c r="BB220" s="28">
        <f t="shared" si="115"/>
        <v>0</v>
      </c>
      <c r="BC220" s="64"/>
      <c r="BD220" s="59">
        <f t="shared" si="116"/>
        <v>0</v>
      </c>
      <c r="BE220" s="59">
        <f t="shared" si="117"/>
        <v>0</v>
      </c>
      <c r="BF220" s="59">
        <f t="shared" si="118"/>
        <v>0</v>
      </c>
      <c r="BG220" s="59">
        <f t="shared" si="119"/>
        <v>0</v>
      </c>
      <c r="BH220" s="59">
        <f t="shared" si="120"/>
        <v>0</v>
      </c>
      <c r="BI220" s="59">
        <f t="shared" si="121"/>
        <v>0</v>
      </c>
      <c r="BJ220" s="59">
        <f t="shared" si="122"/>
        <v>0</v>
      </c>
      <c r="BK220" s="59">
        <f t="shared" si="123"/>
        <v>0</v>
      </c>
      <c r="BL220" s="59">
        <f t="shared" si="124"/>
        <v>0</v>
      </c>
      <c r="BM220" s="59">
        <f t="shared" si="125"/>
        <v>0</v>
      </c>
      <c r="BN220" s="59">
        <f t="shared" si="126"/>
        <v>0</v>
      </c>
      <c r="BO220" s="59">
        <f t="shared" si="127"/>
        <v>0</v>
      </c>
      <c r="BP220" s="64"/>
      <c r="BQ220" s="59">
        <f t="shared" si="128"/>
        <v>0</v>
      </c>
      <c r="BR220" s="59">
        <f t="shared" si="129"/>
        <v>0</v>
      </c>
      <c r="BS220" s="59">
        <f t="shared" si="130"/>
        <v>0</v>
      </c>
      <c r="BT220" s="59">
        <f t="shared" si="131"/>
        <v>0</v>
      </c>
    </row>
    <row r="221">
      <c r="A221" s="49"/>
      <c r="B221" s="52" t="s">
        <v>38</v>
      </c>
      <c r="C221" s="52" t="s">
        <v>156</v>
      </c>
      <c r="D221" s="53">
        <v>2.878E7</v>
      </c>
      <c r="E221" s="53">
        <v>2025000.0</v>
      </c>
      <c r="F221" s="62"/>
      <c r="G221" s="62"/>
      <c r="H221" s="62"/>
      <c r="I221" s="53">
        <v>2025000.0</v>
      </c>
      <c r="J221" s="62"/>
      <c r="K221" s="62"/>
      <c r="L221" s="62"/>
      <c r="M221" s="62">
        <f>2025000</f>
        <v>2025000</v>
      </c>
      <c r="N221" s="62"/>
      <c r="O221" s="62"/>
      <c r="P221" s="62"/>
      <c r="Q221" s="62">
        <f>2025000</f>
        <v>2025000</v>
      </c>
      <c r="R221" s="62"/>
      <c r="S221" s="62"/>
      <c r="T221" s="62"/>
      <c r="U221" s="53">
        <v>2025000.0</v>
      </c>
      <c r="V221" s="62"/>
      <c r="W221" s="62"/>
      <c r="X221" s="62"/>
      <c r="Y221" s="53">
        <v>2025000.0</v>
      </c>
      <c r="Z221" s="62"/>
      <c r="AA221" s="62"/>
      <c r="AB221" s="62"/>
      <c r="AC221" s="62">
        <f>2025000</f>
        <v>2025000</v>
      </c>
      <c r="AD221" s="62"/>
      <c r="AE221" s="62"/>
      <c r="AF221" s="62"/>
      <c r="AG221" s="62">
        <f>2025000</f>
        <v>2025000</v>
      </c>
      <c r="AH221" s="62"/>
      <c r="AI221" s="62"/>
      <c r="AJ221" s="62"/>
      <c r="AK221" s="62">
        <f>2025000</f>
        <v>2025000</v>
      </c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3"/>
      <c r="BA221" s="59">
        <f t="shared" si="114"/>
        <v>18225000</v>
      </c>
      <c r="BB221" s="28">
        <f t="shared" si="115"/>
        <v>10555000</v>
      </c>
      <c r="BC221" s="64"/>
      <c r="BD221" s="59">
        <f t="shared" si="116"/>
        <v>2025000</v>
      </c>
      <c r="BE221" s="59">
        <f t="shared" si="117"/>
        <v>2025000</v>
      </c>
      <c r="BF221" s="59">
        <f t="shared" si="118"/>
        <v>2025000</v>
      </c>
      <c r="BG221" s="59">
        <f t="shared" si="119"/>
        <v>2025000</v>
      </c>
      <c r="BH221" s="59">
        <f t="shared" si="120"/>
        <v>2025000</v>
      </c>
      <c r="BI221" s="59">
        <f t="shared" si="121"/>
        <v>2025000</v>
      </c>
      <c r="BJ221" s="59">
        <f t="shared" si="122"/>
        <v>2025000</v>
      </c>
      <c r="BK221" s="59">
        <f t="shared" si="123"/>
        <v>2025000</v>
      </c>
      <c r="BL221" s="59">
        <f t="shared" si="124"/>
        <v>2025000</v>
      </c>
      <c r="BM221" s="59">
        <f t="shared" si="125"/>
        <v>0</v>
      </c>
      <c r="BN221" s="59">
        <f t="shared" si="126"/>
        <v>0</v>
      </c>
      <c r="BO221" s="59">
        <f t="shared" si="127"/>
        <v>0</v>
      </c>
      <c r="BP221" s="64"/>
      <c r="BQ221" s="59">
        <f t="shared" si="128"/>
        <v>6075000</v>
      </c>
      <c r="BR221" s="59">
        <f t="shared" si="129"/>
        <v>6075000</v>
      </c>
      <c r="BS221" s="59">
        <f t="shared" si="130"/>
        <v>6075000</v>
      </c>
      <c r="BT221" s="59">
        <f t="shared" si="131"/>
        <v>0</v>
      </c>
    </row>
    <row r="222">
      <c r="A222" s="49"/>
      <c r="B222" s="52" t="s">
        <v>38</v>
      </c>
      <c r="C222" s="52" t="s">
        <v>157</v>
      </c>
      <c r="D222" s="53">
        <v>2565000.0</v>
      </c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53">
        <v>2025000.0</v>
      </c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  <c r="AP222" s="62"/>
      <c r="AQ222" s="62"/>
      <c r="AR222" s="62"/>
      <c r="AS222" s="62"/>
      <c r="AT222" s="62"/>
      <c r="AU222" s="62"/>
      <c r="AV222" s="62"/>
      <c r="AW222" s="62"/>
      <c r="AX222" s="62"/>
      <c r="AY222" s="62"/>
      <c r="AZ222" s="63"/>
      <c r="BA222" s="59">
        <f t="shared" si="114"/>
        <v>2025000</v>
      </c>
      <c r="BB222" s="28">
        <f t="shared" si="115"/>
        <v>540000</v>
      </c>
      <c r="BC222" s="64"/>
      <c r="BD222" s="59">
        <f t="shared" si="116"/>
        <v>0</v>
      </c>
      <c r="BE222" s="59">
        <f t="shared" si="117"/>
        <v>0</v>
      </c>
      <c r="BF222" s="59">
        <f t="shared" si="118"/>
        <v>0</v>
      </c>
      <c r="BG222" s="59">
        <f t="shared" si="119"/>
        <v>0</v>
      </c>
      <c r="BH222" s="59">
        <f t="shared" si="120"/>
        <v>0</v>
      </c>
      <c r="BI222" s="59">
        <f t="shared" si="121"/>
        <v>2025000</v>
      </c>
      <c r="BJ222" s="59">
        <f t="shared" si="122"/>
        <v>0</v>
      </c>
      <c r="BK222" s="59">
        <f t="shared" si="123"/>
        <v>0</v>
      </c>
      <c r="BL222" s="59">
        <f t="shared" si="124"/>
        <v>0</v>
      </c>
      <c r="BM222" s="59">
        <f t="shared" si="125"/>
        <v>0</v>
      </c>
      <c r="BN222" s="59">
        <f t="shared" si="126"/>
        <v>0</v>
      </c>
      <c r="BO222" s="59">
        <f t="shared" si="127"/>
        <v>0</v>
      </c>
      <c r="BP222" s="64"/>
      <c r="BQ222" s="59">
        <f t="shared" si="128"/>
        <v>0</v>
      </c>
      <c r="BR222" s="59">
        <f t="shared" si="129"/>
        <v>2025000</v>
      </c>
      <c r="BS222" s="59">
        <f t="shared" si="130"/>
        <v>0</v>
      </c>
      <c r="BT222" s="59">
        <f t="shared" si="131"/>
        <v>0</v>
      </c>
    </row>
    <row r="223">
      <c r="A223" s="49"/>
      <c r="B223" s="52" t="s">
        <v>38</v>
      </c>
      <c r="C223" s="52" t="s">
        <v>158</v>
      </c>
      <c r="D223" s="53">
        <v>2065000.0</v>
      </c>
      <c r="E223" s="62"/>
      <c r="F223" s="62"/>
      <c r="G223" s="62"/>
      <c r="H223" s="62"/>
      <c r="I223" s="62"/>
      <c r="J223" s="62"/>
      <c r="K223" s="62"/>
      <c r="L223" s="62"/>
      <c r="M223" s="53">
        <v>2025000.0</v>
      </c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  <c r="AX223" s="62"/>
      <c r="AY223" s="62"/>
      <c r="AZ223" s="63"/>
      <c r="BA223" s="59">
        <f t="shared" si="114"/>
        <v>2025000</v>
      </c>
      <c r="BB223" s="28">
        <f t="shared" si="115"/>
        <v>40000</v>
      </c>
      <c r="BC223" s="64"/>
      <c r="BD223" s="59">
        <f t="shared" si="116"/>
        <v>0</v>
      </c>
      <c r="BE223" s="59">
        <f t="shared" si="117"/>
        <v>0</v>
      </c>
      <c r="BF223" s="59">
        <f t="shared" si="118"/>
        <v>2025000</v>
      </c>
      <c r="BG223" s="59">
        <f t="shared" si="119"/>
        <v>0</v>
      </c>
      <c r="BH223" s="59">
        <f t="shared" si="120"/>
        <v>0</v>
      </c>
      <c r="BI223" s="59">
        <f t="shared" si="121"/>
        <v>0</v>
      </c>
      <c r="BJ223" s="59">
        <f t="shared" si="122"/>
        <v>0</v>
      </c>
      <c r="BK223" s="59">
        <f t="shared" si="123"/>
        <v>0</v>
      </c>
      <c r="BL223" s="59">
        <f t="shared" si="124"/>
        <v>0</v>
      </c>
      <c r="BM223" s="59">
        <f t="shared" si="125"/>
        <v>0</v>
      </c>
      <c r="BN223" s="59">
        <f t="shared" si="126"/>
        <v>0</v>
      </c>
      <c r="BO223" s="59">
        <f t="shared" si="127"/>
        <v>0</v>
      </c>
      <c r="BP223" s="64"/>
      <c r="BQ223" s="59">
        <f t="shared" si="128"/>
        <v>2025000</v>
      </c>
      <c r="BR223" s="59">
        <f t="shared" si="129"/>
        <v>0</v>
      </c>
      <c r="BS223" s="59">
        <f t="shared" si="130"/>
        <v>0</v>
      </c>
      <c r="BT223" s="59">
        <f t="shared" si="131"/>
        <v>0</v>
      </c>
    </row>
    <row r="224">
      <c r="A224" s="45">
        <v>511124.0</v>
      </c>
      <c r="B224" s="46" t="s">
        <v>159</v>
      </c>
      <c r="C224" s="6"/>
      <c r="D224" s="47">
        <f t="shared" ref="D224:AZ224" si="164">sum(D226:D228)</f>
        <v>644053000</v>
      </c>
      <c r="E224" s="47">
        <f t="shared" si="164"/>
        <v>44053000</v>
      </c>
      <c r="F224" s="47">
        <f t="shared" si="164"/>
        <v>0</v>
      </c>
      <c r="G224" s="47">
        <f t="shared" si="164"/>
        <v>0</v>
      </c>
      <c r="H224" s="47">
        <f t="shared" si="164"/>
        <v>0</v>
      </c>
      <c r="I224" s="47">
        <f t="shared" si="164"/>
        <v>44053000</v>
      </c>
      <c r="J224" s="47">
        <f t="shared" si="164"/>
        <v>0</v>
      </c>
      <c r="K224" s="47">
        <f t="shared" si="164"/>
        <v>0</v>
      </c>
      <c r="L224" s="47">
        <f t="shared" si="164"/>
        <v>0</v>
      </c>
      <c r="M224" s="47">
        <f t="shared" si="164"/>
        <v>88106000</v>
      </c>
      <c r="N224" s="47">
        <f t="shared" si="164"/>
        <v>0</v>
      </c>
      <c r="O224" s="47">
        <f t="shared" si="164"/>
        <v>0</v>
      </c>
      <c r="P224" s="47">
        <f t="shared" si="164"/>
        <v>0</v>
      </c>
      <c r="Q224" s="47">
        <f t="shared" si="164"/>
        <v>43493000</v>
      </c>
      <c r="R224" s="47">
        <f t="shared" si="164"/>
        <v>0</v>
      </c>
      <c r="S224" s="47">
        <f t="shared" si="164"/>
        <v>0</v>
      </c>
      <c r="T224" s="47">
        <f t="shared" si="164"/>
        <v>0</v>
      </c>
      <c r="U224" s="47">
        <f t="shared" si="164"/>
        <v>43493000</v>
      </c>
      <c r="V224" s="47">
        <f t="shared" si="164"/>
        <v>0</v>
      </c>
      <c r="W224" s="47">
        <f t="shared" si="164"/>
        <v>0</v>
      </c>
      <c r="X224" s="47">
        <f t="shared" si="164"/>
        <v>0</v>
      </c>
      <c r="Y224" s="47">
        <f t="shared" si="164"/>
        <v>87406000</v>
      </c>
      <c r="Z224" s="47">
        <f t="shared" si="164"/>
        <v>0</v>
      </c>
      <c r="AA224" s="47">
        <f t="shared" si="164"/>
        <v>0</v>
      </c>
      <c r="AB224" s="47">
        <f t="shared" si="164"/>
        <v>0</v>
      </c>
      <c r="AC224" s="47">
        <f t="shared" si="164"/>
        <v>44653000</v>
      </c>
      <c r="AD224" s="47">
        <f t="shared" si="164"/>
        <v>0</v>
      </c>
      <c r="AE224" s="47">
        <f t="shared" si="164"/>
        <v>0</v>
      </c>
      <c r="AF224" s="47">
        <f t="shared" si="164"/>
        <v>0</v>
      </c>
      <c r="AG224" s="47">
        <f t="shared" si="164"/>
        <v>44653000</v>
      </c>
      <c r="AH224" s="47">
        <f t="shared" si="164"/>
        <v>0</v>
      </c>
      <c r="AI224" s="47">
        <f t="shared" si="164"/>
        <v>0</v>
      </c>
      <c r="AJ224" s="47">
        <f t="shared" si="164"/>
        <v>0</v>
      </c>
      <c r="AK224" s="47">
        <f t="shared" si="164"/>
        <v>44653000</v>
      </c>
      <c r="AL224" s="47">
        <f t="shared" si="164"/>
        <v>0</v>
      </c>
      <c r="AM224" s="47">
        <f t="shared" si="164"/>
        <v>0</v>
      </c>
      <c r="AN224" s="47">
        <f t="shared" si="164"/>
        <v>0</v>
      </c>
      <c r="AO224" s="47">
        <f t="shared" si="164"/>
        <v>0</v>
      </c>
      <c r="AP224" s="47">
        <f t="shared" si="164"/>
        <v>0</v>
      </c>
      <c r="AQ224" s="47">
        <f t="shared" si="164"/>
        <v>0</v>
      </c>
      <c r="AR224" s="47">
        <f t="shared" si="164"/>
        <v>0</v>
      </c>
      <c r="AS224" s="47">
        <f t="shared" si="164"/>
        <v>0</v>
      </c>
      <c r="AT224" s="47">
        <f t="shared" si="164"/>
        <v>0</v>
      </c>
      <c r="AU224" s="47">
        <f t="shared" si="164"/>
        <v>0</v>
      </c>
      <c r="AV224" s="47">
        <f t="shared" si="164"/>
        <v>0</v>
      </c>
      <c r="AW224" s="47">
        <f t="shared" si="164"/>
        <v>0</v>
      </c>
      <c r="AX224" s="47">
        <f t="shared" si="164"/>
        <v>0</v>
      </c>
      <c r="AY224" s="47">
        <f t="shared" si="164"/>
        <v>0</v>
      </c>
      <c r="AZ224" s="60">
        <f t="shared" si="164"/>
        <v>0</v>
      </c>
      <c r="BA224" s="56">
        <f t="shared" si="114"/>
        <v>484563000</v>
      </c>
      <c r="BB224" s="28">
        <f t="shared" si="115"/>
        <v>159490000</v>
      </c>
      <c r="BC224" s="61"/>
      <c r="BD224" s="59">
        <f t="shared" si="116"/>
        <v>44053000</v>
      </c>
      <c r="BE224" s="59">
        <f t="shared" si="117"/>
        <v>44053000</v>
      </c>
      <c r="BF224" s="59">
        <f t="shared" si="118"/>
        <v>88106000</v>
      </c>
      <c r="BG224" s="59">
        <f t="shared" si="119"/>
        <v>43493000</v>
      </c>
      <c r="BH224" s="59">
        <f t="shared" si="120"/>
        <v>43493000</v>
      </c>
      <c r="BI224" s="59">
        <f t="shared" si="121"/>
        <v>87406000</v>
      </c>
      <c r="BJ224" s="59">
        <f t="shared" si="122"/>
        <v>44653000</v>
      </c>
      <c r="BK224" s="59">
        <f t="shared" si="123"/>
        <v>44653000</v>
      </c>
      <c r="BL224" s="59">
        <f t="shared" si="124"/>
        <v>44653000</v>
      </c>
      <c r="BM224" s="59">
        <f t="shared" si="125"/>
        <v>0</v>
      </c>
      <c r="BN224" s="59">
        <f t="shared" si="126"/>
        <v>0</v>
      </c>
      <c r="BO224" s="59">
        <f t="shared" si="127"/>
        <v>0</v>
      </c>
      <c r="BP224" s="61"/>
      <c r="BQ224" s="59">
        <f t="shared" si="128"/>
        <v>176212000</v>
      </c>
      <c r="BR224" s="59">
        <f t="shared" si="129"/>
        <v>174392000</v>
      </c>
      <c r="BS224" s="59">
        <f t="shared" si="130"/>
        <v>133959000</v>
      </c>
      <c r="BT224" s="59">
        <f t="shared" si="131"/>
        <v>0</v>
      </c>
    </row>
    <row r="225">
      <c r="A225" s="49"/>
      <c r="B225" s="50" t="s">
        <v>37</v>
      </c>
      <c r="C225" s="6"/>
      <c r="D225" s="51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3"/>
      <c r="BA225" s="59">
        <f t="shared" si="114"/>
        <v>0</v>
      </c>
      <c r="BB225" s="28">
        <f t="shared" si="115"/>
        <v>0</v>
      </c>
      <c r="BC225" s="64"/>
      <c r="BD225" s="59">
        <f t="shared" si="116"/>
        <v>0</v>
      </c>
      <c r="BE225" s="59">
        <f t="shared" si="117"/>
        <v>0</v>
      </c>
      <c r="BF225" s="59">
        <f t="shared" si="118"/>
        <v>0</v>
      </c>
      <c r="BG225" s="59">
        <f t="shared" si="119"/>
        <v>0</v>
      </c>
      <c r="BH225" s="59">
        <f t="shared" si="120"/>
        <v>0</v>
      </c>
      <c r="BI225" s="59">
        <f t="shared" si="121"/>
        <v>0</v>
      </c>
      <c r="BJ225" s="59">
        <f t="shared" si="122"/>
        <v>0</v>
      </c>
      <c r="BK225" s="59">
        <f t="shared" si="123"/>
        <v>0</v>
      </c>
      <c r="BL225" s="59">
        <f t="shared" si="124"/>
        <v>0</v>
      </c>
      <c r="BM225" s="59">
        <f t="shared" si="125"/>
        <v>0</v>
      </c>
      <c r="BN225" s="59">
        <f t="shared" si="126"/>
        <v>0</v>
      </c>
      <c r="BO225" s="59">
        <f t="shared" si="127"/>
        <v>0</v>
      </c>
      <c r="BP225" s="64"/>
      <c r="BQ225" s="59">
        <f t="shared" si="128"/>
        <v>0</v>
      </c>
      <c r="BR225" s="59">
        <f t="shared" si="129"/>
        <v>0</v>
      </c>
      <c r="BS225" s="59">
        <f t="shared" si="130"/>
        <v>0</v>
      </c>
      <c r="BT225" s="59">
        <f t="shared" si="131"/>
        <v>0</v>
      </c>
    </row>
    <row r="226">
      <c r="A226" s="49"/>
      <c r="B226" s="52" t="s">
        <v>38</v>
      </c>
      <c r="C226" s="52" t="s">
        <v>160</v>
      </c>
      <c r="D226" s="53">
        <v>5.5E8</v>
      </c>
      <c r="E226" s="53">
        <f>39348000+4705000</f>
        <v>44053000</v>
      </c>
      <c r="F226" s="62"/>
      <c r="G226" s="62"/>
      <c r="H226" s="62"/>
      <c r="I226" s="53">
        <f>39348000+4705000</f>
        <v>44053000</v>
      </c>
      <c r="J226" s="62"/>
      <c r="K226" s="62"/>
      <c r="L226" s="62"/>
      <c r="M226" s="53">
        <f>39348000+4705000</f>
        <v>44053000</v>
      </c>
      <c r="N226" s="62"/>
      <c r="O226" s="62"/>
      <c r="P226" s="62"/>
      <c r="Q226" s="53">
        <v>4.3493E7</v>
      </c>
      <c r="R226" s="62"/>
      <c r="S226" s="62"/>
      <c r="T226" s="62"/>
      <c r="U226" s="53">
        <f>38788000+4705000</f>
        <v>43493000</v>
      </c>
      <c r="V226" s="62"/>
      <c r="W226" s="62"/>
      <c r="X226" s="62"/>
      <c r="Y226" s="53">
        <f>38848000+4705000+900000-540000</f>
        <v>43913000</v>
      </c>
      <c r="Z226" s="62"/>
      <c r="AA226" s="62"/>
      <c r="AB226" s="62"/>
      <c r="AC226" s="53">
        <f>4705000+39948000</f>
        <v>44653000</v>
      </c>
      <c r="AD226" s="62"/>
      <c r="AE226" s="62"/>
      <c r="AF226" s="62"/>
      <c r="AG226" s="53">
        <f>4705000+39948000</f>
        <v>44653000</v>
      </c>
      <c r="AH226" s="62"/>
      <c r="AI226" s="62"/>
      <c r="AJ226" s="62"/>
      <c r="AK226" s="53">
        <f>4705000+39948000</f>
        <v>44653000</v>
      </c>
      <c r="AL226" s="62"/>
      <c r="AM226" s="62"/>
      <c r="AN226" s="62"/>
      <c r="AO226" s="53"/>
      <c r="AP226" s="62"/>
      <c r="AQ226" s="62"/>
      <c r="AR226" s="62"/>
      <c r="AS226" s="53"/>
      <c r="AT226" s="62"/>
      <c r="AU226" s="62"/>
      <c r="AV226" s="62"/>
      <c r="AW226" s="53"/>
      <c r="AX226" s="62"/>
      <c r="AY226" s="62"/>
      <c r="AZ226" s="63"/>
      <c r="BA226" s="59">
        <f t="shared" si="114"/>
        <v>397017000</v>
      </c>
      <c r="BB226" s="28">
        <f t="shared" si="115"/>
        <v>152983000</v>
      </c>
      <c r="BC226" s="64"/>
      <c r="BD226" s="59">
        <f t="shared" si="116"/>
        <v>44053000</v>
      </c>
      <c r="BE226" s="59">
        <f t="shared" si="117"/>
        <v>44053000</v>
      </c>
      <c r="BF226" s="59">
        <f t="shared" si="118"/>
        <v>44053000</v>
      </c>
      <c r="BG226" s="59">
        <f t="shared" si="119"/>
        <v>43493000</v>
      </c>
      <c r="BH226" s="59">
        <f t="shared" si="120"/>
        <v>43493000</v>
      </c>
      <c r="BI226" s="59">
        <f t="shared" si="121"/>
        <v>43913000</v>
      </c>
      <c r="BJ226" s="59">
        <f t="shared" si="122"/>
        <v>44653000</v>
      </c>
      <c r="BK226" s="59">
        <f t="shared" si="123"/>
        <v>44653000</v>
      </c>
      <c r="BL226" s="59">
        <f t="shared" si="124"/>
        <v>44653000</v>
      </c>
      <c r="BM226" s="59">
        <f t="shared" si="125"/>
        <v>0</v>
      </c>
      <c r="BN226" s="59">
        <f t="shared" si="126"/>
        <v>0</v>
      </c>
      <c r="BO226" s="59">
        <f t="shared" si="127"/>
        <v>0</v>
      </c>
      <c r="BP226" s="64"/>
      <c r="BQ226" s="59">
        <f t="shared" si="128"/>
        <v>132159000</v>
      </c>
      <c r="BR226" s="59">
        <f t="shared" si="129"/>
        <v>130899000</v>
      </c>
      <c r="BS226" s="59">
        <f t="shared" si="130"/>
        <v>133959000</v>
      </c>
      <c r="BT226" s="59">
        <f t="shared" si="131"/>
        <v>0</v>
      </c>
    </row>
    <row r="227">
      <c r="A227" s="49"/>
      <c r="B227" s="52" t="s">
        <v>38</v>
      </c>
      <c r="C227" s="52" t="s">
        <v>161</v>
      </c>
      <c r="D227" s="53">
        <v>5.0E7</v>
      </c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>
        <f>38788000+4705000</f>
        <v>43493000</v>
      </c>
      <c r="Z227" s="62"/>
      <c r="AA227" s="53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62"/>
      <c r="AS227" s="62"/>
      <c r="AT227" s="62"/>
      <c r="AU227" s="62"/>
      <c r="AV227" s="62"/>
      <c r="AW227" s="62"/>
      <c r="AX227" s="62"/>
      <c r="AY227" s="62"/>
      <c r="AZ227" s="63"/>
      <c r="BA227" s="59">
        <f t="shared" si="114"/>
        <v>43493000</v>
      </c>
      <c r="BB227" s="28">
        <f t="shared" si="115"/>
        <v>6507000</v>
      </c>
      <c r="BC227" s="64"/>
      <c r="BD227" s="59">
        <f t="shared" si="116"/>
        <v>0</v>
      </c>
      <c r="BE227" s="59">
        <f t="shared" si="117"/>
        <v>0</v>
      </c>
      <c r="BF227" s="59">
        <f t="shared" si="118"/>
        <v>0</v>
      </c>
      <c r="BG227" s="59">
        <f t="shared" si="119"/>
        <v>0</v>
      </c>
      <c r="BH227" s="59">
        <f t="shared" si="120"/>
        <v>0</v>
      </c>
      <c r="BI227" s="59">
        <f t="shared" si="121"/>
        <v>43493000</v>
      </c>
      <c r="BJ227" s="59">
        <f t="shared" si="122"/>
        <v>0</v>
      </c>
      <c r="BK227" s="59">
        <f t="shared" si="123"/>
        <v>0</v>
      </c>
      <c r="BL227" s="59">
        <f t="shared" si="124"/>
        <v>0</v>
      </c>
      <c r="BM227" s="59">
        <f t="shared" si="125"/>
        <v>0</v>
      </c>
      <c r="BN227" s="59">
        <f t="shared" si="126"/>
        <v>0</v>
      </c>
      <c r="BO227" s="59">
        <f t="shared" si="127"/>
        <v>0</v>
      </c>
      <c r="BP227" s="64"/>
      <c r="BQ227" s="59">
        <f t="shared" si="128"/>
        <v>0</v>
      </c>
      <c r="BR227" s="59">
        <f t="shared" si="129"/>
        <v>43493000</v>
      </c>
      <c r="BS227" s="59">
        <f t="shared" si="130"/>
        <v>0</v>
      </c>
      <c r="BT227" s="59">
        <f t="shared" si="131"/>
        <v>0</v>
      </c>
    </row>
    <row r="228">
      <c r="A228" s="49"/>
      <c r="B228" s="52" t="s">
        <v>38</v>
      </c>
      <c r="C228" s="52" t="s">
        <v>162</v>
      </c>
      <c r="D228" s="53">
        <v>4.4053E7</v>
      </c>
      <c r="E228" s="62"/>
      <c r="F228" s="62"/>
      <c r="G228" s="62"/>
      <c r="H228" s="62"/>
      <c r="I228" s="62"/>
      <c r="J228" s="62"/>
      <c r="K228" s="62"/>
      <c r="L228" s="62"/>
      <c r="M228" s="62">
        <f>39348000+4705000</f>
        <v>44053000</v>
      </c>
      <c r="N228" s="53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  <c r="AP228" s="62"/>
      <c r="AQ228" s="62"/>
      <c r="AR228" s="62"/>
      <c r="AS228" s="62"/>
      <c r="AT228" s="62"/>
      <c r="AU228" s="62"/>
      <c r="AV228" s="62"/>
      <c r="AW228" s="62"/>
      <c r="AX228" s="62"/>
      <c r="AY228" s="62"/>
      <c r="AZ228" s="63"/>
      <c r="BA228" s="59">
        <f t="shared" si="114"/>
        <v>44053000</v>
      </c>
      <c r="BB228" s="28">
        <f t="shared" si="115"/>
        <v>0</v>
      </c>
      <c r="BC228" s="64"/>
      <c r="BD228" s="59">
        <f t="shared" si="116"/>
        <v>0</v>
      </c>
      <c r="BE228" s="59">
        <f t="shared" si="117"/>
        <v>0</v>
      </c>
      <c r="BF228" s="59">
        <f t="shared" si="118"/>
        <v>44053000</v>
      </c>
      <c r="BG228" s="59">
        <f t="shared" si="119"/>
        <v>0</v>
      </c>
      <c r="BH228" s="59">
        <f t="shared" si="120"/>
        <v>0</v>
      </c>
      <c r="BI228" s="59">
        <f t="shared" si="121"/>
        <v>0</v>
      </c>
      <c r="BJ228" s="59">
        <f t="shared" si="122"/>
        <v>0</v>
      </c>
      <c r="BK228" s="59">
        <f t="shared" si="123"/>
        <v>0</v>
      </c>
      <c r="BL228" s="59">
        <f t="shared" si="124"/>
        <v>0</v>
      </c>
      <c r="BM228" s="59">
        <f t="shared" si="125"/>
        <v>0</v>
      </c>
      <c r="BN228" s="59">
        <f t="shared" si="126"/>
        <v>0</v>
      </c>
      <c r="BO228" s="59">
        <f t="shared" si="127"/>
        <v>0</v>
      </c>
      <c r="BP228" s="64"/>
      <c r="BQ228" s="59">
        <f t="shared" si="128"/>
        <v>44053000</v>
      </c>
      <c r="BR228" s="59">
        <f t="shared" si="129"/>
        <v>0</v>
      </c>
      <c r="BS228" s="59">
        <f t="shared" si="130"/>
        <v>0</v>
      </c>
      <c r="BT228" s="59">
        <f t="shared" si="131"/>
        <v>0</v>
      </c>
    </row>
    <row r="229">
      <c r="A229" s="45">
        <v>511125.0</v>
      </c>
      <c r="B229" s="46" t="s">
        <v>163</v>
      </c>
      <c r="C229" s="6"/>
      <c r="D229" s="47">
        <f t="shared" ref="D229:AZ229" si="165">sum(D231:D233)</f>
        <v>70206000</v>
      </c>
      <c r="E229" s="47">
        <f t="shared" si="165"/>
        <v>712104</v>
      </c>
      <c r="F229" s="47">
        <f t="shared" si="165"/>
        <v>0</v>
      </c>
      <c r="G229" s="47">
        <f t="shared" si="165"/>
        <v>0</v>
      </c>
      <c r="H229" s="47">
        <f t="shared" si="165"/>
        <v>0</v>
      </c>
      <c r="I229" s="47">
        <f t="shared" si="165"/>
        <v>731757</v>
      </c>
      <c r="J229" s="47">
        <f t="shared" si="165"/>
        <v>0</v>
      </c>
      <c r="K229" s="47">
        <f t="shared" si="165"/>
        <v>0</v>
      </c>
      <c r="L229" s="47">
        <f t="shared" si="165"/>
        <v>5595</v>
      </c>
      <c r="M229" s="47">
        <f t="shared" si="165"/>
        <v>21820490</v>
      </c>
      <c r="N229" s="47">
        <f t="shared" si="165"/>
        <v>450470</v>
      </c>
      <c r="O229" s="47">
        <f t="shared" si="165"/>
        <v>0</v>
      </c>
      <c r="P229" s="47">
        <f t="shared" si="165"/>
        <v>0</v>
      </c>
      <c r="Q229" s="47">
        <f t="shared" si="165"/>
        <v>750083</v>
      </c>
      <c r="R229" s="47">
        <f t="shared" si="165"/>
        <v>0</v>
      </c>
      <c r="S229" s="47">
        <f t="shared" si="165"/>
        <v>0</v>
      </c>
      <c r="T229" s="47">
        <f t="shared" si="165"/>
        <v>0</v>
      </c>
      <c r="U229" s="47">
        <f t="shared" si="165"/>
        <v>750083</v>
      </c>
      <c r="V229" s="47">
        <f t="shared" si="165"/>
        <v>0</v>
      </c>
      <c r="W229" s="47">
        <f t="shared" si="165"/>
        <v>0</v>
      </c>
      <c r="X229" s="47">
        <f t="shared" si="165"/>
        <v>0</v>
      </c>
      <c r="Y229" s="47">
        <f t="shared" si="165"/>
        <v>22246230</v>
      </c>
      <c r="Z229" s="47">
        <f t="shared" si="165"/>
        <v>0</v>
      </c>
      <c r="AA229" s="47">
        <f t="shared" si="165"/>
        <v>0</v>
      </c>
      <c r="AB229" s="47">
        <f t="shared" si="165"/>
        <v>0</v>
      </c>
      <c r="AC229" s="47">
        <f t="shared" si="165"/>
        <v>802573</v>
      </c>
      <c r="AD229" s="47">
        <f t="shared" si="165"/>
        <v>0</v>
      </c>
      <c r="AE229" s="47">
        <f t="shared" si="165"/>
        <v>0</v>
      </c>
      <c r="AF229" s="47">
        <f t="shared" si="165"/>
        <v>0</v>
      </c>
      <c r="AG229" s="47">
        <f t="shared" si="165"/>
        <v>785709</v>
      </c>
      <c r="AH229" s="47">
        <f t="shared" si="165"/>
        <v>0</v>
      </c>
      <c r="AI229" s="47">
        <f t="shared" si="165"/>
        <v>0</v>
      </c>
      <c r="AJ229" s="47">
        <f t="shared" si="165"/>
        <v>0</v>
      </c>
      <c r="AK229" s="47">
        <f t="shared" si="165"/>
        <v>785709</v>
      </c>
      <c r="AL229" s="47">
        <f t="shared" si="165"/>
        <v>0</v>
      </c>
      <c r="AM229" s="47">
        <f t="shared" si="165"/>
        <v>0</v>
      </c>
      <c r="AN229" s="47">
        <f t="shared" si="165"/>
        <v>0</v>
      </c>
      <c r="AO229" s="47">
        <f t="shared" si="165"/>
        <v>0</v>
      </c>
      <c r="AP229" s="47">
        <f t="shared" si="165"/>
        <v>0</v>
      </c>
      <c r="AQ229" s="47">
        <f t="shared" si="165"/>
        <v>0</v>
      </c>
      <c r="AR229" s="47">
        <f t="shared" si="165"/>
        <v>0</v>
      </c>
      <c r="AS229" s="47">
        <f t="shared" si="165"/>
        <v>0</v>
      </c>
      <c r="AT229" s="47">
        <f t="shared" si="165"/>
        <v>0</v>
      </c>
      <c r="AU229" s="47">
        <f t="shared" si="165"/>
        <v>0</v>
      </c>
      <c r="AV229" s="47">
        <f t="shared" si="165"/>
        <v>0</v>
      </c>
      <c r="AW229" s="47">
        <f t="shared" si="165"/>
        <v>0</v>
      </c>
      <c r="AX229" s="47">
        <f t="shared" si="165"/>
        <v>0</v>
      </c>
      <c r="AY229" s="47">
        <f t="shared" si="165"/>
        <v>0</v>
      </c>
      <c r="AZ229" s="60">
        <f t="shared" si="165"/>
        <v>0</v>
      </c>
      <c r="BA229" s="59">
        <f t="shared" si="114"/>
        <v>49840803</v>
      </c>
      <c r="BB229" s="28">
        <f t="shared" si="115"/>
        <v>20365197</v>
      </c>
      <c r="BC229" s="61"/>
      <c r="BD229" s="59">
        <f t="shared" si="116"/>
        <v>712104</v>
      </c>
      <c r="BE229" s="59">
        <f t="shared" si="117"/>
        <v>737352</v>
      </c>
      <c r="BF229" s="59">
        <f t="shared" si="118"/>
        <v>22270960</v>
      </c>
      <c r="BG229" s="59">
        <f t="shared" si="119"/>
        <v>750083</v>
      </c>
      <c r="BH229" s="59">
        <f t="shared" si="120"/>
        <v>750083</v>
      </c>
      <c r="BI229" s="59">
        <f t="shared" si="121"/>
        <v>22246230</v>
      </c>
      <c r="BJ229" s="59">
        <f t="shared" si="122"/>
        <v>802573</v>
      </c>
      <c r="BK229" s="59">
        <f t="shared" si="123"/>
        <v>785709</v>
      </c>
      <c r="BL229" s="59">
        <f t="shared" si="124"/>
        <v>785709</v>
      </c>
      <c r="BM229" s="59">
        <f t="shared" si="125"/>
        <v>0</v>
      </c>
      <c r="BN229" s="59">
        <f t="shared" si="126"/>
        <v>0</v>
      </c>
      <c r="BO229" s="59">
        <f t="shared" si="127"/>
        <v>0</v>
      </c>
      <c r="BP229" s="61"/>
      <c r="BQ229" s="59">
        <f t="shared" si="128"/>
        <v>23720416</v>
      </c>
      <c r="BR229" s="59">
        <f t="shared" si="129"/>
        <v>23746396</v>
      </c>
      <c r="BS229" s="59">
        <f t="shared" si="130"/>
        <v>2373991</v>
      </c>
      <c r="BT229" s="59">
        <f t="shared" si="131"/>
        <v>0</v>
      </c>
    </row>
    <row r="230">
      <c r="A230" s="49"/>
      <c r="B230" s="50" t="s">
        <v>37</v>
      </c>
      <c r="C230" s="6"/>
      <c r="D230" s="51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62"/>
      <c r="AR230" s="62"/>
      <c r="AS230" s="62"/>
      <c r="AT230" s="62"/>
      <c r="AU230" s="62"/>
      <c r="AV230" s="62"/>
      <c r="AW230" s="62"/>
      <c r="AX230" s="62"/>
      <c r="AY230" s="62"/>
      <c r="AZ230" s="63"/>
      <c r="BA230" s="59">
        <f t="shared" si="114"/>
        <v>0</v>
      </c>
      <c r="BB230" s="28">
        <f t="shared" si="115"/>
        <v>0</v>
      </c>
      <c r="BC230" s="64"/>
      <c r="BD230" s="59">
        <f t="shared" si="116"/>
        <v>0</v>
      </c>
      <c r="BE230" s="59">
        <f t="shared" si="117"/>
        <v>0</v>
      </c>
      <c r="BF230" s="59">
        <f t="shared" si="118"/>
        <v>0</v>
      </c>
      <c r="BG230" s="59">
        <f t="shared" si="119"/>
        <v>0</v>
      </c>
      <c r="BH230" s="59">
        <f t="shared" si="120"/>
        <v>0</v>
      </c>
      <c r="BI230" s="59">
        <f t="shared" si="121"/>
        <v>0</v>
      </c>
      <c r="BJ230" s="59">
        <f t="shared" si="122"/>
        <v>0</v>
      </c>
      <c r="BK230" s="59">
        <f t="shared" si="123"/>
        <v>0</v>
      </c>
      <c r="BL230" s="59">
        <f t="shared" si="124"/>
        <v>0</v>
      </c>
      <c r="BM230" s="59">
        <f t="shared" si="125"/>
        <v>0</v>
      </c>
      <c r="BN230" s="59">
        <f t="shared" si="126"/>
        <v>0</v>
      </c>
      <c r="BO230" s="59">
        <f t="shared" si="127"/>
        <v>0</v>
      </c>
      <c r="BP230" s="64"/>
      <c r="BQ230" s="59">
        <f t="shared" si="128"/>
        <v>0</v>
      </c>
      <c r="BR230" s="59">
        <f t="shared" si="129"/>
        <v>0</v>
      </c>
      <c r="BS230" s="59">
        <f t="shared" si="130"/>
        <v>0</v>
      </c>
      <c r="BT230" s="59">
        <f t="shared" si="131"/>
        <v>0</v>
      </c>
    </row>
    <row r="231">
      <c r="A231" s="49"/>
      <c r="B231" s="52" t="s">
        <v>38</v>
      </c>
      <c r="C231" s="52" t="s">
        <v>164</v>
      </c>
      <c r="D231" s="53">
        <v>2.3448E7</v>
      </c>
      <c r="E231" s="53">
        <f>605257+106847</f>
        <v>712104</v>
      </c>
      <c r="F231" s="62"/>
      <c r="G231" s="62"/>
      <c r="H231" s="62"/>
      <c r="I231" s="53">
        <f>624910+106847</f>
        <v>731757</v>
      </c>
      <c r="J231" s="62"/>
      <c r="K231" s="62"/>
      <c r="L231" s="53">
        <v>5595.0</v>
      </c>
      <c r="M231" s="53">
        <f>661406+106847+19629</f>
        <v>787882</v>
      </c>
      <c r="N231" s="62"/>
      <c r="O231" s="62"/>
      <c r="P231" s="62"/>
      <c r="Q231" s="53">
        <f>106847+643236</f>
        <v>750083</v>
      </c>
      <c r="R231" s="62"/>
      <c r="S231" s="62"/>
      <c r="T231" s="62"/>
      <c r="U231" s="53">
        <f>643236+106847</f>
        <v>750083</v>
      </c>
      <c r="V231" s="62"/>
      <c r="W231" s="62"/>
      <c r="X231" s="62"/>
      <c r="Y231" s="53">
        <f>643236+106847</f>
        <v>750083</v>
      </c>
      <c r="Z231" s="62"/>
      <c r="AA231" s="62"/>
      <c r="AB231" s="62"/>
      <c r="AC231" s="53">
        <f>106847+695726</f>
        <v>802573</v>
      </c>
      <c r="AD231" s="62"/>
      <c r="AE231" s="62"/>
      <c r="AF231" s="62"/>
      <c r="AG231" s="53">
        <f>106847+678862</f>
        <v>785709</v>
      </c>
      <c r="AH231" s="62"/>
      <c r="AI231" s="62"/>
      <c r="AJ231" s="62"/>
      <c r="AK231" s="53">
        <f>106847+678862</f>
        <v>785709</v>
      </c>
      <c r="AL231" s="62"/>
      <c r="AM231" s="62"/>
      <c r="AN231" s="62"/>
      <c r="AO231" s="53"/>
      <c r="AP231" s="62"/>
      <c r="AQ231" s="62"/>
      <c r="AR231" s="62"/>
      <c r="AS231" s="53"/>
      <c r="AT231" s="62"/>
      <c r="AU231" s="62"/>
      <c r="AV231" s="62"/>
      <c r="AW231" s="53"/>
      <c r="AX231" s="62"/>
      <c r="AY231" s="62"/>
      <c r="AZ231" s="63"/>
      <c r="BA231" s="59">
        <f t="shared" si="114"/>
        <v>6861578</v>
      </c>
      <c r="BB231" s="28">
        <f t="shared" si="115"/>
        <v>16586422</v>
      </c>
      <c r="BC231" s="64"/>
      <c r="BD231" s="59">
        <f t="shared" si="116"/>
        <v>712104</v>
      </c>
      <c r="BE231" s="59">
        <f t="shared" si="117"/>
        <v>737352</v>
      </c>
      <c r="BF231" s="59">
        <f t="shared" si="118"/>
        <v>787882</v>
      </c>
      <c r="BG231" s="59">
        <f t="shared" si="119"/>
        <v>750083</v>
      </c>
      <c r="BH231" s="59">
        <f t="shared" si="120"/>
        <v>750083</v>
      </c>
      <c r="BI231" s="59">
        <f t="shared" si="121"/>
        <v>750083</v>
      </c>
      <c r="BJ231" s="59">
        <f t="shared" si="122"/>
        <v>802573</v>
      </c>
      <c r="BK231" s="59">
        <f t="shared" si="123"/>
        <v>785709</v>
      </c>
      <c r="BL231" s="59">
        <f t="shared" si="124"/>
        <v>785709</v>
      </c>
      <c r="BM231" s="59">
        <f t="shared" si="125"/>
        <v>0</v>
      </c>
      <c r="BN231" s="59">
        <f t="shared" si="126"/>
        <v>0</v>
      </c>
      <c r="BO231" s="59">
        <f t="shared" si="127"/>
        <v>0</v>
      </c>
      <c r="BP231" s="64"/>
      <c r="BQ231" s="59">
        <f t="shared" si="128"/>
        <v>2237338</v>
      </c>
      <c r="BR231" s="59">
        <f t="shared" si="129"/>
        <v>2250249</v>
      </c>
      <c r="BS231" s="59">
        <f t="shared" si="130"/>
        <v>2373991</v>
      </c>
      <c r="BT231" s="59">
        <f t="shared" si="131"/>
        <v>0</v>
      </c>
    </row>
    <row r="232">
      <c r="A232" s="49"/>
      <c r="B232" s="52" t="s">
        <v>38</v>
      </c>
      <c r="C232" s="52" t="s">
        <v>165</v>
      </c>
      <c r="D232" s="53">
        <v>2.5E7</v>
      </c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>
        <f>17867959+3140447+487741</f>
        <v>21496147</v>
      </c>
      <c r="Z232" s="62"/>
      <c r="AA232" s="53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  <c r="AP232" s="62"/>
      <c r="AQ232" s="62"/>
      <c r="AR232" s="62"/>
      <c r="AS232" s="62"/>
      <c r="AT232" s="62"/>
      <c r="AU232" s="62"/>
      <c r="AV232" s="62"/>
      <c r="AW232" s="62"/>
      <c r="AX232" s="62"/>
      <c r="AY232" s="62"/>
      <c r="AZ232" s="63"/>
      <c r="BA232" s="59">
        <f t="shared" si="114"/>
        <v>21496147</v>
      </c>
      <c r="BB232" s="28">
        <f t="shared" si="115"/>
        <v>3503853</v>
      </c>
      <c r="BC232" s="64"/>
      <c r="BD232" s="59">
        <f t="shared" si="116"/>
        <v>0</v>
      </c>
      <c r="BE232" s="59">
        <f t="shared" si="117"/>
        <v>0</v>
      </c>
      <c r="BF232" s="59">
        <f t="shared" si="118"/>
        <v>0</v>
      </c>
      <c r="BG232" s="59">
        <f t="shared" si="119"/>
        <v>0</v>
      </c>
      <c r="BH232" s="59">
        <f t="shared" si="120"/>
        <v>0</v>
      </c>
      <c r="BI232" s="59">
        <f t="shared" si="121"/>
        <v>21496147</v>
      </c>
      <c r="BJ232" s="59">
        <f t="shared" si="122"/>
        <v>0</v>
      </c>
      <c r="BK232" s="59">
        <f t="shared" si="123"/>
        <v>0</v>
      </c>
      <c r="BL232" s="59">
        <f t="shared" si="124"/>
        <v>0</v>
      </c>
      <c r="BM232" s="59">
        <f t="shared" si="125"/>
        <v>0</v>
      </c>
      <c r="BN232" s="59">
        <f t="shared" si="126"/>
        <v>0</v>
      </c>
      <c r="BO232" s="59">
        <f t="shared" si="127"/>
        <v>0</v>
      </c>
      <c r="BP232" s="64"/>
      <c r="BQ232" s="59">
        <f t="shared" si="128"/>
        <v>0</v>
      </c>
      <c r="BR232" s="59">
        <f t="shared" si="129"/>
        <v>21496147</v>
      </c>
      <c r="BS232" s="59">
        <f t="shared" si="130"/>
        <v>0</v>
      </c>
      <c r="BT232" s="59">
        <f t="shared" si="131"/>
        <v>0</v>
      </c>
    </row>
    <row r="233">
      <c r="A233" s="49"/>
      <c r="B233" s="52" t="s">
        <v>38</v>
      </c>
      <c r="C233" s="52" t="s">
        <v>166</v>
      </c>
      <c r="D233" s="53">
        <v>2.1758E7</v>
      </c>
      <c r="E233" s="62"/>
      <c r="F233" s="62"/>
      <c r="G233" s="62"/>
      <c r="H233" s="62"/>
      <c r="I233" s="62"/>
      <c r="J233" s="62"/>
      <c r="K233" s="62"/>
      <c r="L233" s="62"/>
      <c r="M233" s="62">
        <f>17883673+3148935</f>
        <v>21032608</v>
      </c>
      <c r="N233" s="53">
        <v>450470.0</v>
      </c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  <c r="AP233" s="62"/>
      <c r="AQ233" s="62"/>
      <c r="AR233" s="62"/>
      <c r="AS233" s="62"/>
      <c r="AT233" s="62"/>
      <c r="AU233" s="62"/>
      <c r="AV233" s="62"/>
      <c r="AW233" s="62"/>
      <c r="AX233" s="62"/>
      <c r="AY233" s="62"/>
      <c r="AZ233" s="63"/>
      <c r="BA233" s="59">
        <f t="shared" si="114"/>
        <v>21483078</v>
      </c>
      <c r="BB233" s="28">
        <f t="shared" si="115"/>
        <v>274922</v>
      </c>
      <c r="BC233" s="64"/>
      <c r="BD233" s="59">
        <f t="shared" si="116"/>
        <v>0</v>
      </c>
      <c r="BE233" s="59">
        <f t="shared" si="117"/>
        <v>0</v>
      </c>
      <c r="BF233" s="59">
        <f t="shared" si="118"/>
        <v>21483078</v>
      </c>
      <c r="BG233" s="59">
        <f t="shared" si="119"/>
        <v>0</v>
      </c>
      <c r="BH233" s="59">
        <f t="shared" si="120"/>
        <v>0</v>
      </c>
      <c r="BI233" s="59">
        <f t="shared" si="121"/>
        <v>0</v>
      </c>
      <c r="BJ233" s="59">
        <f t="shared" si="122"/>
        <v>0</v>
      </c>
      <c r="BK233" s="59">
        <f t="shared" si="123"/>
        <v>0</v>
      </c>
      <c r="BL233" s="59">
        <f t="shared" si="124"/>
        <v>0</v>
      </c>
      <c r="BM233" s="59">
        <f t="shared" si="125"/>
        <v>0</v>
      </c>
      <c r="BN233" s="59">
        <f t="shared" si="126"/>
        <v>0</v>
      </c>
      <c r="BO233" s="59">
        <f t="shared" si="127"/>
        <v>0</v>
      </c>
      <c r="BP233" s="64"/>
      <c r="BQ233" s="59">
        <f t="shared" si="128"/>
        <v>21483078</v>
      </c>
      <c r="BR233" s="59">
        <f t="shared" si="129"/>
        <v>0</v>
      </c>
      <c r="BS233" s="59">
        <f t="shared" si="130"/>
        <v>0</v>
      </c>
      <c r="BT233" s="59">
        <f t="shared" si="131"/>
        <v>0</v>
      </c>
    </row>
    <row r="234">
      <c r="A234" s="45">
        <v>511126.0</v>
      </c>
      <c r="B234" s="46" t="s">
        <v>167</v>
      </c>
      <c r="C234" s="6"/>
      <c r="D234" s="47">
        <f t="shared" ref="D234:AZ234" si="166">sum(D236)</f>
        <v>270418000</v>
      </c>
      <c r="E234" s="47">
        <f t="shared" si="166"/>
        <v>18322260</v>
      </c>
      <c r="F234" s="47">
        <f t="shared" si="166"/>
        <v>0</v>
      </c>
      <c r="G234" s="47">
        <f t="shared" si="166"/>
        <v>0</v>
      </c>
      <c r="H234" s="47">
        <f t="shared" si="166"/>
        <v>0</v>
      </c>
      <c r="I234" s="47">
        <f t="shared" si="166"/>
        <v>18322260</v>
      </c>
      <c r="J234" s="47">
        <f t="shared" si="166"/>
        <v>0</v>
      </c>
      <c r="K234" s="47">
        <f t="shared" si="166"/>
        <v>0</v>
      </c>
      <c r="L234" s="47">
        <f t="shared" si="166"/>
        <v>0</v>
      </c>
      <c r="M234" s="47">
        <f t="shared" si="166"/>
        <v>36644520</v>
      </c>
      <c r="N234" s="47">
        <f t="shared" si="166"/>
        <v>0</v>
      </c>
      <c r="O234" s="47">
        <f t="shared" si="166"/>
        <v>0</v>
      </c>
      <c r="P234" s="47">
        <f t="shared" si="166"/>
        <v>0</v>
      </c>
      <c r="Q234" s="47">
        <f t="shared" si="166"/>
        <v>18249840</v>
      </c>
      <c r="R234" s="47">
        <f t="shared" si="166"/>
        <v>0</v>
      </c>
      <c r="S234" s="47">
        <f t="shared" si="166"/>
        <v>0</v>
      </c>
      <c r="T234" s="47">
        <f t="shared" si="166"/>
        <v>0</v>
      </c>
      <c r="U234" s="47">
        <f t="shared" si="166"/>
        <v>18249840</v>
      </c>
      <c r="V234" s="47">
        <f t="shared" si="166"/>
        <v>0</v>
      </c>
      <c r="W234" s="47">
        <f t="shared" si="166"/>
        <v>0</v>
      </c>
      <c r="X234" s="47">
        <f t="shared" si="166"/>
        <v>0</v>
      </c>
      <c r="Y234" s="47">
        <f t="shared" si="166"/>
        <v>36572100</v>
      </c>
      <c r="Z234" s="47">
        <f t="shared" si="166"/>
        <v>0</v>
      </c>
      <c r="AA234" s="47">
        <f t="shared" si="166"/>
        <v>0</v>
      </c>
      <c r="AB234" s="47">
        <f t="shared" si="166"/>
        <v>0</v>
      </c>
      <c r="AC234" s="47">
        <f t="shared" si="166"/>
        <v>18322260</v>
      </c>
      <c r="AD234" s="47">
        <f t="shared" si="166"/>
        <v>0</v>
      </c>
      <c r="AE234" s="47">
        <f t="shared" si="166"/>
        <v>0</v>
      </c>
      <c r="AF234" s="47">
        <f t="shared" si="166"/>
        <v>0</v>
      </c>
      <c r="AG234" s="47">
        <f t="shared" si="166"/>
        <v>18249840</v>
      </c>
      <c r="AH234" s="47">
        <f t="shared" si="166"/>
        <v>0</v>
      </c>
      <c r="AI234" s="47">
        <f t="shared" si="166"/>
        <v>0</v>
      </c>
      <c r="AJ234" s="47">
        <f t="shared" si="166"/>
        <v>0</v>
      </c>
      <c r="AK234" s="47">
        <f t="shared" si="166"/>
        <v>18249840</v>
      </c>
      <c r="AL234" s="47">
        <f t="shared" si="166"/>
        <v>0</v>
      </c>
      <c r="AM234" s="47">
        <f t="shared" si="166"/>
        <v>0</v>
      </c>
      <c r="AN234" s="47">
        <f t="shared" si="166"/>
        <v>0</v>
      </c>
      <c r="AO234" s="47">
        <f t="shared" si="166"/>
        <v>0</v>
      </c>
      <c r="AP234" s="47">
        <f t="shared" si="166"/>
        <v>0</v>
      </c>
      <c r="AQ234" s="47">
        <f t="shared" si="166"/>
        <v>0</v>
      </c>
      <c r="AR234" s="47">
        <f t="shared" si="166"/>
        <v>0</v>
      </c>
      <c r="AS234" s="47">
        <f t="shared" si="166"/>
        <v>0</v>
      </c>
      <c r="AT234" s="47">
        <f t="shared" si="166"/>
        <v>0</v>
      </c>
      <c r="AU234" s="47">
        <f t="shared" si="166"/>
        <v>0</v>
      </c>
      <c r="AV234" s="47">
        <f t="shared" si="166"/>
        <v>0</v>
      </c>
      <c r="AW234" s="47">
        <f t="shared" si="166"/>
        <v>0</v>
      </c>
      <c r="AX234" s="47">
        <f t="shared" si="166"/>
        <v>0</v>
      </c>
      <c r="AY234" s="47">
        <f t="shared" si="166"/>
        <v>0</v>
      </c>
      <c r="AZ234" s="60">
        <f t="shared" si="166"/>
        <v>0</v>
      </c>
      <c r="BA234" s="59">
        <f t="shared" si="114"/>
        <v>201182760</v>
      </c>
      <c r="BB234" s="28">
        <f t="shared" si="115"/>
        <v>69235240</v>
      </c>
      <c r="BC234" s="61"/>
      <c r="BD234" s="59">
        <f t="shared" si="116"/>
        <v>18322260</v>
      </c>
      <c r="BE234" s="59">
        <f t="shared" si="117"/>
        <v>18322260</v>
      </c>
      <c r="BF234" s="59">
        <f t="shared" si="118"/>
        <v>36644520</v>
      </c>
      <c r="BG234" s="59">
        <f t="shared" si="119"/>
        <v>18249840</v>
      </c>
      <c r="BH234" s="59">
        <f t="shared" si="120"/>
        <v>18249840</v>
      </c>
      <c r="BI234" s="59">
        <f t="shared" si="121"/>
        <v>36572100</v>
      </c>
      <c r="BJ234" s="59">
        <f t="shared" si="122"/>
        <v>18322260</v>
      </c>
      <c r="BK234" s="59">
        <f t="shared" si="123"/>
        <v>18249840</v>
      </c>
      <c r="BL234" s="59">
        <f t="shared" si="124"/>
        <v>18249840</v>
      </c>
      <c r="BM234" s="59">
        <f t="shared" si="125"/>
        <v>0</v>
      </c>
      <c r="BN234" s="59">
        <f t="shared" si="126"/>
        <v>0</v>
      </c>
      <c r="BO234" s="59">
        <f t="shared" si="127"/>
        <v>0</v>
      </c>
      <c r="BP234" s="61"/>
      <c r="BQ234" s="59">
        <f t="shared" si="128"/>
        <v>73289040</v>
      </c>
      <c r="BR234" s="59">
        <f t="shared" si="129"/>
        <v>73071780</v>
      </c>
      <c r="BS234" s="59">
        <f t="shared" si="130"/>
        <v>54821940</v>
      </c>
      <c r="BT234" s="59">
        <f t="shared" si="131"/>
        <v>0</v>
      </c>
    </row>
    <row r="235">
      <c r="A235" s="49"/>
      <c r="B235" s="50" t="s">
        <v>37</v>
      </c>
      <c r="C235" s="6"/>
      <c r="D235" s="51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  <c r="AY235" s="62"/>
      <c r="AZ235" s="63"/>
      <c r="BA235" s="59">
        <f t="shared" si="114"/>
        <v>0</v>
      </c>
      <c r="BB235" s="28">
        <f t="shared" si="115"/>
        <v>0</v>
      </c>
      <c r="BC235" s="64"/>
      <c r="BD235" s="59">
        <f t="shared" si="116"/>
        <v>0</v>
      </c>
      <c r="BE235" s="59">
        <f t="shared" si="117"/>
        <v>0</v>
      </c>
      <c r="BF235" s="59">
        <f t="shared" si="118"/>
        <v>0</v>
      </c>
      <c r="BG235" s="59">
        <f t="shared" si="119"/>
        <v>0</v>
      </c>
      <c r="BH235" s="59">
        <f t="shared" si="120"/>
        <v>0</v>
      </c>
      <c r="BI235" s="59">
        <f t="shared" si="121"/>
        <v>0</v>
      </c>
      <c r="BJ235" s="59">
        <f t="shared" si="122"/>
        <v>0</v>
      </c>
      <c r="BK235" s="59">
        <f t="shared" si="123"/>
        <v>0</v>
      </c>
      <c r="BL235" s="59">
        <f t="shared" si="124"/>
        <v>0</v>
      </c>
      <c r="BM235" s="59">
        <f t="shared" si="125"/>
        <v>0</v>
      </c>
      <c r="BN235" s="59">
        <f t="shared" si="126"/>
        <v>0</v>
      </c>
      <c r="BO235" s="59">
        <f t="shared" si="127"/>
        <v>0</v>
      </c>
      <c r="BP235" s="64"/>
      <c r="BQ235" s="59">
        <f t="shared" si="128"/>
        <v>0</v>
      </c>
      <c r="BR235" s="59">
        <f t="shared" si="129"/>
        <v>0</v>
      </c>
      <c r="BS235" s="59">
        <f t="shared" si="130"/>
        <v>0</v>
      </c>
      <c r="BT235" s="59">
        <f t="shared" si="131"/>
        <v>0</v>
      </c>
    </row>
    <row r="236">
      <c r="A236" s="49"/>
      <c r="B236" s="52" t="s">
        <v>38</v>
      </c>
      <c r="C236" s="52" t="s">
        <v>168</v>
      </c>
      <c r="D236" s="53">
        <v>2.70418E8</v>
      </c>
      <c r="E236" s="53">
        <f>14918520+3403740</f>
        <v>18322260</v>
      </c>
      <c r="F236" s="62"/>
      <c r="G236" s="62"/>
      <c r="H236" s="62"/>
      <c r="I236" s="53">
        <f>14918520+3403740</f>
        <v>18322260</v>
      </c>
      <c r="J236" s="62"/>
      <c r="K236" s="62"/>
      <c r="L236" s="62"/>
      <c r="M236" s="53">
        <f>14918520+3403740+14918520+3403740</f>
        <v>36644520</v>
      </c>
      <c r="N236" s="53"/>
      <c r="O236" s="62"/>
      <c r="P236" s="62"/>
      <c r="Q236" s="53">
        <f>3403740+14846100</f>
        <v>18249840</v>
      </c>
      <c r="R236" s="62"/>
      <c r="S236" s="62"/>
      <c r="T236" s="62"/>
      <c r="U236" s="53">
        <f>15135780+3114060</f>
        <v>18249840</v>
      </c>
      <c r="V236" s="62"/>
      <c r="W236" s="62"/>
      <c r="X236" s="62"/>
      <c r="Y236" s="53">
        <f>15208200+3114060+15135780+3114060</f>
        <v>36572100</v>
      </c>
      <c r="Z236" s="62"/>
      <c r="AA236" s="53"/>
      <c r="AB236" s="62"/>
      <c r="AC236" s="53">
        <f>3114060+15208200</f>
        <v>18322260</v>
      </c>
      <c r="AD236" s="62"/>
      <c r="AE236" s="62"/>
      <c r="AF236" s="62"/>
      <c r="AG236" s="53">
        <f>3114060+15135780</f>
        <v>18249840</v>
      </c>
      <c r="AH236" s="62"/>
      <c r="AI236" s="62"/>
      <c r="AJ236" s="62"/>
      <c r="AK236" s="53">
        <f>3114060+15135780</f>
        <v>18249840</v>
      </c>
      <c r="AL236" s="62"/>
      <c r="AM236" s="62"/>
      <c r="AN236" s="62"/>
      <c r="AO236" s="53"/>
      <c r="AP236" s="62"/>
      <c r="AQ236" s="62"/>
      <c r="AR236" s="62"/>
      <c r="AS236" s="53"/>
      <c r="AT236" s="62"/>
      <c r="AU236" s="62"/>
      <c r="AV236" s="62"/>
      <c r="AW236" s="53"/>
      <c r="AX236" s="62"/>
      <c r="AY236" s="62"/>
      <c r="AZ236" s="63"/>
      <c r="BA236" s="59">
        <f t="shared" si="114"/>
        <v>201182760</v>
      </c>
      <c r="BB236" s="28">
        <f t="shared" si="115"/>
        <v>69235240</v>
      </c>
      <c r="BC236" s="64"/>
      <c r="BD236" s="59">
        <f t="shared" si="116"/>
        <v>18322260</v>
      </c>
      <c r="BE236" s="59">
        <f t="shared" si="117"/>
        <v>18322260</v>
      </c>
      <c r="BF236" s="59">
        <f t="shared" si="118"/>
        <v>36644520</v>
      </c>
      <c r="BG236" s="59">
        <f t="shared" si="119"/>
        <v>18249840</v>
      </c>
      <c r="BH236" s="59">
        <f t="shared" si="120"/>
        <v>18249840</v>
      </c>
      <c r="BI236" s="59">
        <f t="shared" si="121"/>
        <v>36572100</v>
      </c>
      <c r="BJ236" s="59">
        <f t="shared" si="122"/>
        <v>18322260</v>
      </c>
      <c r="BK236" s="59">
        <f t="shared" si="123"/>
        <v>18249840</v>
      </c>
      <c r="BL236" s="59">
        <f t="shared" si="124"/>
        <v>18249840</v>
      </c>
      <c r="BM236" s="59">
        <f t="shared" si="125"/>
        <v>0</v>
      </c>
      <c r="BN236" s="59">
        <f t="shared" si="126"/>
        <v>0</v>
      </c>
      <c r="BO236" s="59">
        <f t="shared" si="127"/>
        <v>0</v>
      </c>
      <c r="BP236" s="64"/>
      <c r="BQ236" s="59">
        <f t="shared" si="128"/>
        <v>73289040</v>
      </c>
      <c r="BR236" s="59">
        <f t="shared" si="129"/>
        <v>73071780</v>
      </c>
      <c r="BS236" s="59">
        <f t="shared" si="130"/>
        <v>54821940</v>
      </c>
      <c r="BT236" s="59">
        <f t="shared" si="131"/>
        <v>0</v>
      </c>
    </row>
    <row r="237">
      <c r="A237" s="45">
        <v>511129.0</v>
      </c>
      <c r="B237" s="46" t="s">
        <v>169</v>
      </c>
      <c r="C237" s="6"/>
      <c r="D237" s="47">
        <f t="shared" ref="D237:AZ237" si="167">sum(D239)</f>
        <v>752223000</v>
      </c>
      <c r="E237" s="47">
        <f t="shared" si="167"/>
        <v>0</v>
      </c>
      <c r="F237" s="47">
        <f t="shared" si="167"/>
        <v>0</v>
      </c>
      <c r="G237" s="47">
        <f t="shared" si="167"/>
        <v>0</v>
      </c>
      <c r="H237" s="47">
        <f t="shared" si="167"/>
        <v>0</v>
      </c>
      <c r="I237" s="47">
        <f t="shared" si="167"/>
        <v>0</v>
      </c>
      <c r="J237" s="47">
        <f t="shared" si="167"/>
        <v>62126000</v>
      </c>
      <c r="K237" s="47">
        <f t="shared" si="167"/>
        <v>0</v>
      </c>
      <c r="L237" s="47">
        <f t="shared" si="167"/>
        <v>0</v>
      </c>
      <c r="M237" s="47">
        <f t="shared" si="167"/>
        <v>57424000</v>
      </c>
      <c r="N237" s="47">
        <f t="shared" si="167"/>
        <v>0</v>
      </c>
      <c r="O237" s="47">
        <f t="shared" si="167"/>
        <v>0</v>
      </c>
      <c r="P237" s="47">
        <f t="shared" si="167"/>
        <v>0</v>
      </c>
      <c r="Q237" s="47">
        <f t="shared" si="167"/>
        <v>0</v>
      </c>
      <c r="R237" s="47">
        <f t="shared" si="167"/>
        <v>56623000</v>
      </c>
      <c r="S237" s="47">
        <f t="shared" si="167"/>
        <v>0</v>
      </c>
      <c r="T237" s="47">
        <f t="shared" si="167"/>
        <v>0</v>
      </c>
      <c r="U237" s="47">
        <f t="shared" si="167"/>
        <v>68274000</v>
      </c>
      <c r="V237" s="47">
        <f t="shared" si="167"/>
        <v>0</v>
      </c>
      <c r="W237" s="47">
        <f t="shared" si="167"/>
        <v>0</v>
      </c>
      <c r="X237" s="47">
        <f t="shared" si="167"/>
        <v>0</v>
      </c>
      <c r="Y237" s="47">
        <f t="shared" si="167"/>
        <v>0</v>
      </c>
      <c r="Z237" s="47">
        <f t="shared" si="167"/>
        <v>49816000</v>
      </c>
      <c r="AA237" s="47">
        <f t="shared" si="167"/>
        <v>0</v>
      </c>
      <c r="AB237" s="47">
        <f t="shared" si="167"/>
        <v>0</v>
      </c>
      <c r="AC237" s="47">
        <f t="shared" si="167"/>
        <v>60206000</v>
      </c>
      <c r="AD237" s="47">
        <f t="shared" si="167"/>
        <v>0</v>
      </c>
      <c r="AE237" s="47">
        <f t="shared" si="167"/>
        <v>0</v>
      </c>
      <c r="AF237" s="47">
        <f t="shared" si="167"/>
        <v>0</v>
      </c>
      <c r="AG237" s="47">
        <f t="shared" si="167"/>
        <v>0</v>
      </c>
      <c r="AH237" s="47">
        <f t="shared" si="167"/>
        <v>74496000</v>
      </c>
      <c r="AI237" s="47">
        <f t="shared" si="167"/>
        <v>0</v>
      </c>
      <c r="AJ237" s="47">
        <f t="shared" si="167"/>
        <v>0</v>
      </c>
      <c r="AK237" s="47">
        <f t="shared" si="167"/>
        <v>0</v>
      </c>
      <c r="AL237" s="47">
        <f t="shared" si="167"/>
        <v>57971000</v>
      </c>
      <c r="AM237" s="47">
        <f t="shared" si="167"/>
        <v>0</v>
      </c>
      <c r="AN237" s="47">
        <f t="shared" si="167"/>
        <v>0</v>
      </c>
      <c r="AO237" s="47">
        <f t="shared" si="167"/>
        <v>0</v>
      </c>
      <c r="AP237" s="47">
        <f t="shared" si="167"/>
        <v>0</v>
      </c>
      <c r="AQ237" s="47">
        <f t="shared" si="167"/>
        <v>0</v>
      </c>
      <c r="AR237" s="47">
        <f t="shared" si="167"/>
        <v>0</v>
      </c>
      <c r="AS237" s="47">
        <f t="shared" si="167"/>
        <v>0</v>
      </c>
      <c r="AT237" s="47">
        <f t="shared" si="167"/>
        <v>0</v>
      </c>
      <c r="AU237" s="47">
        <f t="shared" si="167"/>
        <v>0</v>
      </c>
      <c r="AV237" s="47">
        <f t="shared" si="167"/>
        <v>0</v>
      </c>
      <c r="AW237" s="47">
        <f t="shared" si="167"/>
        <v>0</v>
      </c>
      <c r="AX237" s="47">
        <f t="shared" si="167"/>
        <v>0</v>
      </c>
      <c r="AY237" s="47">
        <f t="shared" si="167"/>
        <v>0</v>
      </c>
      <c r="AZ237" s="60">
        <f t="shared" si="167"/>
        <v>0</v>
      </c>
      <c r="BA237" s="59">
        <f t="shared" si="114"/>
        <v>486936000</v>
      </c>
      <c r="BB237" s="28">
        <f t="shared" si="115"/>
        <v>265287000</v>
      </c>
      <c r="BC237" s="61"/>
      <c r="BD237" s="59">
        <f t="shared" si="116"/>
        <v>0</v>
      </c>
      <c r="BE237" s="59">
        <f t="shared" si="117"/>
        <v>62126000</v>
      </c>
      <c r="BF237" s="59">
        <f t="shared" si="118"/>
        <v>57424000</v>
      </c>
      <c r="BG237" s="59">
        <f t="shared" si="119"/>
        <v>56623000</v>
      </c>
      <c r="BH237" s="59">
        <f t="shared" si="120"/>
        <v>68274000</v>
      </c>
      <c r="BI237" s="59">
        <f t="shared" si="121"/>
        <v>49816000</v>
      </c>
      <c r="BJ237" s="59">
        <f t="shared" si="122"/>
        <v>60206000</v>
      </c>
      <c r="BK237" s="59">
        <f t="shared" si="123"/>
        <v>74496000</v>
      </c>
      <c r="BL237" s="59">
        <f t="shared" si="124"/>
        <v>57971000</v>
      </c>
      <c r="BM237" s="59">
        <f t="shared" si="125"/>
        <v>0</v>
      </c>
      <c r="BN237" s="59">
        <f t="shared" si="126"/>
        <v>0</v>
      </c>
      <c r="BO237" s="59">
        <f t="shared" si="127"/>
        <v>0</v>
      </c>
      <c r="BP237" s="61"/>
      <c r="BQ237" s="59">
        <f t="shared" si="128"/>
        <v>119550000</v>
      </c>
      <c r="BR237" s="59">
        <f t="shared" si="129"/>
        <v>174713000</v>
      </c>
      <c r="BS237" s="59">
        <f t="shared" si="130"/>
        <v>192673000</v>
      </c>
      <c r="BT237" s="59">
        <f t="shared" si="131"/>
        <v>0</v>
      </c>
    </row>
    <row r="238">
      <c r="A238" s="49"/>
      <c r="B238" s="50" t="s">
        <v>37</v>
      </c>
      <c r="C238" s="6"/>
      <c r="D238" s="51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  <c r="AP238" s="62"/>
      <c r="AQ238" s="62"/>
      <c r="AR238" s="62"/>
      <c r="AS238" s="62"/>
      <c r="AT238" s="62"/>
      <c r="AU238" s="62"/>
      <c r="AV238" s="62"/>
      <c r="AW238" s="62"/>
      <c r="AX238" s="62"/>
      <c r="AY238" s="62"/>
      <c r="AZ238" s="63"/>
      <c r="BA238" s="59">
        <f t="shared" si="114"/>
        <v>0</v>
      </c>
      <c r="BB238" s="28">
        <f t="shared" si="115"/>
        <v>0</v>
      </c>
      <c r="BC238" s="64"/>
      <c r="BD238" s="59">
        <f t="shared" si="116"/>
        <v>0</v>
      </c>
      <c r="BE238" s="59">
        <f t="shared" si="117"/>
        <v>0</v>
      </c>
      <c r="BF238" s="59">
        <f t="shared" si="118"/>
        <v>0</v>
      </c>
      <c r="BG238" s="59">
        <f t="shared" si="119"/>
        <v>0</v>
      </c>
      <c r="BH238" s="59">
        <f t="shared" si="120"/>
        <v>0</v>
      </c>
      <c r="BI238" s="59">
        <f t="shared" si="121"/>
        <v>0</v>
      </c>
      <c r="BJ238" s="59">
        <f t="shared" si="122"/>
        <v>0</v>
      </c>
      <c r="BK238" s="59">
        <f t="shared" si="123"/>
        <v>0</v>
      </c>
      <c r="BL238" s="59">
        <f t="shared" si="124"/>
        <v>0</v>
      </c>
      <c r="BM238" s="59">
        <f t="shared" si="125"/>
        <v>0</v>
      </c>
      <c r="BN238" s="59">
        <f t="shared" si="126"/>
        <v>0</v>
      </c>
      <c r="BO238" s="59">
        <f t="shared" si="127"/>
        <v>0</v>
      </c>
      <c r="BP238" s="64"/>
      <c r="BQ238" s="59">
        <f t="shared" si="128"/>
        <v>0</v>
      </c>
      <c r="BR238" s="59">
        <f t="shared" si="129"/>
        <v>0</v>
      </c>
      <c r="BS238" s="59">
        <f t="shared" si="130"/>
        <v>0</v>
      </c>
      <c r="BT238" s="59">
        <f t="shared" si="131"/>
        <v>0</v>
      </c>
    </row>
    <row r="239">
      <c r="A239" s="49"/>
      <c r="B239" s="52" t="s">
        <v>38</v>
      </c>
      <c r="C239" s="52" t="s">
        <v>169</v>
      </c>
      <c r="D239" s="53">
        <v>7.52223E8</v>
      </c>
      <c r="E239" s="62"/>
      <c r="F239" s="62"/>
      <c r="G239" s="62"/>
      <c r="H239" s="62"/>
      <c r="I239" s="62"/>
      <c r="J239" s="62">
        <f>46122000+8804000+7200000</f>
        <v>62126000</v>
      </c>
      <c r="K239" s="62"/>
      <c r="L239" s="62"/>
      <c r="M239" s="62">
        <f>42748000+6369000+8307000</f>
        <v>57424000</v>
      </c>
      <c r="N239" s="62"/>
      <c r="O239" s="62"/>
      <c r="P239" s="62"/>
      <c r="Q239" s="62"/>
      <c r="R239" s="62">
        <f>42437000+8422000+5764000</f>
        <v>56623000</v>
      </c>
      <c r="S239" s="62"/>
      <c r="T239" s="62"/>
      <c r="U239" s="62">
        <f>9828000+51139000+7307000</f>
        <v>68274000</v>
      </c>
      <c r="V239" s="62"/>
      <c r="W239" s="62"/>
      <c r="X239" s="62"/>
      <c r="Y239" s="62"/>
      <c r="Z239" s="62">
        <f>6893000+5614000+37309000</f>
        <v>49816000</v>
      </c>
      <c r="AA239" s="62"/>
      <c r="AB239" s="62"/>
      <c r="AC239" s="62">
        <f>8595000+45131000+6480000</f>
        <v>60206000</v>
      </c>
      <c r="AD239" s="62"/>
      <c r="AE239" s="62"/>
      <c r="AF239" s="62"/>
      <c r="AG239" s="62"/>
      <c r="AH239" s="53">
        <f>56686000+10330000+7480000</f>
        <v>74496000</v>
      </c>
      <c r="AI239" s="62"/>
      <c r="AJ239" s="62"/>
      <c r="AK239" s="62"/>
      <c r="AL239" s="62">
        <f>8184000+5810000+43977000</f>
        <v>57971000</v>
      </c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  <c r="AY239" s="62"/>
      <c r="AZ239" s="63"/>
      <c r="BA239" s="59">
        <f t="shared" si="114"/>
        <v>486936000</v>
      </c>
      <c r="BB239" s="28">
        <f t="shared" si="115"/>
        <v>265287000</v>
      </c>
      <c r="BC239" s="64"/>
      <c r="BD239" s="59">
        <f t="shared" si="116"/>
        <v>0</v>
      </c>
      <c r="BE239" s="59">
        <f t="shared" si="117"/>
        <v>62126000</v>
      </c>
      <c r="BF239" s="59">
        <f t="shared" si="118"/>
        <v>57424000</v>
      </c>
      <c r="BG239" s="59">
        <f t="shared" si="119"/>
        <v>56623000</v>
      </c>
      <c r="BH239" s="59">
        <f t="shared" si="120"/>
        <v>68274000</v>
      </c>
      <c r="BI239" s="59">
        <f t="shared" si="121"/>
        <v>49816000</v>
      </c>
      <c r="BJ239" s="59">
        <f t="shared" si="122"/>
        <v>60206000</v>
      </c>
      <c r="BK239" s="59">
        <f t="shared" si="123"/>
        <v>74496000</v>
      </c>
      <c r="BL239" s="59">
        <f t="shared" si="124"/>
        <v>57971000</v>
      </c>
      <c r="BM239" s="59">
        <f t="shared" si="125"/>
        <v>0</v>
      </c>
      <c r="BN239" s="59">
        <f t="shared" si="126"/>
        <v>0</v>
      </c>
      <c r="BO239" s="59">
        <f t="shared" si="127"/>
        <v>0</v>
      </c>
      <c r="BP239" s="64"/>
      <c r="BQ239" s="59">
        <f t="shared" si="128"/>
        <v>119550000</v>
      </c>
      <c r="BR239" s="59">
        <f t="shared" si="129"/>
        <v>174713000</v>
      </c>
      <c r="BS239" s="59">
        <f t="shared" si="130"/>
        <v>192673000</v>
      </c>
      <c r="BT239" s="59">
        <f t="shared" si="131"/>
        <v>0</v>
      </c>
    </row>
    <row r="240">
      <c r="A240" s="45">
        <v>511151.0</v>
      </c>
      <c r="B240" s="46" t="s">
        <v>173</v>
      </c>
      <c r="C240" s="6"/>
      <c r="D240" s="47">
        <f t="shared" ref="D240:AZ240" si="168">sum(D242:D244)</f>
        <v>53118000</v>
      </c>
      <c r="E240" s="47">
        <f t="shared" si="168"/>
        <v>3130000</v>
      </c>
      <c r="F240" s="47">
        <f t="shared" si="168"/>
        <v>0</v>
      </c>
      <c r="G240" s="47">
        <f t="shared" si="168"/>
        <v>0</v>
      </c>
      <c r="H240" s="47">
        <f t="shared" si="168"/>
        <v>0</v>
      </c>
      <c r="I240" s="47">
        <f t="shared" si="168"/>
        <v>3130000</v>
      </c>
      <c r="J240" s="47">
        <f t="shared" si="168"/>
        <v>0</v>
      </c>
      <c r="K240" s="47">
        <f t="shared" si="168"/>
        <v>0</v>
      </c>
      <c r="L240" s="47">
        <f t="shared" si="168"/>
        <v>0</v>
      </c>
      <c r="M240" s="47">
        <f t="shared" si="168"/>
        <v>6270000</v>
      </c>
      <c r="N240" s="47">
        <f t="shared" si="168"/>
        <v>0</v>
      </c>
      <c r="O240" s="47">
        <f t="shared" si="168"/>
        <v>0</v>
      </c>
      <c r="P240" s="47">
        <f t="shared" si="168"/>
        <v>0</v>
      </c>
      <c r="Q240" s="47">
        <f t="shared" si="168"/>
        <v>2770000</v>
      </c>
      <c r="R240" s="47">
        <f t="shared" si="168"/>
        <v>0</v>
      </c>
      <c r="S240" s="47">
        <f t="shared" si="168"/>
        <v>0</v>
      </c>
      <c r="T240" s="47">
        <f t="shared" si="168"/>
        <v>0</v>
      </c>
      <c r="U240" s="47">
        <f t="shared" si="168"/>
        <v>2770000</v>
      </c>
      <c r="V240" s="47">
        <f t="shared" si="168"/>
        <v>0</v>
      </c>
      <c r="W240" s="47">
        <f t="shared" si="168"/>
        <v>0</v>
      </c>
      <c r="X240" s="47">
        <f t="shared" si="168"/>
        <v>0</v>
      </c>
      <c r="Y240" s="47">
        <f t="shared" si="168"/>
        <v>5555000</v>
      </c>
      <c r="Z240" s="47">
        <f t="shared" si="168"/>
        <v>0</v>
      </c>
      <c r="AA240" s="47">
        <f t="shared" si="168"/>
        <v>0</v>
      </c>
      <c r="AB240" s="47">
        <f t="shared" si="168"/>
        <v>0</v>
      </c>
      <c r="AC240" s="47">
        <f t="shared" si="168"/>
        <v>2775000</v>
      </c>
      <c r="AD240" s="47">
        <f t="shared" si="168"/>
        <v>0</v>
      </c>
      <c r="AE240" s="47">
        <f t="shared" si="168"/>
        <v>0</v>
      </c>
      <c r="AF240" s="47">
        <f t="shared" si="168"/>
        <v>0</v>
      </c>
      <c r="AG240" s="47">
        <f t="shared" si="168"/>
        <v>2775000</v>
      </c>
      <c r="AH240" s="47">
        <f t="shared" si="168"/>
        <v>0</v>
      </c>
      <c r="AI240" s="47">
        <f t="shared" si="168"/>
        <v>0</v>
      </c>
      <c r="AJ240" s="47">
        <f t="shared" si="168"/>
        <v>0</v>
      </c>
      <c r="AK240" s="47">
        <f t="shared" si="168"/>
        <v>2775000</v>
      </c>
      <c r="AL240" s="47">
        <f t="shared" si="168"/>
        <v>0</v>
      </c>
      <c r="AM240" s="47">
        <f t="shared" si="168"/>
        <v>0</v>
      </c>
      <c r="AN240" s="47">
        <f t="shared" si="168"/>
        <v>0</v>
      </c>
      <c r="AO240" s="47">
        <f t="shared" si="168"/>
        <v>0</v>
      </c>
      <c r="AP240" s="47">
        <f t="shared" si="168"/>
        <v>0</v>
      </c>
      <c r="AQ240" s="47">
        <f t="shared" si="168"/>
        <v>0</v>
      </c>
      <c r="AR240" s="47">
        <f t="shared" si="168"/>
        <v>0</v>
      </c>
      <c r="AS240" s="47">
        <f t="shared" si="168"/>
        <v>0</v>
      </c>
      <c r="AT240" s="47">
        <f t="shared" si="168"/>
        <v>0</v>
      </c>
      <c r="AU240" s="47">
        <f t="shared" si="168"/>
        <v>0</v>
      </c>
      <c r="AV240" s="47">
        <f t="shared" si="168"/>
        <v>0</v>
      </c>
      <c r="AW240" s="47">
        <f t="shared" si="168"/>
        <v>0</v>
      </c>
      <c r="AX240" s="47">
        <f t="shared" si="168"/>
        <v>0</v>
      </c>
      <c r="AY240" s="47">
        <f t="shared" si="168"/>
        <v>0</v>
      </c>
      <c r="AZ240" s="60">
        <f t="shared" si="168"/>
        <v>0</v>
      </c>
      <c r="BA240" s="154">
        <f t="shared" si="114"/>
        <v>31950000</v>
      </c>
      <c r="BB240" s="28">
        <f t="shared" si="115"/>
        <v>21168000</v>
      </c>
      <c r="BC240" s="61"/>
      <c r="BD240" s="59">
        <f t="shared" si="116"/>
        <v>3130000</v>
      </c>
      <c r="BE240" s="59">
        <f t="shared" si="117"/>
        <v>3130000</v>
      </c>
      <c r="BF240" s="59">
        <f t="shared" si="118"/>
        <v>6270000</v>
      </c>
      <c r="BG240" s="59">
        <f t="shared" si="119"/>
        <v>2770000</v>
      </c>
      <c r="BH240" s="59">
        <f t="shared" si="120"/>
        <v>2770000</v>
      </c>
      <c r="BI240" s="59">
        <f t="shared" si="121"/>
        <v>5555000</v>
      </c>
      <c r="BJ240" s="59">
        <f t="shared" si="122"/>
        <v>2775000</v>
      </c>
      <c r="BK240" s="59">
        <f t="shared" si="123"/>
        <v>2775000</v>
      </c>
      <c r="BL240" s="59">
        <f t="shared" si="124"/>
        <v>2775000</v>
      </c>
      <c r="BM240" s="59">
        <f t="shared" si="125"/>
        <v>0</v>
      </c>
      <c r="BN240" s="59">
        <f t="shared" si="126"/>
        <v>0</v>
      </c>
      <c r="BO240" s="59">
        <f t="shared" si="127"/>
        <v>0</v>
      </c>
      <c r="BP240" s="61"/>
      <c r="BQ240" s="59">
        <f t="shared" si="128"/>
        <v>12530000</v>
      </c>
      <c r="BR240" s="59">
        <f t="shared" si="129"/>
        <v>11095000</v>
      </c>
      <c r="BS240" s="59">
        <f t="shared" si="130"/>
        <v>8325000</v>
      </c>
      <c r="BT240" s="59">
        <f t="shared" si="131"/>
        <v>0</v>
      </c>
    </row>
    <row r="241">
      <c r="A241" s="49"/>
      <c r="B241" s="50" t="s">
        <v>37</v>
      </c>
      <c r="C241" s="6"/>
      <c r="D241" s="51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62"/>
      <c r="AJ241" s="62"/>
      <c r="AK241" s="62"/>
      <c r="AL241" s="62"/>
      <c r="AM241" s="62"/>
      <c r="AN241" s="62"/>
      <c r="AO241" s="62"/>
      <c r="AP241" s="62"/>
      <c r="AQ241" s="62"/>
      <c r="AR241" s="62"/>
      <c r="AS241" s="62"/>
      <c r="AT241" s="62"/>
      <c r="AU241" s="62"/>
      <c r="AV241" s="62"/>
      <c r="AW241" s="62"/>
      <c r="AX241" s="62"/>
      <c r="AY241" s="62"/>
      <c r="AZ241" s="63"/>
      <c r="BA241" s="59">
        <f t="shared" si="114"/>
        <v>0</v>
      </c>
      <c r="BB241" s="28">
        <f t="shared" si="115"/>
        <v>0</v>
      </c>
      <c r="BC241" s="64"/>
      <c r="BD241" s="59">
        <f t="shared" si="116"/>
        <v>0</v>
      </c>
      <c r="BE241" s="59">
        <f t="shared" si="117"/>
        <v>0</v>
      </c>
      <c r="BF241" s="59">
        <f t="shared" si="118"/>
        <v>0</v>
      </c>
      <c r="BG241" s="59">
        <f t="shared" si="119"/>
        <v>0</v>
      </c>
      <c r="BH241" s="59">
        <f t="shared" si="120"/>
        <v>0</v>
      </c>
      <c r="BI241" s="59">
        <f t="shared" si="121"/>
        <v>0</v>
      </c>
      <c r="BJ241" s="59">
        <f t="shared" si="122"/>
        <v>0</v>
      </c>
      <c r="BK241" s="59">
        <f t="shared" si="123"/>
        <v>0</v>
      </c>
      <c r="BL241" s="59">
        <f t="shared" si="124"/>
        <v>0</v>
      </c>
      <c r="BM241" s="59">
        <f t="shared" si="125"/>
        <v>0</v>
      </c>
      <c r="BN241" s="59">
        <f t="shared" si="126"/>
        <v>0</v>
      </c>
      <c r="BO241" s="59">
        <f t="shared" si="127"/>
        <v>0</v>
      </c>
      <c r="BP241" s="64"/>
      <c r="BQ241" s="59">
        <f t="shared" si="128"/>
        <v>0</v>
      </c>
      <c r="BR241" s="59">
        <f t="shared" si="129"/>
        <v>0</v>
      </c>
      <c r="BS241" s="59">
        <f t="shared" si="130"/>
        <v>0</v>
      </c>
      <c r="BT241" s="59">
        <f t="shared" si="131"/>
        <v>0</v>
      </c>
    </row>
    <row r="242">
      <c r="A242" s="49"/>
      <c r="B242" s="52" t="s">
        <v>38</v>
      </c>
      <c r="C242" s="52" t="s">
        <v>173</v>
      </c>
      <c r="D242" s="53">
        <v>4.6858E7</v>
      </c>
      <c r="E242" s="53">
        <f>2205000+925000</f>
        <v>3130000</v>
      </c>
      <c r="F242" s="62"/>
      <c r="G242" s="62"/>
      <c r="H242" s="62"/>
      <c r="I242" s="53">
        <f>2205000+925000</f>
        <v>3130000</v>
      </c>
      <c r="J242" s="62"/>
      <c r="K242" s="62"/>
      <c r="L242" s="62"/>
      <c r="M242" s="53">
        <f>2210000+925000+5000</f>
        <v>3140000</v>
      </c>
      <c r="N242" s="62"/>
      <c r="O242" s="62"/>
      <c r="P242" s="62"/>
      <c r="Q242" s="53">
        <f>925000+1845000</f>
        <v>2770000</v>
      </c>
      <c r="R242" s="62"/>
      <c r="S242" s="62"/>
      <c r="T242" s="62"/>
      <c r="U242" s="53">
        <f>2030000+740000</f>
        <v>2770000</v>
      </c>
      <c r="V242" s="62"/>
      <c r="W242" s="62"/>
      <c r="X242" s="62"/>
      <c r="Y242" s="53">
        <f>2035000+740000+10000</f>
        <v>2785000</v>
      </c>
      <c r="Z242" s="62"/>
      <c r="AA242" s="62"/>
      <c r="AB242" s="62"/>
      <c r="AC242" s="53">
        <f>740000+2035000</f>
        <v>2775000</v>
      </c>
      <c r="AD242" s="62"/>
      <c r="AE242" s="62"/>
      <c r="AF242" s="62"/>
      <c r="AG242" s="53">
        <f>740000+2035000</f>
        <v>2775000</v>
      </c>
      <c r="AH242" s="62"/>
      <c r="AI242" s="62"/>
      <c r="AJ242" s="62"/>
      <c r="AK242" s="53">
        <f>740000+2035000</f>
        <v>2775000</v>
      </c>
      <c r="AL242" s="62"/>
      <c r="AM242" s="62"/>
      <c r="AN242" s="62"/>
      <c r="AO242" s="53"/>
      <c r="AP242" s="62"/>
      <c r="AQ242" s="62"/>
      <c r="AR242" s="62"/>
      <c r="AS242" s="53"/>
      <c r="AT242" s="62"/>
      <c r="AU242" s="62"/>
      <c r="AV242" s="62"/>
      <c r="AW242" s="53"/>
      <c r="AX242" s="62"/>
      <c r="AY242" s="62"/>
      <c r="AZ242" s="63"/>
      <c r="BA242" s="59">
        <f t="shared" si="114"/>
        <v>26050000</v>
      </c>
      <c r="BB242" s="28">
        <f t="shared" si="115"/>
        <v>20808000</v>
      </c>
      <c r="BC242" s="64"/>
      <c r="BD242" s="59">
        <f t="shared" si="116"/>
        <v>3130000</v>
      </c>
      <c r="BE242" s="59">
        <f t="shared" si="117"/>
        <v>3130000</v>
      </c>
      <c r="BF242" s="59">
        <f t="shared" si="118"/>
        <v>3140000</v>
      </c>
      <c r="BG242" s="59">
        <f t="shared" si="119"/>
        <v>2770000</v>
      </c>
      <c r="BH242" s="59">
        <f t="shared" si="120"/>
        <v>2770000</v>
      </c>
      <c r="BI242" s="59">
        <f t="shared" si="121"/>
        <v>2785000</v>
      </c>
      <c r="BJ242" s="59">
        <f t="shared" si="122"/>
        <v>2775000</v>
      </c>
      <c r="BK242" s="59">
        <f t="shared" si="123"/>
        <v>2775000</v>
      </c>
      <c r="BL242" s="59">
        <f t="shared" si="124"/>
        <v>2775000</v>
      </c>
      <c r="BM242" s="59">
        <f t="shared" si="125"/>
        <v>0</v>
      </c>
      <c r="BN242" s="59">
        <f t="shared" si="126"/>
        <v>0</v>
      </c>
      <c r="BO242" s="59">
        <f t="shared" si="127"/>
        <v>0</v>
      </c>
      <c r="BP242" s="64"/>
      <c r="BQ242" s="59">
        <f t="shared" si="128"/>
        <v>9400000</v>
      </c>
      <c r="BR242" s="59">
        <f t="shared" si="129"/>
        <v>8325000</v>
      </c>
      <c r="BS242" s="59">
        <f t="shared" si="130"/>
        <v>8325000</v>
      </c>
      <c r="BT242" s="59">
        <f t="shared" si="131"/>
        <v>0</v>
      </c>
    </row>
    <row r="243">
      <c r="A243" s="49"/>
      <c r="B243" s="52" t="s">
        <v>38</v>
      </c>
      <c r="C243" s="52" t="s">
        <v>174</v>
      </c>
      <c r="D243" s="53">
        <v>3130000.0</v>
      </c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>
        <f>2030000+740000</f>
        <v>2770000</v>
      </c>
      <c r="Z243" s="62"/>
      <c r="AA243" s="53"/>
      <c r="AB243" s="62"/>
      <c r="AC243" s="62"/>
      <c r="AD243" s="62"/>
      <c r="AE243" s="62"/>
      <c r="AF243" s="62"/>
      <c r="AG243" s="62"/>
      <c r="AH243" s="62"/>
      <c r="AI243" s="62"/>
      <c r="AJ243" s="62"/>
      <c r="AK243" s="62"/>
      <c r="AL243" s="62"/>
      <c r="AM243" s="62"/>
      <c r="AN243" s="62"/>
      <c r="AO243" s="62"/>
      <c r="AP243" s="62"/>
      <c r="AQ243" s="62"/>
      <c r="AR243" s="62"/>
      <c r="AS243" s="62"/>
      <c r="AT243" s="62"/>
      <c r="AU243" s="62"/>
      <c r="AV243" s="62"/>
      <c r="AW243" s="62"/>
      <c r="AX243" s="62"/>
      <c r="AY243" s="62"/>
      <c r="AZ243" s="63"/>
      <c r="BA243" s="59">
        <f t="shared" si="114"/>
        <v>2770000</v>
      </c>
      <c r="BB243" s="28">
        <f t="shared" si="115"/>
        <v>360000</v>
      </c>
      <c r="BC243" s="64"/>
      <c r="BD243" s="59">
        <f t="shared" si="116"/>
        <v>0</v>
      </c>
      <c r="BE243" s="59">
        <f t="shared" si="117"/>
        <v>0</v>
      </c>
      <c r="BF243" s="59">
        <f t="shared" si="118"/>
        <v>0</v>
      </c>
      <c r="BG243" s="59">
        <f t="shared" si="119"/>
        <v>0</v>
      </c>
      <c r="BH243" s="59">
        <f t="shared" si="120"/>
        <v>0</v>
      </c>
      <c r="BI243" s="59">
        <f t="shared" si="121"/>
        <v>2770000</v>
      </c>
      <c r="BJ243" s="59">
        <f t="shared" si="122"/>
        <v>0</v>
      </c>
      <c r="BK243" s="59">
        <f t="shared" si="123"/>
        <v>0</v>
      </c>
      <c r="BL243" s="59">
        <f t="shared" si="124"/>
        <v>0</v>
      </c>
      <c r="BM243" s="59">
        <f t="shared" si="125"/>
        <v>0</v>
      </c>
      <c r="BN243" s="59">
        <f t="shared" si="126"/>
        <v>0</v>
      </c>
      <c r="BO243" s="59">
        <f t="shared" si="127"/>
        <v>0</v>
      </c>
      <c r="BP243" s="64"/>
      <c r="BQ243" s="59">
        <f t="shared" si="128"/>
        <v>0</v>
      </c>
      <c r="BR243" s="59">
        <f t="shared" si="129"/>
        <v>2770000</v>
      </c>
      <c r="BS243" s="59">
        <f t="shared" si="130"/>
        <v>0</v>
      </c>
      <c r="BT243" s="59">
        <f t="shared" si="131"/>
        <v>0</v>
      </c>
    </row>
    <row r="244">
      <c r="A244" s="49"/>
      <c r="B244" s="52" t="s">
        <v>38</v>
      </c>
      <c r="C244" s="52" t="s">
        <v>175</v>
      </c>
      <c r="D244" s="53">
        <v>3130000.0</v>
      </c>
      <c r="E244" s="62"/>
      <c r="F244" s="62"/>
      <c r="G244" s="62"/>
      <c r="H244" s="62"/>
      <c r="I244" s="62"/>
      <c r="J244" s="62"/>
      <c r="K244" s="62"/>
      <c r="L244" s="62"/>
      <c r="M244" s="62">
        <f>2205000+925000</f>
        <v>3130000</v>
      </c>
      <c r="N244" s="53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  <c r="AK244" s="62"/>
      <c r="AL244" s="62"/>
      <c r="AM244" s="62"/>
      <c r="AN244" s="62"/>
      <c r="AO244" s="62"/>
      <c r="AP244" s="62"/>
      <c r="AQ244" s="62"/>
      <c r="AR244" s="62"/>
      <c r="AS244" s="62"/>
      <c r="AT244" s="62"/>
      <c r="AU244" s="62"/>
      <c r="AV244" s="62"/>
      <c r="AW244" s="62"/>
      <c r="AX244" s="62"/>
      <c r="AY244" s="62"/>
      <c r="AZ244" s="63"/>
      <c r="BA244" s="59">
        <f t="shared" si="114"/>
        <v>3130000</v>
      </c>
      <c r="BB244" s="28">
        <f t="shared" si="115"/>
        <v>0</v>
      </c>
      <c r="BC244" s="64"/>
      <c r="BD244" s="59">
        <f t="shared" si="116"/>
        <v>0</v>
      </c>
      <c r="BE244" s="59">
        <f t="shared" si="117"/>
        <v>0</v>
      </c>
      <c r="BF244" s="59">
        <f t="shared" si="118"/>
        <v>3130000</v>
      </c>
      <c r="BG244" s="59">
        <f t="shared" si="119"/>
        <v>0</v>
      </c>
      <c r="BH244" s="59">
        <f t="shared" si="120"/>
        <v>0</v>
      </c>
      <c r="BI244" s="59">
        <f t="shared" si="121"/>
        <v>0</v>
      </c>
      <c r="BJ244" s="59">
        <f t="shared" si="122"/>
        <v>0</v>
      </c>
      <c r="BK244" s="59">
        <f t="shared" si="123"/>
        <v>0</v>
      </c>
      <c r="BL244" s="59">
        <f t="shared" si="124"/>
        <v>0</v>
      </c>
      <c r="BM244" s="59">
        <f t="shared" si="125"/>
        <v>0</v>
      </c>
      <c r="BN244" s="59">
        <f t="shared" si="126"/>
        <v>0</v>
      </c>
      <c r="BO244" s="59">
        <f t="shared" si="127"/>
        <v>0</v>
      </c>
      <c r="BP244" s="64"/>
      <c r="BQ244" s="59">
        <f t="shared" si="128"/>
        <v>3130000</v>
      </c>
      <c r="BR244" s="59">
        <f t="shared" si="129"/>
        <v>0</v>
      </c>
      <c r="BS244" s="59">
        <f t="shared" si="130"/>
        <v>0</v>
      </c>
      <c r="BT244" s="59">
        <f t="shared" si="131"/>
        <v>0</v>
      </c>
    </row>
    <row r="245">
      <c r="A245" s="45">
        <v>511611.0</v>
      </c>
      <c r="B245" s="46" t="s">
        <v>176</v>
      </c>
      <c r="C245" s="6"/>
      <c r="D245" s="47">
        <f t="shared" ref="D245:AZ245" si="169">sum(D247:D249)</f>
        <v>603866000</v>
      </c>
      <c r="E245" s="47">
        <f t="shared" si="169"/>
        <v>44088900</v>
      </c>
      <c r="F245" s="47">
        <f t="shared" si="169"/>
        <v>0</v>
      </c>
      <c r="G245" s="47">
        <f t="shared" si="169"/>
        <v>0</v>
      </c>
      <c r="H245" s="47">
        <f t="shared" si="169"/>
        <v>0</v>
      </c>
      <c r="I245" s="47">
        <f t="shared" si="169"/>
        <v>44088900</v>
      </c>
      <c r="J245" s="47">
        <f t="shared" si="169"/>
        <v>0</v>
      </c>
      <c r="K245" s="47">
        <f t="shared" si="169"/>
        <v>0</v>
      </c>
      <c r="L245" s="47">
        <f t="shared" si="169"/>
        <v>0</v>
      </c>
      <c r="M245" s="47">
        <f t="shared" si="169"/>
        <v>72771205</v>
      </c>
      <c r="N245" s="47">
        <f t="shared" si="169"/>
        <v>0</v>
      </c>
      <c r="O245" s="47">
        <f t="shared" si="169"/>
        <v>0</v>
      </c>
      <c r="P245" s="47">
        <f t="shared" si="169"/>
        <v>0</v>
      </c>
      <c r="Q245" s="47">
        <f t="shared" si="169"/>
        <v>44552600</v>
      </c>
      <c r="R245" s="47">
        <f t="shared" si="169"/>
        <v>278700</v>
      </c>
      <c r="S245" s="47">
        <f t="shared" si="169"/>
        <v>0</v>
      </c>
      <c r="T245" s="47">
        <f t="shared" si="169"/>
        <v>0</v>
      </c>
      <c r="U245" s="47">
        <f t="shared" si="169"/>
        <v>44552600</v>
      </c>
      <c r="V245" s="47">
        <f t="shared" si="169"/>
        <v>0</v>
      </c>
      <c r="W245" s="47">
        <f t="shared" si="169"/>
        <v>0</v>
      </c>
      <c r="X245" s="47">
        <f t="shared" si="169"/>
        <v>0</v>
      </c>
      <c r="Y245" s="47">
        <f t="shared" si="169"/>
        <v>80301430</v>
      </c>
      <c r="Z245" s="47">
        <f t="shared" si="169"/>
        <v>0</v>
      </c>
      <c r="AA245" s="47">
        <f t="shared" si="169"/>
        <v>0</v>
      </c>
      <c r="AB245" s="47">
        <f t="shared" si="169"/>
        <v>0</v>
      </c>
      <c r="AC245" s="47">
        <f t="shared" si="169"/>
        <v>44552600</v>
      </c>
      <c r="AD245" s="47">
        <f t="shared" si="169"/>
        <v>0</v>
      </c>
      <c r="AE245" s="47">
        <f t="shared" si="169"/>
        <v>0</v>
      </c>
      <c r="AF245" s="47">
        <f t="shared" si="169"/>
        <v>0</v>
      </c>
      <c r="AG245" s="47">
        <f t="shared" si="169"/>
        <v>44552600</v>
      </c>
      <c r="AH245" s="47">
        <f t="shared" si="169"/>
        <v>0</v>
      </c>
      <c r="AI245" s="47">
        <f t="shared" si="169"/>
        <v>0</v>
      </c>
      <c r="AJ245" s="47">
        <f t="shared" si="169"/>
        <v>0</v>
      </c>
      <c r="AK245" s="47">
        <f t="shared" si="169"/>
        <v>44552600</v>
      </c>
      <c r="AL245" s="47">
        <f t="shared" si="169"/>
        <v>0</v>
      </c>
      <c r="AM245" s="47">
        <f t="shared" si="169"/>
        <v>0</v>
      </c>
      <c r="AN245" s="47">
        <f t="shared" si="169"/>
        <v>0</v>
      </c>
      <c r="AO245" s="47">
        <f t="shared" si="169"/>
        <v>0</v>
      </c>
      <c r="AP245" s="47">
        <f t="shared" si="169"/>
        <v>0</v>
      </c>
      <c r="AQ245" s="47">
        <f t="shared" si="169"/>
        <v>0</v>
      </c>
      <c r="AR245" s="47">
        <f t="shared" si="169"/>
        <v>0</v>
      </c>
      <c r="AS245" s="47">
        <f t="shared" si="169"/>
        <v>0</v>
      </c>
      <c r="AT245" s="47">
        <f t="shared" si="169"/>
        <v>0</v>
      </c>
      <c r="AU245" s="47">
        <f t="shared" si="169"/>
        <v>0</v>
      </c>
      <c r="AV245" s="47">
        <f t="shared" si="169"/>
        <v>0</v>
      </c>
      <c r="AW245" s="47">
        <f t="shared" si="169"/>
        <v>0</v>
      </c>
      <c r="AX245" s="47">
        <f t="shared" si="169"/>
        <v>0</v>
      </c>
      <c r="AY245" s="47">
        <f t="shared" si="169"/>
        <v>0</v>
      </c>
      <c r="AZ245" s="60">
        <f t="shared" si="169"/>
        <v>0</v>
      </c>
      <c r="BA245" s="59">
        <f t="shared" si="114"/>
        <v>464292135</v>
      </c>
      <c r="BB245" s="28">
        <f t="shared" si="115"/>
        <v>139573865</v>
      </c>
      <c r="BC245" s="61"/>
      <c r="BD245" s="59">
        <f t="shared" si="116"/>
        <v>44088900</v>
      </c>
      <c r="BE245" s="59">
        <f t="shared" si="117"/>
        <v>44088900</v>
      </c>
      <c r="BF245" s="59">
        <f t="shared" si="118"/>
        <v>72771205</v>
      </c>
      <c r="BG245" s="59">
        <f t="shared" si="119"/>
        <v>44831300</v>
      </c>
      <c r="BH245" s="59">
        <f t="shared" si="120"/>
        <v>44552600</v>
      </c>
      <c r="BI245" s="59">
        <f t="shared" si="121"/>
        <v>80301430</v>
      </c>
      <c r="BJ245" s="59">
        <f t="shared" si="122"/>
        <v>44552600</v>
      </c>
      <c r="BK245" s="59">
        <f t="shared" si="123"/>
        <v>44552600</v>
      </c>
      <c r="BL245" s="59">
        <f t="shared" si="124"/>
        <v>44552600</v>
      </c>
      <c r="BM245" s="59">
        <f t="shared" si="125"/>
        <v>0</v>
      </c>
      <c r="BN245" s="59">
        <f t="shared" si="126"/>
        <v>0</v>
      </c>
      <c r="BO245" s="59">
        <f t="shared" si="127"/>
        <v>0</v>
      </c>
      <c r="BP245" s="61"/>
      <c r="BQ245" s="59">
        <f t="shared" si="128"/>
        <v>160949005</v>
      </c>
      <c r="BR245" s="59">
        <f t="shared" si="129"/>
        <v>169685330</v>
      </c>
      <c r="BS245" s="59">
        <f t="shared" si="130"/>
        <v>133657800</v>
      </c>
      <c r="BT245" s="59">
        <f t="shared" si="131"/>
        <v>0</v>
      </c>
    </row>
    <row r="246">
      <c r="A246" s="49"/>
      <c r="B246" s="50" t="s">
        <v>37</v>
      </c>
      <c r="C246" s="6"/>
      <c r="D246" s="51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2"/>
      <c r="AI246" s="62"/>
      <c r="AJ246" s="62"/>
      <c r="AK246" s="62"/>
      <c r="AL246" s="62"/>
      <c r="AM246" s="62"/>
      <c r="AN246" s="62"/>
      <c r="AO246" s="62"/>
      <c r="AP246" s="62"/>
      <c r="AQ246" s="62"/>
      <c r="AR246" s="62"/>
      <c r="AS246" s="62"/>
      <c r="AT246" s="62"/>
      <c r="AU246" s="62"/>
      <c r="AV246" s="62"/>
      <c r="AW246" s="62"/>
      <c r="AX246" s="62"/>
      <c r="AY246" s="62"/>
      <c r="AZ246" s="63"/>
      <c r="BA246" s="59">
        <f t="shared" si="114"/>
        <v>0</v>
      </c>
      <c r="BB246" s="28">
        <f t="shared" si="115"/>
        <v>0</v>
      </c>
      <c r="BC246" s="64"/>
      <c r="BD246" s="59">
        <f t="shared" si="116"/>
        <v>0</v>
      </c>
      <c r="BE246" s="59">
        <f t="shared" si="117"/>
        <v>0</v>
      </c>
      <c r="BF246" s="59">
        <f t="shared" si="118"/>
        <v>0</v>
      </c>
      <c r="BG246" s="59">
        <f t="shared" si="119"/>
        <v>0</v>
      </c>
      <c r="BH246" s="59">
        <f t="shared" si="120"/>
        <v>0</v>
      </c>
      <c r="BI246" s="59">
        <f t="shared" si="121"/>
        <v>0</v>
      </c>
      <c r="BJ246" s="59">
        <f t="shared" si="122"/>
        <v>0</v>
      </c>
      <c r="BK246" s="59">
        <f t="shared" si="123"/>
        <v>0</v>
      </c>
      <c r="BL246" s="59">
        <f t="shared" si="124"/>
        <v>0</v>
      </c>
      <c r="BM246" s="59">
        <f t="shared" si="125"/>
        <v>0</v>
      </c>
      <c r="BN246" s="59">
        <f t="shared" si="126"/>
        <v>0</v>
      </c>
      <c r="BO246" s="59">
        <f t="shared" si="127"/>
        <v>0</v>
      </c>
      <c r="BP246" s="64"/>
      <c r="BQ246" s="59">
        <f t="shared" si="128"/>
        <v>0</v>
      </c>
      <c r="BR246" s="59">
        <f t="shared" si="129"/>
        <v>0</v>
      </c>
      <c r="BS246" s="59">
        <f t="shared" si="130"/>
        <v>0</v>
      </c>
      <c r="BT246" s="59">
        <f t="shared" si="131"/>
        <v>0</v>
      </c>
    </row>
    <row r="247">
      <c r="A247" s="49"/>
      <c r="B247" s="52" t="s">
        <v>38</v>
      </c>
      <c r="C247" s="52" t="s">
        <v>176</v>
      </c>
      <c r="D247" s="53">
        <v>5.34074E8</v>
      </c>
      <c r="E247" s="53">
        <f>44088900</f>
        <v>44088900</v>
      </c>
      <c r="F247" s="62"/>
      <c r="G247" s="62"/>
      <c r="H247" s="62"/>
      <c r="I247" s="53">
        <v>4.40889E7</v>
      </c>
      <c r="J247" s="62"/>
      <c r="K247" s="62"/>
      <c r="L247" s="62"/>
      <c r="M247" s="53">
        <v>4.40889E7</v>
      </c>
      <c r="N247" s="62"/>
      <c r="O247" s="62"/>
      <c r="P247" s="62"/>
      <c r="Q247" s="53">
        <v>4.45526E7</v>
      </c>
      <c r="R247" s="53">
        <v>278700.0</v>
      </c>
      <c r="S247" s="62"/>
      <c r="T247" s="62"/>
      <c r="U247" s="53">
        <v>4.45526E7</v>
      </c>
      <c r="V247" s="62"/>
      <c r="W247" s="62"/>
      <c r="X247" s="62"/>
      <c r="Y247" s="53">
        <v>4.45526E7</v>
      </c>
      <c r="Z247" s="62"/>
      <c r="AA247" s="62"/>
      <c r="AB247" s="62"/>
      <c r="AC247" s="53">
        <v>4.45526E7</v>
      </c>
      <c r="AD247" s="62"/>
      <c r="AE247" s="62"/>
      <c r="AF247" s="62"/>
      <c r="AG247" s="53">
        <v>4.45526E7</v>
      </c>
      <c r="AH247" s="62"/>
      <c r="AI247" s="62"/>
      <c r="AJ247" s="62"/>
      <c r="AK247" s="53">
        <v>4.45526E7</v>
      </c>
      <c r="AL247" s="62"/>
      <c r="AM247" s="62"/>
      <c r="AN247" s="62"/>
      <c r="AO247" s="53"/>
      <c r="AP247" s="62"/>
      <c r="AQ247" s="62"/>
      <c r="AR247" s="62"/>
      <c r="AS247" s="53"/>
      <c r="AT247" s="62"/>
      <c r="AU247" s="62"/>
      <c r="AV247" s="62"/>
      <c r="AW247" s="53"/>
      <c r="AX247" s="62"/>
      <c r="AY247" s="62"/>
      <c r="AZ247" s="63"/>
      <c r="BA247" s="59">
        <f t="shared" si="114"/>
        <v>399861000</v>
      </c>
      <c r="BB247" s="28">
        <f t="shared" si="115"/>
        <v>134213000</v>
      </c>
      <c r="BC247" s="64"/>
      <c r="BD247" s="59">
        <f t="shared" si="116"/>
        <v>44088900</v>
      </c>
      <c r="BE247" s="59">
        <f t="shared" si="117"/>
        <v>44088900</v>
      </c>
      <c r="BF247" s="59">
        <f t="shared" si="118"/>
        <v>44088900</v>
      </c>
      <c r="BG247" s="59">
        <f t="shared" si="119"/>
        <v>44831300</v>
      </c>
      <c r="BH247" s="59">
        <f t="shared" si="120"/>
        <v>44552600</v>
      </c>
      <c r="BI247" s="59">
        <f t="shared" si="121"/>
        <v>44552600</v>
      </c>
      <c r="BJ247" s="59">
        <f t="shared" si="122"/>
        <v>44552600</v>
      </c>
      <c r="BK247" s="59">
        <f t="shared" si="123"/>
        <v>44552600</v>
      </c>
      <c r="BL247" s="59">
        <f t="shared" si="124"/>
        <v>44552600</v>
      </c>
      <c r="BM247" s="59">
        <f t="shared" si="125"/>
        <v>0</v>
      </c>
      <c r="BN247" s="59">
        <f t="shared" si="126"/>
        <v>0</v>
      </c>
      <c r="BO247" s="59">
        <f t="shared" si="127"/>
        <v>0</v>
      </c>
      <c r="BP247" s="64"/>
      <c r="BQ247" s="59">
        <f t="shared" si="128"/>
        <v>132266700</v>
      </c>
      <c r="BR247" s="59">
        <f t="shared" si="129"/>
        <v>133936500</v>
      </c>
      <c r="BS247" s="59">
        <f t="shared" si="130"/>
        <v>133657800</v>
      </c>
      <c r="BT247" s="59">
        <f t="shared" si="131"/>
        <v>0</v>
      </c>
    </row>
    <row r="248">
      <c r="A248" s="49"/>
      <c r="B248" s="52" t="s">
        <v>38</v>
      </c>
      <c r="C248" s="52" t="s">
        <v>178</v>
      </c>
      <c r="D248" s="53">
        <v>4.1109E7</v>
      </c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>
        <f>35748830</f>
        <v>35748830</v>
      </c>
      <c r="Z248" s="62"/>
      <c r="AA248" s="53"/>
      <c r="AB248" s="62"/>
      <c r="AC248" s="62"/>
      <c r="AD248" s="62"/>
      <c r="AE248" s="62"/>
      <c r="AF248" s="62"/>
      <c r="AG248" s="62"/>
      <c r="AH248" s="62"/>
      <c r="AI248" s="62"/>
      <c r="AJ248" s="62"/>
      <c r="AK248" s="62"/>
      <c r="AL248" s="62"/>
      <c r="AM248" s="62"/>
      <c r="AN248" s="62"/>
      <c r="AO248" s="62"/>
      <c r="AP248" s="62"/>
      <c r="AQ248" s="62"/>
      <c r="AR248" s="62"/>
      <c r="AS248" s="62"/>
      <c r="AT248" s="62"/>
      <c r="AU248" s="62"/>
      <c r="AV248" s="62"/>
      <c r="AW248" s="62"/>
      <c r="AX248" s="62"/>
      <c r="AY248" s="62"/>
      <c r="AZ248" s="63"/>
      <c r="BA248" s="59">
        <f t="shared" si="114"/>
        <v>35748830</v>
      </c>
      <c r="BB248" s="28">
        <f t="shared" si="115"/>
        <v>5360170</v>
      </c>
      <c r="BC248" s="64"/>
      <c r="BD248" s="59">
        <f t="shared" si="116"/>
        <v>0</v>
      </c>
      <c r="BE248" s="59">
        <f t="shared" si="117"/>
        <v>0</v>
      </c>
      <c r="BF248" s="59">
        <f t="shared" si="118"/>
        <v>0</v>
      </c>
      <c r="BG248" s="59">
        <f t="shared" si="119"/>
        <v>0</v>
      </c>
      <c r="BH248" s="59">
        <f t="shared" si="120"/>
        <v>0</v>
      </c>
      <c r="BI248" s="59">
        <f t="shared" si="121"/>
        <v>35748830</v>
      </c>
      <c r="BJ248" s="59">
        <f t="shared" si="122"/>
        <v>0</v>
      </c>
      <c r="BK248" s="59">
        <f t="shared" si="123"/>
        <v>0</v>
      </c>
      <c r="BL248" s="59">
        <f t="shared" si="124"/>
        <v>0</v>
      </c>
      <c r="BM248" s="59">
        <f t="shared" si="125"/>
        <v>0</v>
      </c>
      <c r="BN248" s="59">
        <f t="shared" si="126"/>
        <v>0</v>
      </c>
      <c r="BO248" s="59">
        <f t="shared" si="127"/>
        <v>0</v>
      </c>
      <c r="BP248" s="64"/>
      <c r="BQ248" s="59">
        <f t="shared" si="128"/>
        <v>0</v>
      </c>
      <c r="BR248" s="59">
        <f t="shared" si="129"/>
        <v>35748830</v>
      </c>
      <c r="BS248" s="59">
        <f t="shared" si="130"/>
        <v>0</v>
      </c>
      <c r="BT248" s="59">
        <f t="shared" si="131"/>
        <v>0</v>
      </c>
    </row>
    <row r="249">
      <c r="A249" s="49"/>
      <c r="B249" s="52" t="s">
        <v>38</v>
      </c>
      <c r="C249" s="52" t="s">
        <v>179</v>
      </c>
      <c r="D249" s="53">
        <v>2.8683E7</v>
      </c>
      <c r="E249" s="62"/>
      <c r="F249" s="62"/>
      <c r="G249" s="62"/>
      <c r="H249" s="62"/>
      <c r="I249" s="62"/>
      <c r="J249" s="62"/>
      <c r="K249" s="62"/>
      <c r="L249" s="62"/>
      <c r="M249" s="53">
        <v>2.8682305E7</v>
      </c>
      <c r="N249" s="53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  <c r="AK249" s="62"/>
      <c r="AL249" s="62"/>
      <c r="AM249" s="62"/>
      <c r="AN249" s="62"/>
      <c r="AO249" s="62"/>
      <c r="AP249" s="62"/>
      <c r="AQ249" s="62"/>
      <c r="AR249" s="62"/>
      <c r="AS249" s="62"/>
      <c r="AT249" s="62"/>
      <c r="AU249" s="62"/>
      <c r="AV249" s="62"/>
      <c r="AW249" s="62"/>
      <c r="AX249" s="62"/>
      <c r="AY249" s="62"/>
      <c r="AZ249" s="63"/>
      <c r="BA249" s="59">
        <f t="shared" si="114"/>
        <v>28682305</v>
      </c>
      <c r="BB249" s="28">
        <f t="shared" si="115"/>
        <v>695</v>
      </c>
      <c r="BC249" s="64"/>
      <c r="BD249" s="59">
        <f t="shared" si="116"/>
        <v>0</v>
      </c>
      <c r="BE249" s="59">
        <f t="shared" si="117"/>
        <v>0</v>
      </c>
      <c r="BF249" s="59">
        <f t="shared" si="118"/>
        <v>28682305</v>
      </c>
      <c r="BG249" s="59">
        <f t="shared" si="119"/>
        <v>0</v>
      </c>
      <c r="BH249" s="59">
        <f t="shared" si="120"/>
        <v>0</v>
      </c>
      <c r="BI249" s="59">
        <f t="shared" si="121"/>
        <v>0</v>
      </c>
      <c r="BJ249" s="59">
        <f t="shared" si="122"/>
        <v>0</v>
      </c>
      <c r="BK249" s="59">
        <f t="shared" si="123"/>
        <v>0</v>
      </c>
      <c r="BL249" s="59">
        <f t="shared" si="124"/>
        <v>0</v>
      </c>
      <c r="BM249" s="59">
        <f t="shared" si="125"/>
        <v>0</v>
      </c>
      <c r="BN249" s="59">
        <f t="shared" si="126"/>
        <v>0</v>
      </c>
      <c r="BO249" s="59">
        <f t="shared" si="127"/>
        <v>0</v>
      </c>
      <c r="BP249" s="64"/>
      <c r="BQ249" s="59">
        <f t="shared" si="128"/>
        <v>28682305</v>
      </c>
      <c r="BR249" s="59">
        <f t="shared" si="129"/>
        <v>0</v>
      </c>
      <c r="BS249" s="59">
        <f t="shared" si="130"/>
        <v>0</v>
      </c>
      <c r="BT249" s="59">
        <f t="shared" si="131"/>
        <v>0</v>
      </c>
    </row>
    <row r="250">
      <c r="A250" s="45">
        <v>511619.0</v>
      </c>
      <c r="B250" s="46" t="s">
        <v>180</v>
      </c>
      <c r="C250" s="6"/>
      <c r="D250" s="47">
        <f t="shared" ref="D250:AZ250" si="170">sum(D252:D254)</f>
        <v>15000</v>
      </c>
      <c r="E250" s="47">
        <f t="shared" si="170"/>
        <v>552</v>
      </c>
      <c r="F250" s="47">
        <f t="shared" si="170"/>
        <v>0</v>
      </c>
      <c r="G250" s="47">
        <f t="shared" si="170"/>
        <v>0</v>
      </c>
      <c r="H250" s="47">
        <f t="shared" si="170"/>
        <v>0</v>
      </c>
      <c r="I250" s="47">
        <f t="shared" si="170"/>
        <v>552</v>
      </c>
      <c r="J250" s="47">
        <f t="shared" si="170"/>
        <v>0</v>
      </c>
      <c r="K250" s="47">
        <f t="shared" si="170"/>
        <v>0</v>
      </c>
      <c r="L250" s="47">
        <f t="shared" si="170"/>
        <v>0</v>
      </c>
      <c r="M250" s="47">
        <f t="shared" si="170"/>
        <v>1351</v>
      </c>
      <c r="N250" s="47">
        <f t="shared" si="170"/>
        <v>0</v>
      </c>
      <c r="O250" s="47">
        <f t="shared" si="170"/>
        <v>0</v>
      </c>
      <c r="P250" s="47">
        <f t="shared" si="170"/>
        <v>0</v>
      </c>
      <c r="Q250" s="47">
        <f t="shared" si="170"/>
        <v>533</v>
      </c>
      <c r="R250" s="47">
        <f t="shared" si="170"/>
        <v>-7</v>
      </c>
      <c r="S250" s="47">
        <f t="shared" si="170"/>
        <v>0</v>
      </c>
      <c r="T250" s="47">
        <f t="shared" si="170"/>
        <v>0</v>
      </c>
      <c r="U250" s="47">
        <f t="shared" si="170"/>
        <v>581</v>
      </c>
      <c r="V250" s="47">
        <f t="shared" si="170"/>
        <v>0</v>
      </c>
      <c r="W250" s="47">
        <f t="shared" si="170"/>
        <v>0</v>
      </c>
      <c r="X250" s="47">
        <f t="shared" si="170"/>
        <v>0</v>
      </c>
      <c r="Y250" s="47">
        <f t="shared" si="170"/>
        <v>1328</v>
      </c>
      <c r="Z250" s="47">
        <f t="shared" si="170"/>
        <v>0</v>
      </c>
      <c r="AA250" s="47">
        <f t="shared" si="170"/>
        <v>0</v>
      </c>
      <c r="AB250" s="47">
        <f t="shared" si="170"/>
        <v>0</v>
      </c>
      <c r="AC250" s="47">
        <f t="shared" si="170"/>
        <v>581</v>
      </c>
      <c r="AD250" s="47">
        <f t="shared" si="170"/>
        <v>0</v>
      </c>
      <c r="AE250" s="47">
        <f t="shared" si="170"/>
        <v>0</v>
      </c>
      <c r="AF250" s="47">
        <f t="shared" si="170"/>
        <v>0</v>
      </c>
      <c r="AG250" s="47">
        <f t="shared" si="170"/>
        <v>581</v>
      </c>
      <c r="AH250" s="47">
        <f t="shared" si="170"/>
        <v>0</v>
      </c>
      <c r="AI250" s="47">
        <f t="shared" si="170"/>
        <v>0</v>
      </c>
      <c r="AJ250" s="47">
        <f t="shared" si="170"/>
        <v>0</v>
      </c>
      <c r="AK250" s="47">
        <f t="shared" si="170"/>
        <v>575</v>
      </c>
      <c r="AL250" s="47">
        <f t="shared" si="170"/>
        <v>0</v>
      </c>
      <c r="AM250" s="47">
        <f t="shared" si="170"/>
        <v>0</v>
      </c>
      <c r="AN250" s="47">
        <f t="shared" si="170"/>
        <v>0</v>
      </c>
      <c r="AO250" s="47">
        <f t="shared" si="170"/>
        <v>0</v>
      </c>
      <c r="AP250" s="47">
        <f t="shared" si="170"/>
        <v>0</v>
      </c>
      <c r="AQ250" s="47">
        <f t="shared" si="170"/>
        <v>0</v>
      </c>
      <c r="AR250" s="47">
        <f t="shared" si="170"/>
        <v>0</v>
      </c>
      <c r="AS250" s="47">
        <f t="shared" si="170"/>
        <v>0</v>
      </c>
      <c r="AT250" s="47">
        <f t="shared" si="170"/>
        <v>0</v>
      </c>
      <c r="AU250" s="47">
        <f t="shared" si="170"/>
        <v>0</v>
      </c>
      <c r="AV250" s="47">
        <f t="shared" si="170"/>
        <v>0</v>
      </c>
      <c r="AW250" s="47">
        <f t="shared" si="170"/>
        <v>0</v>
      </c>
      <c r="AX250" s="47">
        <f t="shared" si="170"/>
        <v>0</v>
      </c>
      <c r="AY250" s="47">
        <f t="shared" si="170"/>
        <v>0</v>
      </c>
      <c r="AZ250" s="60">
        <f t="shared" si="170"/>
        <v>0</v>
      </c>
      <c r="BA250" s="56">
        <f t="shared" si="114"/>
        <v>6627</v>
      </c>
      <c r="BB250" s="28">
        <f t="shared" si="115"/>
        <v>8373</v>
      </c>
      <c r="BC250" s="61"/>
      <c r="BD250" s="59">
        <f t="shared" si="116"/>
        <v>552</v>
      </c>
      <c r="BE250" s="59">
        <f t="shared" si="117"/>
        <v>552</v>
      </c>
      <c r="BF250" s="59">
        <f t="shared" si="118"/>
        <v>1351</v>
      </c>
      <c r="BG250" s="59">
        <f t="shared" si="119"/>
        <v>526</v>
      </c>
      <c r="BH250" s="59">
        <f t="shared" si="120"/>
        <v>581</v>
      </c>
      <c r="BI250" s="59">
        <f t="shared" si="121"/>
        <v>1328</v>
      </c>
      <c r="BJ250" s="59">
        <f t="shared" si="122"/>
        <v>581</v>
      </c>
      <c r="BK250" s="59">
        <f t="shared" si="123"/>
        <v>581</v>
      </c>
      <c r="BL250" s="59">
        <f t="shared" si="124"/>
        <v>575</v>
      </c>
      <c r="BM250" s="59">
        <f t="shared" si="125"/>
        <v>0</v>
      </c>
      <c r="BN250" s="59">
        <f t="shared" si="126"/>
        <v>0</v>
      </c>
      <c r="BO250" s="59">
        <f t="shared" si="127"/>
        <v>0</v>
      </c>
      <c r="BP250" s="61"/>
      <c r="BQ250" s="59">
        <f t="shared" si="128"/>
        <v>2455</v>
      </c>
      <c r="BR250" s="59">
        <f t="shared" si="129"/>
        <v>2435</v>
      </c>
      <c r="BS250" s="59">
        <f t="shared" si="130"/>
        <v>1737</v>
      </c>
      <c r="BT250" s="59">
        <f t="shared" si="131"/>
        <v>0</v>
      </c>
    </row>
    <row r="251">
      <c r="A251" s="49"/>
      <c r="B251" s="50" t="s">
        <v>37</v>
      </c>
      <c r="C251" s="6"/>
      <c r="D251" s="51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  <c r="AK251" s="62"/>
      <c r="AL251" s="62"/>
      <c r="AM251" s="62"/>
      <c r="AN251" s="62"/>
      <c r="AO251" s="62"/>
      <c r="AP251" s="62"/>
      <c r="AQ251" s="62"/>
      <c r="AR251" s="62"/>
      <c r="AS251" s="62"/>
      <c r="AT251" s="62"/>
      <c r="AU251" s="62"/>
      <c r="AV251" s="62"/>
      <c r="AW251" s="62"/>
      <c r="AX251" s="62"/>
      <c r="AY251" s="62"/>
      <c r="AZ251" s="63"/>
      <c r="BA251" s="59">
        <f t="shared" si="114"/>
        <v>0</v>
      </c>
      <c r="BB251" s="28">
        <f t="shared" si="115"/>
        <v>0</v>
      </c>
      <c r="BC251" s="64"/>
      <c r="BD251" s="59">
        <f t="shared" si="116"/>
        <v>0</v>
      </c>
      <c r="BE251" s="59">
        <f t="shared" si="117"/>
        <v>0</v>
      </c>
      <c r="BF251" s="59">
        <f t="shared" si="118"/>
        <v>0</v>
      </c>
      <c r="BG251" s="59">
        <f t="shared" si="119"/>
        <v>0</v>
      </c>
      <c r="BH251" s="59">
        <f t="shared" si="120"/>
        <v>0</v>
      </c>
      <c r="BI251" s="59">
        <f t="shared" si="121"/>
        <v>0</v>
      </c>
      <c r="BJ251" s="59">
        <f t="shared" si="122"/>
        <v>0</v>
      </c>
      <c r="BK251" s="59">
        <f t="shared" si="123"/>
        <v>0</v>
      </c>
      <c r="BL251" s="59">
        <f t="shared" si="124"/>
        <v>0</v>
      </c>
      <c r="BM251" s="59">
        <f t="shared" si="125"/>
        <v>0</v>
      </c>
      <c r="BN251" s="59">
        <f t="shared" si="126"/>
        <v>0</v>
      </c>
      <c r="BO251" s="59">
        <f t="shared" si="127"/>
        <v>0</v>
      </c>
      <c r="BP251" s="64"/>
      <c r="BQ251" s="59">
        <f t="shared" si="128"/>
        <v>0</v>
      </c>
      <c r="BR251" s="59">
        <f t="shared" si="129"/>
        <v>0</v>
      </c>
      <c r="BS251" s="59">
        <f t="shared" si="130"/>
        <v>0</v>
      </c>
      <c r="BT251" s="59">
        <f t="shared" si="131"/>
        <v>0</v>
      </c>
    </row>
    <row r="252">
      <c r="A252" s="49"/>
      <c r="B252" s="52" t="s">
        <v>38</v>
      </c>
      <c r="C252" s="52" t="s">
        <v>180</v>
      </c>
      <c r="D252" s="53">
        <v>7000.0</v>
      </c>
      <c r="E252" s="53">
        <v>552.0</v>
      </c>
      <c r="F252" s="62"/>
      <c r="G252" s="62"/>
      <c r="H252" s="62"/>
      <c r="I252" s="53">
        <v>552.0</v>
      </c>
      <c r="J252" s="62"/>
      <c r="K252" s="62"/>
      <c r="L252" s="62"/>
      <c r="M252" s="53">
        <v>558.0</v>
      </c>
      <c r="N252" s="62"/>
      <c r="O252" s="62"/>
      <c r="P252" s="62"/>
      <c r="Q252" s="53">
        <v>533.0</v>
      </c>
      <c r="R252" s="53">
        <v>-7.0</v>
      </c>
      <c r="S252" s="62"/>
      <c r="T252" s="62"/>
      <c r="U252" s="53">
        <v>581.0</v>
      </c>
      <c r="V252" s="62"/>
      <c r="W252" s="62"/>
      <c r="X252" s="62"/>
      <c r="Y252" s="53">
        <v>581.0</v>
      </c>
      <c r="Z252" s="62"/>
      <c r="AA252" s="62"/>
      <c r="AB252" s="62"/>
      <c r="AC252" s="53">
        <v>581.0</v>
      </c>
      <c r="AD252" s="62"/>
      <c r="AE252" s="62"/>
      <c r="AF252" s="62"/>
      <c r="AG252" s="53">
        <v>581.0</v>
      </c>
      <c r="AH252" s="62"/>
      <c r="AI252" s="62"/>
      <c r="AJ252" s="62"/>
      <c r="AK252" s="53">
        <v>575.0</v>
      </c>
      <c r="AL252" s="62"/>
      <c r="AM252" s="62"/>
      <c r="AN252" s="62"/>
      <c r="AO252" s="53"/>
      <c r="AP252" s="62"/>
      <c r="AQ252" s="62"/>
      <c r="AR252" s="62"/>
      <c r="AS252" s="53"/>
      <c r="AT252" s="62"/>
      <c r="AU252" s="62"/>
      <c r="AV252" s="62"/>
      <c r="AW252" s="53"/>
      <c r="AX252" s="62"/>
      <c r="AY252" s="62"/>
      <c r="AZ252" s="63"/>
      <c r="BA252" s="59">
        <f t="shared" si="114"/>
        <v>5087</v>
      </c>
      <c r="BB252" s="28">
        <f t="shared" si="115"/>
        <v>1913</v>
      </c>
      <c r="BC252" s="64"/>
      <c r="BD252" s="59">
        <f t="shared" si="116"/>
        <v>552</v>
      </c>
      <c r="BE252" s="59">
        <f t="shared" si="117"/>
        <v>552</v>
      </c>
      <c r="BF252" s="59">
        <f t="shared" si="118"/>
        <v>558</v>
      </c>
      <c r="BG252" s="59">
        <f t="shared" si="119"/>
        <v>526</v>
      </c>
      <c r="BH252" s="59">
        <f t="shared" si="120"/>
        <v>581</v>
      </c>
      <c r="BI252" s="59">
        <f t="shared" si="121"/>
        <v>581</v>
      </c>
      <c r="BJ252" s="59">
        <f t="shared" si="122"/>
        <v>581</v>
      </c>
      <c r="BK252" s="59">
        <f t="shared" si="123"/>
        <v>581</v>
      </c>
      <c r="BL252" s="59">
        <f t="shared" si="124"/>
        <v>575</v>
      </c>
      <c r="BM252" s="59">
        <f t="shared" si="125"/>
        <v>0</v>
      </c>
      <c r="BN252" s="59">
        <f t="shared" si="126"/>
        <v>0</v>
      </c>
      <c r="BO252" s="59">
        <f t="shared" si="127"/>
        <v>0</v>
      </c>
      <c r="BP252" s="64"/>
      <c r="BQ252" s="59">
        <f t="shared" si="128"/>
        <v>1662</v>
      </c>
      <c r="BR252" s="59">
        <f t="shared" si="129"/>
        <v>1688</v>
      </c>
      <c r="BS252" s="59">
        <f t="shared" si="130"/>
        <v>1737</v>
      </c>
      <c r="BT252" s="59">
        <f t="shared" si="131"/>
        <v>0</v>
      </c>
    </row>
    <row r="253">
      <c r="A253" s="49"/>
      <c r="B253" s="52" t="s">
        <v>38</v>
      </c>
      <c r="C253" s="52" t="s">
        <v>181</v>
      </c>
      <c r="D253" s="53">
        <v>4000.0</v>
      </c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53">
        <v>747.0</v>
      </c>
      <c r="Z253" s="62"/>
      <c r="AA253" s="53"/>
      <c r="AB253" s="62"/>
      <c r="AC253" s="62"/>
      <c r="AD253" s="62"/>
      <c r="AE253" s="62"/>
      <c r="AF253" s="62"/>
      <c r="AG253" s="62"/>
      <c r="AH253" s="62"/>
      <c r="AI253" s="62"/>
      <c r="AJ253" s="62"/>
      <c r="AK253" s="62"/>
      <c r="AL253" s="62"/>
      <c r="AM253" s="62"/>
      <c r="AN253" s="62"/>
      <c r="AO253" s="62"/>
      <c r="AP253" s="62"/>
      <c r="AQ253" s="62"/>
      <c r="AR253" s="62"/>
      <c r="AS253" s="62"/>
      <c r="AT253" s="62"/>
      <c r="AU253" s="62"/>
      <c r="AV253" s="62"/>
      <c r="AW253" s="62"/>
      <c r="AX253" s="62"/>
      <c r="AY253" s="62"/>
      <c r="AZ253" s="63"/>
      <c r="BA253" s="59">
        <f t="shared" si="114"/>
        <v>747</v>
      </c>
      <c r="BB253" s="28">
        <f t="shared" si="115"/>
        <v>3253</v>
      </c>
      <c r="BC253" s="64"/>
      <c r="BD253" s="59">
        <f t="shared" si="116"/>
        <v>0</v>
      </c>
      <c r="BE253" s="59">
        <f t="shared" si="117"/>
        <v>0</v>
      </c>
      <c r="BF253" s="59">
        <f t="shared" si="118"/>
        <v>0</v>
      </c>
      <c r="BG253" s="59">
        <f t="shared" si="119"/>
        <v>0</v>
      </c>
      <c r="BH253" s="59">
        <f t="shared" si="120"/>
        <v>0</v>
      </c>
      <c r="BI253" s="59">
        <f t="shared" si="121"/>
        <v>747</v>
      </c>
      <c r="BJ253" s="59">
        <f t="shared" si="122"/>
        <v>0</v>
      </c>
      <c r="BK253" s="59">
        <f t="shared" si="123"/>
        <v>0</v>
      </c>
      <c r="BL253" s="59">
        <f t="shared" si="124"/>
        <v>0</v>
      </c>
      <c r="BM253" s="59">
        <f t="shared" si="125"/>
        <v>0</v>
      </c>
      <c r="BN253" s="59">
        <f t="shared" si="126"/>
        <v>0</v>
      </c>
      <c r="BO253" s="59">
        <f t="shared" si="127"/>
        <v>0</v>
      </c>
      <c r="BP253" s="64"/>
      <c r="BQ253" s="59">
        <f t="shared" si="128"/>
        <v>0</v>
      </c>
      <c r="BR253" s="59">
        <f t="shared" si="129"/>
        <v>747</v>
      </c>
      <c r="BS253" s="59">
        <f t="shared" si="130"/>
        <v>0</v>
      </c>
      <c r="BT253" s="59">
        <f t="shared" si="131"/>
        <v>0</v>
      </c>
    </row>
    <row r="254">
      <c r="A254" s="49"/>
      <c r="B254" s="52" t="s">
        <v>38</v>
      </c>
      <c r="C254" s="52" t="s">
        <v>182</v>
      </c>
      <c r="D254" s="53">
        <v>4000.0</v>
      </c>
      <c r="E254" s="62"/>
      <c r="F254" s="62"/>
      <c r="G254" s="62"/>
      <c r="H254" s="62"/>
      <c r="I254" s="62"/>
      <c r="J254" s="62"/>
      <c r="K254" s="62"/>
      <c r="L254" s="62"/>
      <c r="M254" s="53">
        <v>793.0</v>
      </c>
      <c r="N254" s="53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  <c r="AK254" s="62"/>
      <c r="AL254" s="62"/>
      <c r="AM254" s="62"/>
      <c r="AN254" s="62"/>
      <c r="AO254" s="62"/>
      <c r="AP254" s="62"/>
      <c r="AQ254" s="62"/>
      <c r="AR254" s="62"/>
      <c r="AS254" s="62"/>
      <c r="AT254" s="62"/>
      <c r="AU254" s="62"/>
      <c r="AV254" s="62"/>
      <c r="AW254" s="62"/>
      <c r="AX254" s="62"/>
      <c r="AY254" s="62"/>
      <c r="AZ254" s="63"/>
      <c r="BA254" s="59">
        <f t="shared" si="114"/>
        <v>793</v>
      </c>
      <c r="BB254" s="28">
        <f t="shared" si="115"/>
        <v>3207</v>
      </c>
      <c r="BC254" s="64"/>
      <c r="BD254" s="59">
        <f t="shared" si="116"/>
        <v>0</v>
      </c>
      <c r="BE254" s="59">
        <f t="shared" si="117"/>
        <v>0</v>
      </c>
      <c r="BF254" s="59">
        <f t="shared" si="118"/>
        <v>793</v>
      </c>
      <c r="BG254" s="59">
        <f t="shared" si="119"/>
        <v>0</v>
      </c>
      <c r="BH254" s="59">
        <f t="shared" si="120"/>
        <v>0</v>
      </c>
      <c r="BI254" s="59">
        <f t="shared" si="121"/>
        <v>0</v>
      </c>
      <c r="BJ254" s="59">
        <f t="shared" si="122"/>
        <v>0</v>
      </c>
      <c r="BK254" s="59">
        <f t="shared" si="123"/>
        <v>0</v>
      </c>
      <c r="BL254" s="59">
        <f t="shared" si="124"/>
        <v>0</v>
      </c>
      <c r="BM254" s="59">
        <f t="shared" si="125"/>
        <v>0</v>
      </c>
      <c r="BN254" s="59">
        <f t="shared" si="126"/>
        <v>0</v>
      </c>
      <c r="BO254" s="59">
        <f t="shared" si="127"/>
        <v>0</v>
      </c>
      <c r="BP254" s="64"/>
      <c r="BQ254" s="59">
        <f t="shared" si="128"/>
        <v>793</v>
      </c>
      <c r="BR254" s="59">
        <f t="shared" si="129"/>
        <v>0</v>
      </c>
      <c r="BS254" s="59">
        <f t="shared" si="130"/>
        <v>0</v>
      </c>
      <c r="BT254" s="59">
        <f t="shared" si="131"/>
        <v>0</v>
      </c>
    </row>
    <row r="255">
      <c r="A255" s="45">
        <v>511621.0</v>
      </c>
      <c r="B255" s="46" t="s">
        <v>183</v>
      </c>
      <c r="C255" s="6"/>
      <c r="D255" s="47">
        <f t="shared" ref="D255:AZ255" si="171">sum(D257:D259)</f>
        <v>52026000</v>
      </c>
      <c r="E255" s="47">
        <f t="shared" si="171"/>
        <v>3768170</v>
      </c>
      <c r="F255" s="47">
        <f t="shared" si="171"/>
        <v>0</v>
      </c>
      <c r="G255" s="47">
        <f t="shared" si="171"/>
        <v>0</v>
      </c>
      <c r="H255" s="47">
        <f t="shared" si="171"/>
        <v>0</v>
      </c>
      <c r="I255" s="47">
        <f t="shared" si="171"/>
        <v>3768170</v>
      </c>
      <c r="J255" s="47">
        <f t="shared" si="171"/>
        <v>0</v>
      </c>
      <c r="K255" s="47">
        <f t="shared" si="171"/>
        <v>0</v>
      </c>
      <c r="L255" s="47">
        <f t="shared" si="171"/>
        <v>0</v>
      </c>
      <c r="M255" s="47">
        <f t="shared" si="171"/>
        <v>6369430</v>
      </c>
      <c r="N255" s="47">
        <f t="shared" si="171"/>
        <v>0</v>
      </c>
      <c r="O255" s="47">
        <f t="shared" si="171"/>
        <v>0</v>
      </c>
      <c r="P255" s="47">
        <f t="shared" si="171"/>
        <v>0</v>
      </c>
      <c r="Q255" s="47">
        <f t="shared" si="171"/>
        <v>3814540</v>
      </c>
      <c r="R255" s="47">
        <f t="shared" si="171"/>
        <v>27870</v>
      </c>
      <c r="S255" s="47">
        <f t="shared" si="171"/>
        <v>0</v>
      </c>
      <c r="T255" s="47">
        <f t="shared" si="171"/>
        <v>0</v>
      </c>
      <c r="U255" s="47">
        <f t="shared" si="171"/>
        <v>3814540</v>
      </c>
      <c r="V255" s="47">
        <f t="shared" si="171"/>
        <v>0</v>
      </c>
      <c r="W255" s="47">
        <f t="shared" si="171"/>
        <v>0</v>
      </c>
      <c r="X255" s="47">
        <f t="shared" si="171"/>
        <v>0</v>
      </c>
      <c r="Y255" s="47">
        <f t="shared" si="171"/>
        <v>6962274</v>
      </c>
      <c r="Z255" s="47">
        <f t="shared" si="171"/>
        <v>0</v>
      </c>
      <c r="AA255" s="47">
        <f t="shared" si="171"/>
        <v>0</v>
      </c>
      <c r="AB255" s="47">
        <f t="shared" si="171"/>
        <v>0</v>
      </c>
      <c r="AC255" s="47">
        <f t="shared" si="171"/>
        <v>3814540</v>
      </c>
      <c r="AD255" s="47">
        <f t="shared" si="171"/>
        <v>0</v>
      </c>
      <c r="AE255" s="47">
        <f t="shared" si="171"/>
        <v>0</v>
      </c>
      <c r="AF255" s="47">
        <f t="shared" si="171"/>
        <v>0</v>
      </c>
      <c r="AG255" s="47">
        <f t="shared" si="171"/>
        <v>3814540</v>
      </c>
      <c r="AH255" s="47">
        <f t="shared" si="171"/>
        <v>0</v>
      </c>
      <c r="AI255" s="47">
        <f t="shared" si="171"/>
        <v>0</v>
      </c>
      <c r="AJ255" s="47">
        <f t="shared" si="171"/>
        <v>0</v>
      </c>
      <c r="AK255" s="47">
        <f t="shared" si="171"/>
        <v>3814540</v>
      </c>
      <c r="AL255" s="47">
        <f t="shared" si="171"/>
        <v>0</v>
      </c>
      <c r="AM255" s="47">
        <f t="shared" si="171"/>
        <v>0</v>
      </c>
      <c r="AN255" s="47">
        <f t="shared" si="171"/>
        <v>0</v>
      </c>
      <c r="AO255" s="47">
        <f t="shared" si="171"/>
        <v>0</v>
      </c>
      <c r="AP255" s="47">
        <f t="shared" si="171"/>
        <v>0</v>
      </c>
      <c r="AQ255" s="47">
        <f t="shared" si="171"/>
        <v>0</v>
      </c>
      <c r="AR255" s="47">
        <f t="shared" si="171"/>
        <v>0</v>
      </c>
      <c r="AS255" s="47">
        <f t="shared" si="171"/>
        <v>0</v>
      </c>
      <c r="AT255" s="47">
        <f t="shared" si="171"/>
        <v>0</v>
      </c>
      <c r="AU255" s="47">
        <f t="shared" si="171"/>
        <v>0</v>
      </c>
      <c r="AV255" s="47">
        <f t="shared" si="171"/>
        <v>0</v>
      </c>
      <c r="AW255" s="47">
        <f t="shared" si="171"/>
        <v>0</v>
      </c>
      <c r="AX255" s="47">
        <f t="shared" si="171"/>
        <v>0</v>
      </c>
      <c r="AY255" s="47">
        <f t="shared" si="171"/>
        <v>0</v>
      </c>
      <c r="AZ255" s="60">
        <f t="shared" si="171"/>
        <v>0</v>
      </c>
      <c r="BA255" s="59">
        <f t="shared" si="114"/>
        <v>39968614</v>
      </c>
      <c r="BB255" s="28">
        <f t="shared" si="115"/>
        <v>12057386</v>
      </c>
      <c r="BC255" s="61"/>
      <c r="BD255" s="59">
        <f t="shared" si="116"/>
        <v>3768170</v>
      </c>
      <c r="BE255" s="59">
        <f t="shared" si="117"/>
        <v>3768170</v>
      </c>
      <c r="BF255" s="59">
        <f t="shared" si="118"/>
        <v>6369430</v>
      </c>
      <c r="BG255" s="59">
        <f t="shared" si="119"/>
        <v>3842410</v>
      </c>
      <c r="BH255" s="59">
        <f t="shared" si="120"/>
        <v>3814540</v>
      </c>
      <c r="BI255" s="59">
        <f t="shared" si="121"/>
        <v>6962274</v>
      </c>
      <c r="BJ255" s="59">
        <f t="shared" si="122"/>
        <v>3814540</v>
      </c>
      <c r="BK255" s="59">
        <f t="shared" si="123"/>
        <v>3814540</v>
      </c>
      <c r="BL255" s="59">
        <f t="shared" si="124"/>
        <v>3814540</v>
      </c>
      <c r="BM255" s="59">
        <f t="shared" si="125"/>
        <v>0</v>
      </c>
      <c r="BN255" s="59">
        <f t="shared" si="126"/>
        <v>0</v>
      </c>
      <c r="BO255" s="59">
        <f t="shared" si="127"/>
        <v>0</v>
      </c>
      <c r="BP255" s="61"/>
      <c r="BQ255" s="59">
        <f t="shared" si="128"/>
        <v>13905770</v>
      </c>
      <c r="BR255" s="59">
        <f t="shared" si="129"/>
        <v>14619224</v>
      </c>
      <c r="BS255" s="59">
        <f t="shared" si="130"/>
        <v>11443620</v>
      </c>
      <c r="BT255" s="59">
        <f t="shared" si="131"/>
        <v>0</v>
      </c>
    </row>
    <row r="256">
      <c r="A256" s="49"/>
      <c r="B256" s="50" t="s">
        <v>37</v>
      </c>
      <c r="C256" s="6"/>
      <c r="D256" s="51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  <c r="AT256" s="62"/>
      <c r="AU256" s="62"/>
      <c r="AV256" s="62"/>
      <c r="AW256" s="62"/>
      <c r="AX256" s="62"/>
      <c r="AY256" s="62"/>
      <c r="AZ256" s="63"/>
      <c r="BA256" s="59">
        <f t="shared" si="114"/>
        <v>0</v>
      </c>
      <c r="BB256" s="28">
        <f t="shared" si="115"/>
        <v>0</v>
      </c>
      <c r="BC256" s="64"/>
      <c r="BD256" s="59">
        <f t="shared" si="116"/>
        <v>0</v>
      </c>
      <c r="BE256" s="59">
        <f t="shared" si="117"/>
        <v>0</v>
      </c>
      <c r="BF256" s="59">
        <f t="shared" si="118"/>
        <v>0</v>
      </c>
      <c r="BG256" s="59">
        <f t="shared" si="119"/>
        <v>0</v>
      </c>
      <c r="BH256" s="59">
        <f t="shared" si="120"/>
        <v>0</v>
      </c>
      <c r="BI256" s="59">
        <f t="shared" si="121"/>
        <v>0</v>
      </c>
      <c r="BJ256" s="59">
        <f t="shared" si="122"/>
        <v>0</v>
      </c>
      <c r="BK256" s="59">
        <f t="shared" si="123"/>
        <v>0</v>
      </c>
      <c r="BL256" s="59">
        <f t="shared" si="124"/>
        <v>0</v>
      </c>
      <c r="BM256" s="59">
        <f t="shared" si="125"/>
        <v>0</v>
      </c>
      <c r="BN256" s="59">
        <f t="shared" si="126"/>
        <v>0</v>
      </c>
      <c r="BO256" s="59">
        <f t="shared" si="127"/>
        <v>0</v>
      </c>
      <c r="BP256" s="64"/>
      <c r="BQ256" s="59">
        <f t="shared" si="128"/>
        <v>0</v>
      </c>
      <c r="BR256" s="59">
        <f t="shared" si="129"/>
        <v>0</v>
      </c>
      <c r="BS256" s="59">
        <f t="shared" si="130"/>
        <v>0</v>
      </c>
      <c r="BT256" s="59">
        <f t="shared" si="131"/>
        <v>0</v>
      </c>
    </row>
    <row r="257">
      <c r="A257" s="49"/>
      <c r="B257" s="52" t="s">
        <v>38</v>
      </c>
      <c r="C257" s="52" t="s">
        <v>184</v>
      </c>
      <c r="D257" s="53">
        <v>4.5887E7</v>
      </c>
      <c r="E257" s="53">
        <v>3768170.0</v>
      </c>
      <c r="F257" s="62"/>
      <c r="G257" s="62"/>
      <c r="H257" s="62"/>
      <c r="I257" s="53">
        <v>3768170.0</v>
      </c>
      <c r="J257" s="62"/>
      <c r="K257" s="62"/>
      <c r="L257" s="62"/>
      <c r="M257" s="53">
        <v>3768170.0</v>
      </c>
      <c r="N257" s="62"/>
      <c r="O257" s="62"/>
      <c r="P257" s="62"/>
      <c r="Q257" s="53">
        <v>3814540.0</v>
      </c>
      <c r="R257" s="53">
        <v>27870.0</v>
      </c>
      <c r="S257" s="62"/>
      <c r="T257" s="62"/>
      <c r="U257" s="53">
        <v>3814540.0</v>
      </c>
      <c r="V257" s="62"/>
      <c r="W257" s="62"/>
      <c r="X257" s="62"/>
      <c r="Y257" s="53">
        <v>3814540.0</v>
      </c>
      <c r="Z257" s="62"/>
      <c r="AA257" s="62"/>
      <c r="AB257" s="62"/>
      <c r="AC257" s="53">
        <v>3814540.0</v>
      </c>
      <c r="AD257" s="62"/>
      <c r="AE257" s="62"/>
      <c r="AF257" s="62"/>
      <c r="AG257" s="53">
        <v>3814540.0</v>
      </c>
      <c r="AH257" s="62"/>
      <c r="AI257" s="62"/>
      <c r="AJ257" s="62"/>
      <c r="AK257" s="53">
        <v>3814540.0</v>
      </c>
      <c r="AL257" s="62"/>
      <c r="AM257" s="62"/>
      <c r="AN257" s="62"/>
      <c r="AO257" s="53"/>
      <c r="AP257" s="62"/>
      <c r="AQ257" s="62"/>
      <c r="AR257" s="62"/>
      <c r="AS257" s="53"/>
      <c r="AT257" s="62"/>
      <c r="AU257" s="62"/>
      <c r="AV257" s="62"/>
      <c r="AW257" s="53"/>
      <c r="AX257" s="62"/>
      <c r="AY257" s="62"/>
      <c r="AZ257" s="63"/>
      <c r="BA257" s="59">
        <f t="shared" si="114"/>
        <v>34219620</v>
      </c>
      <c r="BB257" s="28">
        <f t="shared" si="115"/>
        <v>11667380</v>
      </c>
      <c r="BC257" s="64"/>
      <c r="BD257" s="59">
        <f t="shared" si="116"/>
        <v>3768170</v>
      </c>
      <c r="BE257" s="59">
        <f t="shared" si="117"/>
        <v>3768170</v>
      </c>
      <c r="BF257" s="59">
        <f t="shared" si="118"/>
        <v>3768170</v>
      </c>
      <c r="BG257" s="59">
        <f t="shared" si="119"/>
        <v>3842410</v>
      </c>
      <c r="BH257" s="59">
        <f t="shared" si="120"/>
        <v>3814540</v>
      </c>
      <c r="BI257" s="59">
        <f t="shared" si="121"/>
        <v>3814540</v>
      </c>
      <c r="BJ257" s="59">
        <f t="shared" si="122"/>
        <v>3814540</v>
      </c>
      <c r="BK257" s="59">
        <f t="shared" si="123"/>
        <v>3814540</v>
      </c>
      <c r="BL257" s="59">
        <f t="shared" si="124"/>
        <v>3814540</v>
      </c>
      <c r="BM257" s="59">
        <f t="shared" si="125"/>
        <v>0</v>
      </c>
      <c r="BN257" s="59">
        <f t="shared" si="126"/>
        <v>0</v>
      </c>
      <c r="BO257" s="59">
        <f t="shared" si="127"/>
        <v>0</v>
      </c>
      <c r="BP257" s="64"/>
      <c r="BQ257" s="59">
        <f t="shared" si="128"/>
        <v>11304510</v>
      </c>
      <c r="BR257" s="59">
        <f t="shared" si="129"/>
        <v>11471490</v>
      </c>
      <c r="BS257" s="59">
        <f t="shared" si="130"/>
        <v>11443620</v>
      </c>
      <c r="BT257" s="59">
        <f t="shared" si="131"/>
        <v>0</v>
      </c>
    </row>
    <row r="258">
      <c r="A258" s="49"/>
      <c r="B258" s="52" t="s">
        <v>38</v>
      </c>
      <c r="C258" s="52" t="s">
        <v>185</v>
      </c>
      <c r="D258" s="53">
        <v>3537000.0</v>
      </c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53">
        <v>3147734.0</v>
      </c>
      <c r="Z258" s="62"/>
      <c r="AA258" s="53"/>
      <c r="AB258" s="62"/>
      <c r="AC258" s="62"/>
      <c r="AD258" s="62"/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  <c r="AT258" s="62"/>
      <c r="AU258" s="62"/>
      <c r="AV258" s="62"/>
      <c r="AW258" s="62"/>
      <c r="AX258" s="62"/>
      <c r="AY258" s="62"/>
      <c r="AZ258" s="63"/>
      <c r="BA258" s="59">
        <f t="shared" si="114"/>
        <v>3147734</v>
      </c>
      <c r="BB258" s="28">
        <f t="shared" si="115"/>
        <v>389266</v>
      </c>
      <c r="BC258" s="64"/>
      <c r="BD258" s="59">
        <f t="shared" si="116"/>
        <v>0</v>
      </c>
      <c r="BE258" s="59">
        <f t="shared" si="117"/>
        <v>0</v>
      </c>
      <c r="BF258" s="59">
        <f t="shared" si="118"/>
        <v>0</v>
      </c>
      <c r="BG258" s="59">
        <f t="shared" si="119"/>
        <v>0</v>
      </c>
      <c r="BH258" s="59">
        <f t="shared" si="120"/>
        <v>0</v>
      </c>
      <c r="BI258" s="59">
        <f t="shared" si="121"/>
        <v>3147734</v>
      </c>
      <c r="BJ258" s="59">
        <f t="shared" si="122"/>
        <v>0</v>
      </c>
      <c r="BK258" s="59">
        <f t="shared" si="123"/>
        <v>0</v>
      </c>
      <c r="BL258" s="59">
        <f t="shared" si="124"/>
        <v>0</v>
      </c>
      <c r="BM258" s="59">
        <f t="shared" si="125"/>
        <v>0</v>
      </c>
      <c r="BN258" s="59">
        <f t="shared" si="126"/>
        <v>0</v>
      </c>
      <c r="BO258" s="59">
        <f t="shared" si="127"/>
        <v>0</v>
      </c>
      <c r="BP258" s="64"/>
      <c r="BQ258" s="59">
        <f t="shared" si="128"/>
        <v>0</v>
      </c>
      <c r="BR258" s="59">
        <f t="shared" si="129"/>
        <v>3147734</v>
      </c>
      <c r="BS258" s="59">
        <f t="shared" si="130"/>
        <v>0</v>
      </c>
      <c r="BT258" s="59">
        <f t="shared" si="131"/>
        <v>0</v>
      </c>
    </row>
    <row r="259">
      <c r="A259" s="49"/>
      <c r="B259" s="52" t="s">
        <v>38</v>
      </c>
      <c r="C259" s="52" t="s">
        <v>186</v>
      </c>
      <c r="D259" s="53">
        <v>2602000.0</v>
      </c>
      <c r="E259" s="62"/>
      <c r="F259" s="62"/>
      <c r="G259" s="62"/>
      <c r="H259" s="62"/>
      <c r="I259" s="62"/>
      <c r="J259" s="62"/>
      <c r="K259" s="62"/>
      <c r="L259" s="62"/>
      <c r="M259" s="53">
        <v>2601260.0</v>
      </c>
      <c r="N259" s="53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2"/>
      <c r="AH259" s="62"/>
      <c r="AI259" s="62"/>
      <c r="AJ259" s="62"/>
      <c r="AK259" s="62"/>
      <c r="AL259" s="62"/>
      <c r="AM259" s="62"/>
      <c r="AN259" s="62"/>
      <c r="AO259" s="62"/>
      <c r="AP259" s="62"/>
      <c r="AQ259" s="62"/>
      <c r="AR259" s="62"/>
      <c r="AS259" s="62"/>
      <c r="AT259" s="62"/>
      <c r="AU259" s="62"/>
      <c r="AV259" s="62"/>
      <c r="AW259" s="62"/>
      <c r="AX259" s="62"/>
      <c r="AY259" s="62"/>
      <c r="AZ259" s="63"/>
      <c r="BA259" s="59">
        <f t="shared" si="114"/>
        <v>2601260</v>
      </c>
      <c r="BB259" s="28">
        <f t="shared" si="115"/>
        <v>740</v>
      </c>
      <c r="BC259" s="64"/>
      <c r="BD259" s="59">
        <f t="shared" si="116"/>
        <v>0</v>
      </c>
      <c r="BE259" s="59">
        <f t="shared" si="117"/>
        <v>0</v>
      </c>
      <c r="BF259" s="59">
        <f t="shared" si="118"/>
        <v>2601260</v>
      </c>
      <c r="BG259" s="59">
        <f t="shared" si="119"/>
        <v>0</v>
      </c>
      <c r="BH259" s="59">
        <f t="shared" si="120"/>
        <v>0</v>
      </c>
      <c r="BI259" s="59">
        <f t="shared" si="121"/>
        <v>0</v>
      </c>
      <c r="BJ259" s="59">
        <f t="shared" si="122"/>
        <v>0</v>
      </c>
      <c r="BK259" s="59">
        <f t="shared" si="123"/>
        <v>0</v>
      </c>
      <c r="BL259" s="59">
        <f t="shared" si="124"/>
        <v>0</v>
      </c>
      <c r="BM259" s="59">
        <f t="shared" si="125"/>
        <v>0</v>
      </c>
      <c r="BN259" s="59">
        <f t="shared" si="126"/>
        <v>0</v>
      </c>
      <c r="BO259" s="59">
        <f t="shared" si="127"/>
        <v>0</v>
      </c>
      <c r="BP259" s="64"/>
      <c r="BQ259" s="59">
        <f t="shared" si="128"/>
        <v>2601260</v>
      </c>
      <c r="BR259" s="59">
        <f t="shared" si="129"/>
        <v>0</v>
      </c>
      <c r="BS259" s="59">
        <f t="shared" si="130"/>
        <v>0</v>
      </c>
      <c r="BT259" s="59">
        <f t="shared" si="131"/>
        <v>0</v>
      </c>
    </row>
    <row r="260">
      <c r="A260" s="45">
        <v>511622.0</v>
      </c>
      <c r="B260" s="46" t="s">
        <v>187</v>
      </c>
      <c r="C260" s="6"/>
      <c r="D260" s="47">
        <f t="shared" ref="D260:AZ260" si="172">sum(D262:D264)</f>
        <v>11670000</v>
      </c>
      <c r="E260" s="47">
        <f t="shared" si="172"/>
        <v>817656</v>
      </c>
      <c r="F260" s="47">
        <f t="shared" si="172"/>
        <v>0</v>
      </c>
      <c r="G260" s="47">
        <f t="shared" si="172"/>
        <v>0</v>
      </c>
      <c r="H260" s="47">
        <f t="shared" si="172"/>
        <v>0</v>
      </c>
      <c r="I260" s="47">
        <f t="shared" si="172"/>
        <v>817656</v>
      </c>
      <c r="J260" s="47">
        <f t="shared" si="172"/>
        <v>0</v>
      </c>
      <c r="K260" s="47">
        <f t="shared" si="172"/>
        <v>0</v>
      </c>
      <c r="L260" s="47">
        <f t="shared" si="172"/>
        <v>0</v>
      </c>
      <c r="M260" s="47">
        <f t="shared" si="172"/>
        <v>1368606</v>
      </c>
      <c r="N260" s="47">
        <f t="shared" si="172"/>
        <v>0</v>
      </c>
      <c r="O260" s="47">
        <f t="shared" si="172"/>
        <v>0</v>
      </c>
      <c r="P260" s="47">
        <f t="shared" si="172"/>
        <v>0</v>
      </c>
      <c r="Q260" s="47">
        <f t="shared" si="172"/>
        <v>825288</v>
      </c>
      <c r="R260" s="47">
        <f t="shared" si="172"/>
        <v>0</v>
      </c>
      <c r="S260" s="47">
        <f t="shared" si="172"/>
        <v>0</v>
      </c>
      <c r="T260" s="47">
        <f t="shared" si="172"/>
        <v>0</v>
      </c>
      <c r="U260" s="47">
        <f t="shared" si="172"/>
        <v>889360</v>
      </c>
      <c r="V260" s="47">
        <f t="shared" si="172"/>
        <v>0</v>
      </c>
      <c r="W260" s="47">
        <f t="shared" si="172"/>
        <v>0</v>
      </c>
      <c r="X260" s="47">
        <f t="shared" si="172"/>
        <v>0</v>
      </c>
      <c r="Y260" s="47">
        <f t="shared" si="172"/>
        <v>1604957</v>
      </c>
      <c r="Z260" s="47">
        <f t="shared" si="172"/>
        <v>0</v>
      </c>
      <c r="AA260" s="47">
        <f t="shared" si="172"/>
        <v>0</v>
      </c>
      <c r="AB260" s="47">
        <f t="shared" si="172"/>
        <v>0</v>
      </c>
      <c r="AC260" s="47">
        <f t="shared" si="172"/>
        <v>889360</v>
      </c>
      <c r="AD260" s="47">
        <f t="shared" si="172"/>
        <v>0</v>
      </c>
      <c r="AE260" s="47">
        <f t="shared" si="172"/>
        <v>0</v>
      </c>
      <c r="AF260" s="47">
        <f t="shared" si="172"/>
        <v>0</v>
      </c>
      <c r="AG260" s="47">
        <f t="shared" si="172"/>
        <v>889360</v>
      </c>
      <c r="AH260" s="47">
        <f t="shared" si="172"/>
        <v>0</v>
      </c>
      <c r="AI260" s="47">
        <f t="shared" si="172"/>
        <v>0</v>
      </c>
      <c r="AJ260" s="47">
        <f t="shared" si="172"/>
        <v>0</v>
      </c>
      <c r="AK260" s="47">
        <f t="shared" si="172"/>
        <v>948336</v>
      </c>
      <c r="AL260" s="47">
        <f t="shared" si="172"/>
        <v>0</v>
      </c>
      <c r="AM260" s="47">
        <f t="shared" si="172"/>
        <v>0</v>
      </c>
      <c r="AN260" s="47">
        <f t="shared" si="172"/>
        <v>0</v>
      </c>
      <c r="AO260" s="47">
        <f t="shared" si="172"/>
        <v>0</v>
      </c>
      <c r="AP260" s="47">
        <f t="shared" si="172"/>
        <v>0</v>
      </c>
      <c r="AQ260" s="47">
        <f t="shared" si="172"/>
        <v>0</v>
      </c>
      <c r="AR260" s="47">
        <f t="shared" si="172"/>
        <v>0</v>
      </c>
      <c r="AS260" s="47">
        <f t="shared" si="172"/>
        <v>0</v>
      </c>
      <c r="AT260" s="47">
        <f t="shared" si="172"/>
        <v>0</v>
      </c>
      <c r="AU260" s="47">
        <f t="shared" si="172"/>
        <v>0</v>
      </c>
      <c r="AV260" s="47">
        <f t="shared" si="172"/>
        <v>0</v>
      </c>
      <c r="AW260" s="47">
        <f t="shared" si="172"/>
        <v>0</v>
      </c>
      <c r="AX260" s="47">
        <f t="shared" si="172"/>
        <v>0</v>
      </c>
      <c r="AY260" s="47">
        <f t="shared" si="172"/>
        <v>0</v>
      </c>
      <c r="AZ260" s="60">
        <f t="shared" si="172"/>
        <v>0</v>
      </c>
      <c r="BA260" s="59">
        <f t="shared" si="114"/>
        <v>9050579</v>
      </c>
      <c r="BB260" s="28">
        <f t="shared" si="115"/>
        <v>2619421</v>
      </c>
      <c r="BC260" s="61"/>
      <c r="BD260" s="59">
        <f t="shared" si="116"/>
        <v>817656</v>
      </c>
      <c r="BE260" s="59">
        <f t="shared" si="117"/>
        <v>817656</v>
      </c>
      <c r="BF260" s="59">
        <f t="shared" si="118"/>
        <v>1368606</v>
      </c>
      <c r="BG260" s="59">
        <f t="shared" si="119"/>
        <v>825288</v>
      </c>
      <c r="BH260" s="59">
        <f t="shared" si="120"/>
        <v>889360</v>
      </c>
      <c r="BI260" s="59">
        <f t="shared" si="121"/>
        <v>1604957</v>
      </c>
      <c r="BJ260" s="59">
        <f t="shared" si="122"/>
        <v>889360</v>
      </c>
      <c r="BK260" s="59">
        <f t="shared" si="123"/>
        <v>889360</v>
      </c>
      <c r="BL260" s="59">
        <f t="shared" si="124"/>
        <v>948336</v>
      </c>
      <c r="BM260" s="59">
        <f t="shared" si="125"/>
        <v>0</v>
      </c>
      <c r="BN260" s="59">
        <f t="shared" si="126"/>
        <v>0</v>
      </c>
      <c r="BO260" s="59">
        <f t="shared" si="127"/>
        <v>0</v>
      </c>
      <c r="BP260" s="61"/>
      <c r="BQ260" s="59">
        <f t="shared" si="128"/>
        <v>3003918</v>
      </c>
      <c r="BR260" s="59">
        <f t="shared" si="129"/>
        <v>3319605</v>
      </c>
      <c r="BS260" s="59">
        <f t="shared" si="130"/>
        <v>2727056</v>
      </c>
      <c r="BT260" s="59">
        <f t="shared" si="131"/>
        <v>0</v>
      </c>
    </row>
    <row r="261">
      <c r="A261" s="49"/>
      <c r="B261" s="50" t="s">
        <v>37</v>
      </c>
      <c r="C261" s="6"/>
      <c r="D261" s="51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  <c r="AT261" s="62"/>
      <c r="AU261" s="62"/>
      <c r="AV261" s="62"/>
      <c r="AW261" s="62"/>
      <c r="AX261" s="62"/>
      <c r="AY261" s="62"/>
      <c r="AZ261" s="63"/>
      <c r="BA261" s="59">
        <f t="shared" si="114"/>
        <v>0</v>
      </c>
      <c r="BB261" s="28">
        <f t="shared" si="115"/>
        <v>0</v>
      </c>
      <c r="BC261" s="64"/>
      <c r="BD261" s="59">
        <f t="shared" si="116"/>
        <v>0</v>
      </c>
      <c r="BE261" s="59">
        <f t="shared" si="117"/>
        <v>0</v>
      </c>
      <c r="BF261" s="59">
        <f t="shared" si="118"/>
        <v>0</v>
      </c>
      <c r="BG261" s="59">
        <f t="shared" si="119"/>
        <v>0</v>
      </c>
      <c r="BH261" s="59">
        <f t="shared" si="120"/>
        <v>0</v>
      </c>
      <c r="BI261" s="59">
        <f t="shared" si="121"/>
        <v>0</v>
      </c>
      <c r="BJ261" s="59">
        <f t="shared" si="122"/>
        <v>0</v>
      </c>
      <c r="BK261" s="59">
        <f t="shared" si="123"/>
        <v>0</v>
      </c>
      <c r="BL261" s="59">
        <f t="shared" si="124"/>
        <v>0</v>
      </c>
      <c r="BM261" s="59">
        <f t="shared" si="125"/>
        <v>0</v>
      </c>
      <c r="BN261" s="59">
        <f t="shared" si="126"/>
        <v>0</v>
      </c>
      <c r="BO261" s="59">
        <f t="shared" si="127"/>
        <v>0</v>
      </c>
      <c r="BP261" s="64"/>
      <c r="BQ261" s="59">
        <f t="shared" si="128"/>
        <v>0</v>
      </c>
      <c r="BR261" s="59">
        <f t="shared" si="129"/>
        <v>0</v>
      </c>
      <c r="BS261" s="59">
        <f t="shared" si="130"/>
        <v>0</v>
      </c>
      <c r="BT261" s="59">
        <f t="shared" si="131"/>
        <v>0</v>
      </c>
    </row>
    <row r="262">
      <c r="A262" s="49"/>
      <c r="B262" s="52" t="s">
        <v>38</v>
      </c>
      <c r="C262" s="52" t="s">
        <v>188</v>
      </c>
      <c r="D262" s="53">
        <v>1.0051E7</v>
      </c>
      <c r="E262" s="53">
        <v>817656.0</v>
      </c>
      <c r="F262" s="62"/>
      <c r="G262" s="62"/>
      <c r="H262" s="62"/>
      <c r="I262" s="53">
        <v>817656.0</v>
      </c>
      <c r="J262" s="62"/>
      <c r="K262" s="62"/>
      <c r="L262" s="62"/>
      <c r="M262" s="53">
        <v>817656.0</v>
      </c>
      <c r="N262" s="62"/>
      <c r="O262" s="62"/>
      <c r="P262" s="62"/>
      <c r="Q262" s="53">
        <v>825288.0</v>
      </c>
      <c r="R262" s="62"/>
      <c r="S262" s="62"/>
      <c r="T262" s="62"/>
      <c r="U262" s="53">
        <v>889360.0</v>
      </c>
      <c r="V262" s="62"/>
      <c r="W262" s="62"/>
      <c r="X262" s="62"/>
      <c r="Y262" s="53">
        <v>889360.0</v>
      </c>
      <c r="Z262" s="62"/>
      <c r="AA262" s="62"/>
      <c r="AB262" s="62"/>
      <c r="AC262" s="53">
        <v>889360.0</v>
      </c>
      <c r="AD262" s="62"/>
      <c r="AE262" s="62"/>
      <c r="AF262" s="62"/>
      <c r="AG262" s="53">
        <v>889360.0</v>
      </c>
      <c r="AH262" s="62"/>
      <c r="AI262" s="62"/>
      <c r="AJ262" s="62"/>
      <c r="AK262" s="53">
        <v>948336.0</v>
      </c>
      <c r="AL262" s="62"/>
      <c r="AM262" s="62"/>
      <c r="AN262" s="62"/>
      <c r="AO262" s="53"/>
      <c r="AP262" s="62"/>
      <c r="AQ262" s="62"/>
      <c r="AR262" s="62"/>
      <c r="AS262" s="53"/>
      <c r="AT262" s="62"/>
      <c r="AU262" s="62"/>
      <c r="AV262" s="62"/>
      <c r="AW262" s="53"/>
      <c r="AX262" s="62"/>
      <c r="AY262" s="62"/>
      <c r="AZ262" s="63"/>
      <c r="BA262" s="59">
        <f t="shared" si="114"/>
        <v>7784032</v>
      </c>
      <c r="BB262" s="28">
        <f t="shared" si="115"/>
        <v>2266968</v>
      </c>
      <c r="BC262" s="64"/>
      <c r="BD262" s="59">
        <f t="shared" si="116"/>
        <v>817656</v>
      </c>
      <c r="BE262" s="59">
        <f t="shared" si="117"/>
        <v>817656</v>
      </c>
      <c r="BF262" s="59">
        <f t="shared" si="118"/>
        <v>817656</v>
      </c>
      <c r="BG262" s="59">
        <f t="shared" si="119"/>
        <v>825288</v>
      </c>
      <c r="BH262" s="59">
        <f t="shared" si="120"/>
        <v>889360</v>
      </c>
      <c r="BI262" s="59">
        <f t="shared" si="121"/>
        <v>889360</v>
      </c>
      <c r="BJ262" s="59">
        <f t="shared" si="122"/>
        <v>889360</v>
      </c>
      <c r="BK262" s="59">
        <f t="shared" si="123"/>
        <v>889360</v>
      </c>
      <c r="BL262" s="59">
        <f t="shared" si="124"/>
        <v>948336</v>
      </c>
      <c r="BM262" s="59">
        <f t="shared" si="125"/>
        <v>0</v>
      </c>
      <c r="BN262" s="59">
        <f t="shared" si="126"/>
        <v>0</v>
      </c>
      <c r="BO262" s="59">
        <f t="shared" si="127"/>
        <v>0</v>
      </c>
      <c r="BP262" s="64"/>
      <c r="BQ262" s="59">
        <f t="shared" si="128"/>
        <v>2452968</v>
      </c>
      <c r="BR262" s="59">
        <f t="shared" si="129"/>
        <v>2604008</v>
      </c>
      <c r="BS262" s="59">
        <f t="shared" si="130"/>
        <v>2727056</v>
      </c>
      <c r="BT262" s="59">
        <f t="shared" si="131"/>
        <v>0</v>
      </c>
    </row>
    <row r="263">
      <c r="A263" s="49"/>
      <c r="B263" s="52" t="s">
        <v>38</v>
      </c>
      <c r="C263" s="52" t="s">
        <v>189</v>
      </c>
      <c r="D263" s="53">
        <v>1068000.0</v>
      </c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53">
        <v>715597.0</v>
      </c>
      <c r="Z263" s="62"/>
      <c r="AA263" s="53"/>
      <c r="AB263" s="62"/>
      <c r="AC263" s="62"/>
      <c r="AD263" s="62"/>
      <c r="AE263" s="62"/>
      <c r="AF263" s="62"/>
      <c r="AG263" s="62"/>
      <c r="AH263" s="62"/>
      <c r="AI263" s="62"/>
      <c r="AJ263" s="62"/>
      <c r="AK263" s="62"/>
      <c r="AL263" s="62"/>
      <c r="AM263" s="62"/>
      <c r="AN263" s="62"/>
      <c r="AO263" s="62"/>
      <c r="AP263" s="62"/>
      <c r="AQ263" s="62"/>
      <c r="AR263" s="62"/>
      <c r="AS263" s="62"/>
      <c r="AT263" s="62"/>
      <c r="AU263" s="62"/>
      <c r="AV263" s="62"/>
      <c r="AW263" s="62"/>
      <c r="AX263" s="62"/>
      <c r="AY263" s="62"/>
      <c r="AZ263" s="63"/>
      <c r="BA263" s="59">
        <f t="shared" si="114"/>
        <v>715597</v>
      </c>
      <c r="BB263" s="28">
        <f t="shared" si="115"/>
        <v>352403</v>
      </c>
      <c r="BC263" s="64"/>
      <c r="BD263" s="59">
        <f t="shared" si="116"/>
        <v>0</v>
      </c>
      <c r="BE263" s="59">
        <f t="shared" si="117"/>
        <v>0</v>
      </c>
      <c r="BF263" s="59">
        <f t="shared" si="118"/>
        <v>0</v>
      </c>
      <c r="BG263" s="59">
        <f t="shared" si="119"/>
        <v>0</v>
      </c>
      <c r="BH263" s="59">
        <f t="shared" si="120"/>
        <v>0</v>
      </c>
      <c r="BI263" s="59">
        <f t="shared" si="121"/>
        <v>715597</v>
      </c>
      <c r="BJ263" s="59">
        <f t="shared" si="122"/>
        <v>0</v>
      </c>
      <c r="BK263" s="59">
        <f t="shared" si="123"/>
        <v>0</v>
      </c>
      <c r="BL263" s="59">
        <f t="shared" si="124"/>
        <v>0</v>
      </c>
      <c r="BM263" s="59">
        <f t="shared" si="125"/>
        <v>0</v>
      </c>
      <c r="BN263" s="59">
        <f t="shared" si="126"/>
        <v>0</v>
      </c>
      <c r="BO263" s="59">
        <f t="shared" si="127"/>
        <v>0</v>
      </c>
      <c r="BP263" s="64"/>
      <c r="BQ263" s="59">
        <f t="shared" si="128"/>
        <v>0</v>
      </c>
      <c r="BR263" s="59">
        <f t="shared" si="129"/>
        <v>715597</v>
      </c>
      <c r="BS263" s="59">
        <f t="shared" si="130"/>
        <v>0</v>
      </c>
      <c r="BT263" s="59">
        <f t="shared" si="131"/>
        <v>0</v>
      </c>
    </row>
    <row r="264">
      <c r="A264" s="49"/>
      <c r="B264" s="52" t="s">
        <v>38</v>
      </c>
      <c r="C264" s="52" t="s">
        <v>190</v>
      </c>
      <c r="D264" s="53">
        <v>551000.0</v>
      </c>
      <c r="E264" s="62"/>
      <c r="F264" s="62"/>
      <c r="G264" s="62"/>
      <c r="H264" s="62"/>
      <c r="I264" s="62"/>
      <c r="J264" s="62"/>
      <c r="K264" s="62"/>
      <c r="L264" s="62"/>
      <c r="M264" s="53">
        <v>550950.0</v>
      </c>
      <c r="N264" s="53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62"/>
      <c r="AV264" s="62"/>
      <c r="AW264" s="62"/>
      <c r="AX264" s="62"/>
      <c r="AY264" s="62"/>
      <c r="AZ264" s="63"/>
      <c r="BA264" s="59">
        <f t="shared" si="114"/>
        <v>550950</v>
      </c>
      <c r="BB264" s="28">
        <f t="shared" si="115"/>
        <v>50</v>
      </c>
      <c r="BC264" s="64"/>
      <c r="BD264" s="59">
        <f t="shared" si="116"/>
        <v>0</v>
      </c>
      <c r="BE264" s="59">
        <f t="shared" si="117"/>
        <v>0</v>
      </c>
      <c r="BF264" s="59">
        <f t="shared" si="118"/>
        <v>550950</v>
      </c>
      <c r="BG264" s="59">
        <f t="shared" si="119"/>
        <v>0</v>
      </c>
      <c r="BH264" s="59">
        <f t="shared" si="120"/>
        <v>0</v>
      </c>
      <c r="BI264" s="59">
        <f t="shared" si="121"/>
        <v>0</v>
      </c>
      <c r="BJ264" s="59">
        <f t="shared" si="122"/>
        <v>0</v>
      </c>
      <c r="BK264" s="59">
        <f t="shared" si="123"/>
        <v>0</v>
      </c>
      <c r="BL264" s="59">
        <f t="shared" si="124"/>
        <v>0</v>
      </c>
      <c r="BM264" s="59">
        <f t="shared" si="125"/>
        <v>0</v>
      </c>
      <c r="BN264" s="59">
        <f t="shared" si="126"/>
        <v>0</v>
      </c>
      <c r="BO264" s="59">
        <f t="shared" si="127"/>
        <v>0</v>
      </c>
      <c r="BP264" s="64"/>
      <c r="BQ264" s="59">
        <f t="shared" si="128"/>
        <v>550950</v>
      </c>
      <c r="BR264" s="59">
        <f t="shared" si="129"/>
        <v>0</v>
      </c>
      <c r="BS264" s="59">
        <f t="shared" si="130"/>
        <v>0</v>
      </c>
      <c r="BT264" s="59">
        <f t="shared" si="131"/>
        <v>0</v>
      </c>
    </row>
    <row r="265">
      <c r="A265" s="45">
        <v>511624.0</v>
      </c>
      <c r="B265" s="46" t="s">
        <v>191</v>
      </c>
      <c r="C265" s="6"/>
      <c r="D265" s="47">
        <f t="shared" ref="D265:AZ265" si="173">sum(D267:D269)</f>
        <v>34000000</v>
      </c>
      <c r="E265" s="47">
        <f t="shared" si="173"/>
        <v>2435000</v>
      </c>
      <c r="F265" s="47">
        <f t="shared" si="173"/>
        <v>0</v>
      </c>
      <c r="G265" s="47">
        <f t="shared" si="173"/>
        <v>0</v>
      </c>
      <c r="H265" s="47">
        <f t="shared" si="173"/>
        <v>0</v>
      </c>
      <c r="I265" s="47">
        <f t="shared" si="173"/>
        <v>2435000</v>
      </c>
      <c r="J265" s="47">
        <f t="shared" si="173"/>
        <v>0</v>
      </c>
      <c r="K265" s="47">
        <f t="shared" si="173"/>
        <v>0</v>
      </c>
      <c r="L265" s="47">
        <f t="shared" si="173"/>
        <v>0</v>
      </c>
      <c r="M265" s="47">
        <f t="shared" si="173"/>
        <v>4534583</v>
      </c>
      <c r="N265" s="47">
        <f t="shared" si="173"/>
        <v>0</v>
      </c>
      <c r="O265" s="47">
        <f t="shared" si="173"/>
        <v>0</v>
      </c>
      <c r="P265" s="47">
        <f t="shared" si="173"/>
        <v>0</v>
      </c>
      <c r="Q265" s="47">
        <f t="shared" si="173"/>
        <v>2435000</v>
      </c>
      <c r="R265" s="47">
        <f t="shared" si="173"/>
        <v>0</v>
      </c>
      <c r="S265" s="47">
        <f t="shared" si="173"/>
        <v>0</v>
      </c>
      <c r="T265" s="47">
        <f t="shared" si="173"/>
        <v>0</v>
      </c>
      <c r="U265" s="47">
        <f t="shared" si="173"/>
        <v>2435000</v>
      </c>
      <c r="V265" s="47">
        <f t="shared" si="173"/>
        <v>0</v>
      </c>
      <c r="W265" s="47">
        <f t="shared" si="173"/>
        <v>0</v>
      </c>
      <c r="X265" s="47">
        <f t="shared" si="173"/>
        <v>0</v>
      </c>
      <c r="Y265" s="47">
        <f t="shared" si="173"/>
        <v>4678333</v>
      </c>
      <c r="Z265" s="47">
        <f t="shared" si="173"/>
        <v>0</v>
      </c>
      <c r="AA265" s="47">
        <f t="shared" si="173"/>
        <v>0</v>
      </c>
      <c r="AB265" s="47">
        <f t="shared" si="173"/>
        <v>0</v>
      </c>
      <c r="AC265" s="47">
        <f t="shared" si="173"/>
        <v>2435000</v>
      </c>
      <c r="AD265" s="47">
        <f t="shared" si="173"/>
        <v>0</v>
      </c>
      <c r="AE265" s="47">
        <f t="shared" si="173"/>
        <v>0</v>
      </c>
      <c r="AF265" s="47">
        <f t="shared" si="173"/>
        <v>0</v>
      </c>
      <c r="AG265" s="47">
        <f t="shared" si="173"/>
        <v>2435000</v>
      </c>
      <c r="AH265" s="47">
        <f t="shared" si="173"/>
        <v>0</v>
      </c>
      <c r="AI265" s="47">
        <f t="shared" si="173"/>
        <v>0</v>
      </c>
      <c r="AJ265" s="47">
        <f t="shared" si="173"/>
        <v>0</v>
      </c>
      <c r="AK265" s="47">
        <f t="shared" si="173"/>
        <v>2435000</v>
      </c>
      <c r="AL265" s="47">
        <f t="shared" si="173"/>
        <v>0</v>
      </c>
      <c r="AM265" s="47">
        <f t="shared" si="173"/>
        <v>0</v>
      </c>
      <c r="AN265" s="47">
        <f t="shared" si="173"/>
        <v>0</v>
      </c>
      <c r="AO265" s="47">
        <f t="shared" si="173"/>
        <v>0</v>
      </c>
      <c r="AP265" s="47">
        <f t="shared" si="173"/>
        <v>0</v>
      </c>
      <c r="AQ265" s="47">
        <f t="shared" si="173"/>
        <v>0</v>
      </c>
      <c r="AR265" s="47">
        <f t="shared" si="173"/>
        <v>0</v>
      </c>
      <c r="AS265" s="47">
        <f t="shared" si="173"/>
        <v>0</v>
      </c>
      <c r="AT265" s="47">
        <f t="shared" si="173"/>
        <v>0</v>
      </c>
      <c r="AU265" s="47">
        <f t="shared" si="173"/>
        <v>0</v>
      </c>
      <c r="AV265" s="47">
        <f t="shared" si="173"/>
        <v>0</v>
      </c>
      <c r="AW265" s="47">
        <f t="shared" si="173"/>
        <v>0</v>
      </c>
      <c r="AX265" s="47">
        <f t="shared" si="173"/>
        <v>0</v>
      </c>
      <c r="AY265" s="47">
        <f t="shared" si="173"/>
        <v>0</v>
      </c>
      <c r="AZ265" s="60">
        <f t="shared" si="173"/>
        <v>0</v>
      </c>
      <c r="BA265" s="59">
        <f t="shared" si="114"/>
        <v>26257916</v>
      </c>
      <c r="BB265" s="28">
        <f t="shared" si="115"/>
        <v>7742084</v>
      </c>
      <c r="BC265" s="61"/>
      <c r="BD265" s="59">
        <f t="shared" si="116"/>
        <v>2435000</v>
      </c>
      <c r="BE265" s="59">
        <f t="shared" si="117"/>
        <v>2435000</v>
      </c>
      <c r="BF265" s="59">
        <f t="shared" si="118"/>
        <v>4534583</v>
      </c>
      <c r="BG265" s="59">
        <f t="shared" si="119"/>
        <v>2435000</v>
      </c>
      <c r="BH265" s="59">
        <f t="shared" si="120"/>
        <v>2435000</v>
      </c>
      <c r="BI265" s="59">
        <f t="shared" si="121"/>
        <v>4678333</v>
      </c>
      <c r="BJ265" s="59">
        <f t="shared" si="122"/>
        <v>2435000</v>
      </c>
      <c r="BK265" s="59">
        <f t="shared" si="123"/>
        <v>2435000</v>
      </c>
      <c r="BL265" s="59">
        <f t="shared" si="124"/>
        <v>2435000</v>
      </c>
      <c r="BM265" s="59">
        <f t="shared" si="125"/>
        <v>0</v>
      </c>
      <c r="BN265" s="59">
        <f t="shared" si="126"/>
        <v>0</v>
      </c>
      <c r="BO265" s="59">
        <f t="shared" si="127"/>
        <v>0</v>
      </c>
      <c r="BP265" s="61"/>
      <c r="BQ265" s="59">
        <f t="shared" si="128"/>
        <v>9404583</v>
      </c>
      <c r="BR265" s="59">
        <f t="shared" si="129"/>
        <v>9548333</v>
      </c>
      <c r="BS265" s="59">
        <f t="shared" si="130"/>
        <v>7305000</v>
      </c>
      <c r="BT265" s="59">
        <f t="shared" si="131"/>
        <v>0</v>
      </c>
    </row>
    <row r="266">
      <c r="A266" s="49"/>
      <c r="B266" s="50" t="s">
        <v>37</v>
      </c>
      <c r="C266" s="6"/>
      <c r="D266" s="51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  <c r="AT266" s="62"/>
      <c r="AU266" s="62"/>
      <c r="AV266" s="62"/>
      <c r="AW266" s="62"/>
      <c r="AX266" s="62"/>
      <c r="AY266" s="62"/>
      <c r="AZ266" s="63"/>
      <c r="BA266" s="59">
        <f t="shared" si="114"/>
        <v>0</v>
      </c>
      <c r="BB266" s="28">
        <f t="shared" si="115"/>
        <v>0</v>
      </c>
      <c r="BC266" s="64"/>
      <c r="BD266" s="59">
        <f t="shared" si="116"/>
        <v>0</v>
      </c>
      <c r="BE266" s="59">
        <f t="shared" si="117"/>
        <v>0</v>
      </c>
      <c r="BF266" s="59">
        <f t="shared" si="118"/>
        <v>0</v>
      </c>
      <c r="BG266" s="59">
        <f t="shared" si="119"/>
        <v>0</v>
      </c>
      <c r="BH266" s="59">
        <f t="shared" si="120"/>
        <v>0</v>
      </c>
      <c r="BI266" s="59">
        <f t="shared" si="121"/>
        <v>0</v>
      </c>
      <c r="BJ266" s="59">
        <f t="shared" si="122"/>
        <v>0</v>
      </c>
      <c r="BK266" s="59">
        <f t="shared" si="123"/>
        <v>0</v>
      </c>
      <c r="BL266" s="59">
        <f t="shared" si="124"/>
        <v>0</v>
      </c>
      <c r="BM266" s="59">
        <f t="shared" si="125"/>
        <v>0</v>
      </c>
      <c r="BN266" s="59">
        <f t="shared" si="126"/>
        <v>0</v>
      </c>
      <c r="BO266" s="59">
        <f t="shared" si="127"/>
        <v>0</v>
      </c>
      <c r="BP266" s="64"/>
      <c r="BQ266" s="59">
        <f t="shared" si="128"/>
        <v>0</v>
      </c>
      <c r="BR266" s="59">
        <f t="shared" si="129"/>
        <v>0</v>
      </c>
      <c r="BS266" s="59">
        <f t="shared" si="130"/>
        <v>0</v>
      </c>
      <c r="BT266" s="59">
        <f t="shared" si="131"/>
        <v>0</v>
      </c>
    </row>
    <row r="267">
      <c r="A267" s="49"/>
      <c r="B267" s="52" t="s">
        <v>38</v>
      </c>
      <c r="C267" s="52" t="s">
        <v>191</v>
      </c>
      <c r="D267" s="53">
        <v>2.922E7</v>
      </c>
      <c r="E267" s="53">
        <v>2435000.0</v>
      </c>
      <c r="F267" s="62"/>
      <c r="G267" s="62"/>
      <c r="H267" s="62"/>
      <c r="I267" s="53">
        <v>2435000.0</v>
      </c>
      <c r="J267" s="62"/>
      <c r="K267" s="62"/>
      <c r="L267" s="62"/>
      <c r="M267" s="53">
        <v>2435000.0</v>
      </c>
      <c r="N267" s="62"/>
      <c r="O267" s="62"/>
      <c r="P267" s="62"/>
      <c r="Q267" s="53">
        <v>2435000.0</v>
      </c>
      <c r="R267" s="62"/>
      <c r="S267" s="62"/>
      <c r="T267" s="62"/>
      <c r="U267" s="53">
        <v>2435000.0</v>
      </c>
      <c r="V267" s="62"/>
      <c r="W267" s="62"/>
      <c r="X267" s="62"/>
      <c r="Y267" s="53">
        <v>2435000.0</v>
      </c>
      <c r="Z267" s="62"/>
      <c r="AA267" s="62"/>
      <c r="AB267" s="62"/>
      <c r="AC267" s="53">
        <v>2435000.0</v>
      </c>
      <c r="AD267" s="62"/>
      <c r="AE267" s="62"/>
      <c r="AF267" s="62"/>
      <c r="AG267" s="53">
        <v>2435000.0</v>
      </c>
      <c r="AH267" s="62"/>
      <c r="AI267" s="62"/>
      <c r="AJ267" s="62"/>
      <c r="AK267" s="53">
        <v>2435000.0</v>
      </c>
      <c r="AL267" s="62"/>
      <c r="AM267" s="62"/>
      <c r="AN267" s="62"/>
      <c r="AO267" s="53"/>
      <c r="AP267" s="62"/>
      <c r="AQ267" s="62"/>
      <c r="AR267" s="62"/>
      <c r="AS267" s="53"/>
      <c r="AT267" s="62"/>
      <c r="AU267" s="62"/>
      <c r="AV267" s="62"/>
      <c r="AW267" s="53"/>
      <c r="AX267" s="62"/>
      <c r="AY267" s="62"/>
      <c r="AZ267" s="63"/>
      <c r="BA267" s="59">
        <f t="shared" si="114"/>
        <v>21915000</v>
      </c>
      <c r="BB267" s="28">
        <f t="shared" si="115"/>
        <v>7305000</v>
      </c>
      <c r="BC267" s="64"/>
      <c r="BD267" s="59">
        <f t="shared" si="116"/>
        <v>2435000</v>
      </c>
      <c r="BE267" s="59">
        <f t="shared" si="117"/>
        <v>2435000</v>
      </c>
      <c r="BF267" s="59">
        <f t="shared" si="118"/>
        <v>2435000</v>
      </c>
      <c r="BG267" s="59">
        <f t="shared" si="119"/>
        <v>2435000</v>
      </c>
      <c r="BH267" s="59">
        <f t="shared" si="120"/>
        <v>2435000</v>
      </c>
      <c r="BI267" s="59">
        <f t="shared" si="121"/>
        <v>2435000</v>
      </c>
      <c r="BJ267" s="59">
        <f t="shared" si="122"/>
        <v>2435000</v>
      </c>
      <c r="BK267" s="59">
        <f t="shared" si="123"/>
        <v>2435000</v>
      </c>
      <c r="BL267" s="59">
        <f t="shared" si="124"/>
        <v>2435000</v>
      </c>
      <c r="BM267" s="59">
        <f t="shared" si="125"/>
        <v>0</v>
      </c>
      <c r="BN267" s="59">
        <f t="shared" si="126"/>
        <v>0</v>
      </c>
      <c r="BO267" s="59">
        <f t="shared" si="127"/>
        <v>0</v>
      </c>
      <c r="BP267" s="64"/>
      <c r="BQ267" s="59">
        <f t="shared" si="128"/>
        <v>7305000</v>
      </c>
      <c r="BR267" s="59">
        <f t="shared" si="129"/>
        <v>7305000</v>
      </c>
      <c r="BS267" s="59">
        <f t="shared" si="130"/>
        <v>7305000</v>
      </c>
      <c r="BT267" s="59">
        <f t="shared" si="131"/>
        <v>0</v>
      </c>
    </row>
    <row r="268">
      <c r="A268" s="49"/>
      <c r="B268" s="52" t="s">
        <v>38</v>
      </c>
      <c r="C268" s="52" t="s">
        <v>192</v>
      </c>
      <c r="D268" s="53">
        <v>2680000.0</v>
      </c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53">
        <v>2243333.0</v>
      </c>
      <c r="Z268" s="62"/>
      <c r="AA268" s="53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3"/>
      <c r="BA268" s="59">
        <f t="shared" si="114"/>
        <v>2243333</v>
      </c>
      <c r="BB268" s="28">
        <f t="shared" si="115"/>
        <v>436667</v>
      </c>
      <c r="BC268" s="64"/>
      <c r="BD268" s="59">
        <f t="shared" si="116"/>
        <v>0</v>
      </c>
      <c r="BE268" s="59">
        <f t="shared" si="117"/>
        <v>0</v>
      </c>
      <c r="BF268" s="59">
        <f t="shared" si="118"/>
        <v>0</v>
      </c>
      <c r="BG268" s="59">
        <f t="shared" si="119"/>
        <v>0</v>
      </c>
      <c r="BH268" s="59">
        <f t="shared" si="120"/>
        <v>0</v>
      </c>
      <c r="BI268" s="59">
        <f t="shared" si="121"/>
        <v>2243333</v>
      </c>
      <c r="BJ268" s="59">
        <f t="shared" si="122"/>
        <v>0</v>
      </c>
      <c r="BK268" s="59">
        <f t="shared" si="123"/>
        <v>0</v>
      </c>
      <c r="BL268" s="59">
        <f t="shared" si="124"/>
        <v>0</v>
      </c>
      <c r="BM268" s="59">
        <f t="shared" si="125"/>
        <v>0</v>
      </c>
      <c r="BN268" s="59">
        <f t="shared" si="126"/>
        <v>0</v>
      </c>
      <c r="BO268" s="59">
        <f t="shared" si="127"/>
        <v>0</v>
      </c>
      <c r="BP268" s="64"/>
      <c r="BQ268" s="59">
        <f t="shared" si="128"/>
        <v>0</v>
      </c>
      <c r="BR268" s="59">
        <f t="shared" si="129"/>
        <v>2243333</v>
      </c>
      <c r="BS268" s="59">
        <f t="shared" si="130"/>
        <v>0</v>
      </c>
      <c r="BT268" s="59">
        <f t="shared" si="131"/>
        <v>0</v>
      </c>
    </row>
    <row r="269">
      <c r="A269" s="49"/>
      <c r="B269" s="52" t="s">
        <v>38</v>
      </c>
      <c r="C269" s="52" t="s">
        <v>193</v>
      </c>
      <c r="D269" s="53">
        <v>2100000.0</v>
      </c>
      <c r="E269" s="62"/>
      <c r="F269" s="62"/>
      <c r="G269" s="62"/>
      <c r="H269" s="62"/>
      <c r="I269" s="62"/>
      <c r="J269" s="62"/>
      <c r="K269" s="62"/>
      <c r="L269" s="62"/>
      <c r="M269" s="53">
        <v>2099583.0</v>
      </c>
      <c r="N269" s="53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  <c r="AT269" s="62"/>
      <c r="AU269" s="62"/>
      <c r="AV269" s="62"/>
      <c r="AW269" s="62"/>
      <c r="AX269" s="62"/>
      <c r="AY269" s="62"/>
      <c r="AZ269" s="63"/>
      <c r="BA269" s="59">
        <f t="shared" si="114"/>
        <v>2099583</v>
      </c>
      <c r="BB269" s="28">
        <f t="shared" si="115"/>
        <v>417</v>
      </c>
      <c r="BC269" s="64"/>
      <c r="BD269" s="59">
        <f t="shared" si="116"/>
        <v>0</v>
      </c>
      <c r="BE269" s="59">
        <f t="shared" si="117"/>
        <v>0</v>
      </c>
      <c r="BF269" s="59">
        <f t="shared" si="118"/>
        <v>2099583</v>
      </c>
      <c r="BG269" s="59">
        <f t="shared" si="119"/>
        <v>0</v>
      </c>
      <c r="BH269" s="59">
        <f t="shared" si="120"/>
        <v>0</v>
      </c>
      <c r="BI269" s="59">
        <f t="shared" si="121"/>
        <v>0</v>
      </c>
      <c r="BJ269" s="59">
        <f t="shared" si="122"/>
        <v>0</v>
      </c>
      <c r="BK269" s="59">
        <f t="shared" si="123"/>
        <v>0</v>
      </c>
      <c r="BL269" s="59">
        <f t="shared" si="124"/>
        <v>0</v>
      </c>
      <c r="BM269" s="59">
        <f t="shared" si="125"/>
        <v>0</v>
      </c>
      <c r="BN269" s="59">
        <f t="shared" si="126"/>
        <v>0</v>
      </c>
      <c r="BO269" s="59">
        <f t="shared" si="127"/>
        <v>0</v>
      </c>
      <c r="BP269" s="64"/>
      <c r="BQ269" s="59">
        <f t="shared" si="128"/>
        <v>2099583</v>
      </c>
      <c r="BR269" s="59">
        <f t="shared" si="129"/>
        <v>0</v>
      </c>
      <c r="BS269" s="59">
        <f t="shared" si="130"/>
        <v>0</v>
      </c>
      <c r="BT269" s="59">
        <f t="shared" si="131"/>
        <v>0</v>
      </c>
    </row>
    <row r="270">
      <c r="A270" s="45">
        <v>511625.0</v>
      </c>
      <c r="B270" s="46" t="s">
        <v>194</v>
      </c>
      <c r="C270" s="6"/>
      <c r="D270" s="47">
        <f t="shared" ref="D270:AZ270" si="174">sum(D272)</f>
        <v>41756000</v>
      </c>
      <c r="E270" s="47">
        <f t="shared" si="174"/>
        <v>3041640</v>
      </c>
      <c r="F270" s="47">
        <f t="shared" si="174"/>
        <v>0</v>
      </c>
      <c r="G270" s="47">
        <f t="shared" si="174"/>
        <v>0</v>
      </c>
      <c r="H270" s="47">
        <f t="shared" si="174"/>
        <v>0</v>
      </c>
      <c r="I270" s="47">
        <f t="shared" si="174"/>
        <v>3041640</v>
      </c>
      <c r="J270" s="47">
        <f t="shared" si="174"/>
        <v>0</v>
      </c>
      <c r="K270" s="47">
        <f t="shared" si="174"/>
        <v>0</v>
      </c>
      <c r="L270" s="47">
        <f t="shared" si="174"/>
        <v>0</v>
      </c>
      <c r="M270" s="47">
        <f t="shared" si="174"/>
        <v>5069400</v>
      </c>
      <c r="N270" s="47">
        <f t="shared" si="174"/>
        <v>0</v>
      </c>
      <c r="O270" s="47">
        <f t="shared" si="174"/>
        <v>0</v>
      </c>
      <c r="P270" s="47">
        <f t="shared" si="174"/>
        <v>0</v>
      </c>
      <c r="Q270" s="47">
        <f t="shared" si="174"/>
        <v>3041640</v>
      </c>
      <c r="R270" s="47">
        <f t="shared" si="174"/>
        <v>0</v>
      </c>
      <c r="S270" s="47">
        <f t="shared" si="174"/>
        <v>0</v>
      </c>
      <c r="T270" s="47">
        <f t="shared" si="174"/>
        <v>0</v>
      </c>
      <c r="U270" s="47">
        <f t="shared" si="174"/>
        <v>3114060</v>
      </c>
      <c r="V270" s="47">
        <f t="shared" si="174"/>
        <v>0</v>
      </c>
      <c r="W270" s="47">
        <f t="shared" si="174"/>
        <v>0</v>
      </c>
      <c r="X270" s="47">
        <f t="shared" si="174"/>
        <v>0</v>
      </c>
      <c r="Y270" s="47">
        <f t="shared" si="174"/>
        <v>5624620</v>
      </c>
      <c r="Z270" s="47">
        <f t="shared" si="174"/>
        <v>0</v>
      </c>
      <c r="AA270" s="47">
        <f t="shared" si="174"/>
        <v>0</v>
      </c>
      <c r="AB270" s="47">
        <f t="shared" si="174"/>
        <v>0</v>
      </c>
      <c r="AC270" s="47">
        <f t="shared" si="174"/>
        <v>3114060</v>
      </c>
      <c r="AD270" s="47">
        <f t="shared" si="174"/>
        <v>0</v>
      </c>
      <c r="AE270" s="47">
        <f t="shared" si="174"/>
        <v>0</v>
      </c>
      <c r="AF270" s="47">
        <f t="shared" si="174"/>
        <v>0</v>
      </c>
      <c r="AG270" s="47">
        <f t="shared" si="174"/>
        <v>3114060</v>
      </c>
      <c r="AH270" s="47">
        <f t="shared" si="174"/>
        <v>0</v>
      </c>
      <c r="AI270" s="47">
        <f t="shared" si="174"/>
        <v>0</v>
      </c>
      <c r="AJ270" s="47">
        <f t="shared" si="174"/>
        <v>0</v>
      </c>
      <c r="AK270" s="47">
        <f t="shared" si="174"/>
        <v>3186480</v>
      </c>
      <c r="AL270" s="47">
        <f t="shared" si="174"/>
        <v>0</v>
      </c>
      <c r="AM270" s="47">
        <f t="shared" si="174"/>
        <v>0</v>
      </c>
      <c r="AN270" s="47">
        <f t="shared" si="174"/>
        <v>0</v>
      </c>
      <c r="AO270" s="47">
        <f t="shared" si="174"/>
        <v>0</v>
      </c>
      <c r="AP270" s="47">
        <f t="shared" si="174"/>
        <v>0</v>
      </c>
      <c r="AQ270" s="47">
        <f t="shared" si="174"/>
        <v>0</v>
      </c>
      <c r="AR270" s="47">
        <f t="shared" si="174"/>
        <v>0</v>
      </c>
      <c r="AS270" s="47">
        <f t="shared" si="174"/>
        <v>0</v>
      </c>
      <c r="AT270" s="47">
        <f t="shared" si="174"/>
        <v>0</v>
      </c>
      <c r="AU270" s="47">
        <f t="shared" si="174"/>
        <v>0</v>
      </c>
      <c r="AV270" s="47">
        <f t="shared" si="174"/>
        <v>0</v>
      </c>
      <c r="AW270" s="47">
        <f t="shared" si="174"/>
        <v>0</v>
      </c>
      <c r="AX270" s="47">
        <f t="shared" si="174"/>
        <v>0</v>
      </c>
      <c r="AY270" s="47">
        <f t="shared" si="174"/>
        <v>0</v>
      </c>
      <c r="AZ270" s="60">
        <f t="shared" si="174"/>
        <v>0</v>
      </c>
      <c r="BA270" s="59">
        <f t="shared" si="114"/>
        <v>32347600</v>
      </c>
      <c r="BB270" s="28">
        <f t="shared" si="115"/>
        <v>9408400</v>
      </c>
      <c r="BC270" s="61"/>
      <c r="BD270" s="59">
        <f t="shared" si="116"/>
        <v>3041640</v>
      </c>
      <c r="BE270" s="59">
        <f t="shared" si="117"/>
        <v>3041640</v>
      </c>
      <c r="BF270" s="59">
        <f t="shared" si="118"/>
        <v>5069400</v>
      </c>
      <c r="BG270" s="59">
        <f t="shared" si="119"/>
        <v>3041640</v>
      </c>
      <c r="BH270" s="59">
        <f t="shared" si="120"/>
        <v>3114060</v>
      </c>
      <c r="BI270" s="59">
        <f t="shared" si="121"/>
        <v>5624620</v>
      </c>
      <c r="BJ270" s="59">
        <f t="shared" si="122"/>
        <v>3114060</v>
      </c>
      <c r="BK270" s="59">
        <f t="shared" si="123"/>
        <v>3114060</v>
      </c>
      <c r="BL270" s="59">
        <f t="shared" si="124"/>
        <v>3186480</v>
      </c>
      <c r="BM270" s="59">
        <f t="shared" si="125"/>
        <v>0</v>
      </c>
      <c r="BN270" s="59">
        <f t="shared" si="126"/>
        <v>0</v>
      </c>
      <c r="BO270" s="59">
        <f t="shared" si="127"/>
        <v>0</v>
      </c>
      <c r="BP270" s="61"/>
      <c r="BQ270" s="59">
        <f t="shared" si="128"/>
        <v>11152680</v>
      </c>
      <c r="BR270" s="59">
        <f t="shared" si="129"/>
        <v>11780320</v>
      </c>
      <c r="BS270" s="59">
        <f t="shared" si="130"/>
        <v>9414600</v>
      </c>
      <c r="BT270" s="59">
        <f t="shared" si="131"/>
        <v>0</v>
      </c>
    </row>
    <row r="271">
      <c r="A271" s="49"/>
      <c r="B271" s="50" t="s">
        <v>37</v>
      </c>
      <c r="C271" s="6"/>
      <c r="D271" s="51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  <c r="AT271" s="62"/>
      <c r="AU271" s="62"/>
      <c r="AV271" s="62"/>
      <c r="AW271" s="62"/>
      <c r="AX271" s="62"/>
      <c r="AY271" s="62"/>
      <c r="AZ271" s="63"/>
      <c r="BA271" s="59">
        <f t="shared" si="114"/>
        <v>0</v>
      </c>
      <c r="BB271" s="28">
        <f t="shared" si="115"/>
        <v>0</v>
      </c>
      <c r="BC271" s="64"/>
      <c r="BD271" s="59">
        <f t="shared" si="116"/>
        <v>0</v>
      </c>
      <c r="BE271" s="59">
        <f t="shared" si="117"/>
        <v>0</v>
      </c>
      <c r="BF271" s="59">
        <f t="shared" si="118"/>
        <v>0</v>
      </c>
      <c r="BG271" s="59">
        <f t="shared" si="119"/>
        <v>0</v>
      </c>
      <c r="BH271" s="59">
        <f t="shared" si="120"/>
        <v>0</v>
      </c>
      <c r="BI271" s="59">
        <f t="shared" si="121"/>
        <v>0</v>
      </c>
      <c r="BJ271" s="59">
        <f t="shared" si="122"/>
        <v>0</v>
      </c>
      <c r="BK271" s="59">
        <f t="shared" si="123"/>
        <v>0</v>
      </c>
      <c r="BL271" s="59">
        <f t="shared" si="124"/>
        <v>0</v>
      </c>
      <c r="BM271" s="59">
        <f t="shared" si="125"/>
        <v>0</v>
      </c>
      <c r="BN271" s="59">
        <f t="shared" si="126"/>
        <v>0</v>
      </c>
      <c r="BO271" s="59">
        <f t="shared" si="127"/>
        <v>0</v>
      </c>
      <c r="BP271" s="64"/>
      <c r="BQ271" s="59">
        <f t="shared" si="128"/>
        <v>0</v>
      </c>
      <c r="BR271" s="59">
        <f t="shared" si="129"/>
        <v>0</v>
      </c>
      <c r="BS271" s="59">
        <f t="shared" si="130"/>
        <v>0</v>
      </c>
      <c r="BT271" s="59">
        <f t="shared" si="131"/>
        <v>0</v>
      </c>
    </row>
    <row r="272">
      <c r="A272" s="49"/>
      <c r="B272" s="52" t="s">
        <v>38</v>
      </c>
      <c r="C272" s="52" t="s">
        <v>195</v>
      </c>
      <c r="D272" s="53">
        <v>4.1756E7</v>
      </c>
      <c r="E272" s="53">
        <v>3041640.0</v>
      </c>
      <c r="F272" s="62"/>
      <c r="G272" s="62"/>
      <c r="H272" s="62"/>
      <c r="I272" s="53">
        <v>3041640.0</v>
      </c>
      <c r="J272" s="62"/>
      <c r="K272" s="62"/>
      <c r="L272" s="62"/>
      <c r="M272" s="53">
        <f>3041640+2027760</f>
        <v>5069400</v>
      </c>
      <c r="N272" s="62"/>
      <c r="O272" s="62"/>
      <c r="P272" s="62"/>
      <c r="Q272" s="53">
        <v>3041640.0</v>
      </c>
      <c r="R272" s="62"/>
      <c r="S272" s="62"/>
      <c r="T272" s="62"/>
      <c r="U272" s="53">
        <v>3114060.0</v>
      </c>
      <c r="V272" s="62"/>
      <c r="W272" s="62"/>
      <c r="X272" s="62"/>
      <c r="Y272" s="53">
        <f>3114060+2510560</f>
        <v>5624620</v>
      </c>
      <c r="Z272" s="62"/>
      <c r="AA272" s="62"/>
      <c r="AB272" s="62"/>
      <c r="AC272" s="53">
        <v>3114060.0</v>
      </c>
      <c r="AD272" s="62"/>
      <c r="AE272" s="62"/>
      <c r="AF272" s="62"/>
      <c r="AG272" s="53">
        <v>3114060.0</v>
      </c>
      <c r="AH272" s="62"/>
      <c r="AI272" s="62"/>
      <c r="AJ272" s="62"/>
      <c r="AK272" s="53">
        <v>3186480.0</v>
      </c>
      <c r="AL272" s="62"/>
      <c r="AM272" s="62"/>
      <c r="AN272" s="62"/>
      <c r="AO272" s="62"/>
      <c r="AP272" s="62"/>
      <c r="AQ272" s="62"/>
      <c r="AR272" s="62"/>
      <c r="AS272" s="62"/>
      <c r="AT272" s="62"/>
      <c r="AU272" s="62"/>
      <c r="AV272" s="62"/>
      <c r="AW272" s="62"/>
      <c r="AX272" s="62"/>
      <c r="AY272" s="62"/>
      <c r="AZ272" s="63"/>
      <c r="BA272" s="59">
        <f t="shared" si="114"/>
        <v>32347600</v>
      </c>
      <c r="BB272" s="28">
        <f t="shared" si="115"/>
        <v>9408400</v>
      </c>
      <c r="BC272" s="64"/>
      <c r="BD272" s="59">
        <f t="shared" si="116"/>
        <v>3041640</v>
      </c>
      <c r="BE272" s="59">
        <f t="shared" si="117"/>
        <v>3041640</v>
      </c>
      <c r="BF272" s="59">
        <f t="shared" si="118"/>
        <v>5069400</v>
      </c>
      <c r="BG272" s="59">
        <f t="shared" si="119"/>
        <v>3041640</v>
      </c>
      <c r="BH272" s="59">
        <f t="shared" si="120"/>
        <v>3114060</v>
      </c>
      <c r="BI272" s="59">
        <f t="shared" si="121"/>
        <v>5624620</v>
      </c>
      <c r="BJ272" s="59">
        <f t="shared" si="122"/>
        <v>3114060</v>
      </c>
      <c r="BK272" s="59">
        <f t="shared" si="123"/>
        <v>3114060</v>
      </c>
      <c r="BL272" s="59">
        <f t="shared" si="124"/>
        <v>3186480</v>
      </c>
      <c r="BM272" s="59">
        <f t="shared" si="125"/>
        <v>0</v>
      </c>
      <c r="BN272" s="59">
        <f t="shared" si="126"/>
        <v>0</v>
      </c>
      <c r="BO272" s="59">
        <f t="shared" si="127"/>
        <v>0</v>
      </c>
      <c r="BP272" s="64"/>
      <c r="BQ272" s="59">
        <f t="shared" si="128"/>
        <v>11152680</v>
      </c>
      <c r="BR272" s="59">
        <f t="shared" si="129"/>
        <v>11780320</v>
      </c>
      <c r="BS272" s="59">
        <f t="shared" si="130"/>
        <v>9414600</v>
      </c>
      <c r="BT272" s="59">
        <f t="shared" si="131"/>
        <v>0</v>
      </c>
    </row>
    <row r="273">
      <c r="A273" s="45">
        <v>511628.0</v>
      </c>
      <c r="B273" s="46" t="s">
        <v>196</v>
      </c>
      <c r="C273" s="6"/>
      <c r="D273" s="47">
        <f t="shared" ref="D273:AZ273" si="175">sum(D275)</f>
        <v>127172000</v>
      </c>
      <c r="E273" s="47">
        <f t="shared" si="175"/>
        <v>0</v>
      </c>
      <c r="F273" s="47">
        <f t="shared" si="175"/>
        <v>0</v>
      </c>
      <c r="G273" s="47">
        <f t="shared" si="175"/>
        <v>0</v>
      </c>
      <c r="H273" s="47">
        <f t="shared" si="175"/>
        <v>0</v>
      </c>
      <c r="I273" s="47">
        <f t="shared" si="175"/>
        <v>0</v>
      </c>
      <c r="J273" s="47">
        <f t="shared" si="175"/>
        <v>9528000</v>
      </c>
      <c r="K273" s="47">
        <f t="shared" si="175"/>
        <v>0</v>
      </c>
      <c r="L273" s="47">
        <f t="shared" si="175"/>
        <v>0</v>
      </c>
      <c r="M273" s="47">
        <f t="shared" si="175"/>
        <v>8699000</v>
      </c>
      <c r="N273" s="47">
        <f t="shared" si="175"/>
        <v>0</v>
      </c>
      <c r="O273" s="47">
        <f t="shared" si="175"/>
        <v>0</v>
      </c>
      <c r="P273" s="47">
        <f t="shared" si="175"/>
        <v>0</v>
      </c>
      <c r="Q273" s="47">
        <f t="shared" si="175"/>
        <v>0</v>
      </c>
      <c r="R273" s="47">
        <f t="shared" si="175"/>
        <v>8343000</v>
      </c>
      <c r="S273" s="47">
        <f t="shared" si="175"/>
        <v>0</v>
      </c>
      <c r="T273" s="47">
        <f t="shared" si="175"/>
        <v>0</v>
      </c>
      <c r="U273" s="47">
        <f t="shared" si="175"/>
        <v>10518000</v>
      </c>
      <c r="V273" s="47">
        <f t="shared" si="175"/>
        <v>0</v>
      </c>
      <c r="W273" s="47">
        <f t="shared" si="175"/>
        <v>0</v>
      </c>
      <c r="X273" s="47">
        <f t="shared" si="175"/>
        <v>0</v>
      </c>
      <c r="Y273" s="47">
        <f t="shared" si="175"/>
        <v>0</v>
      </c>
      <c r="Z273" s="47">
        <f t="shared" si="175"/>
        <v>7244000</v>
      </c>
      <c r="AA273" s="47">
        <f t="shared" si="175"/>
        <v>0</v>
      </c>
      <c r="AB273" s="47">
        <f t="shared" si="175"/>
        <v>0</v>
      </c>
      <c r="AC273" s="47">
        <f t="shared" si="175"/>
        <v>8618000</v>
      </c>
      <c r="AD273" s="47">
        <f t="shared" si="175"/>
        <v>0</v>
      </c>
      <c r="AE273" s="47">
        <f t="shared" si="175"/>
        <v>0</v>
      </c>
      <c r="AF273" s="47">
        <f t="shared" si="175"/>
        <v>0</v>
      </c>
      <c r="AG273" s="47">
        <f t="shared" si="175"/>
        <v>0</v>
      </c>
      <c r="AH273" s="47">
        <f t="shared" si="175"/>
        <v>11151000</v>
      </c>
      <c r="AI273" s="47">
        <f t="shared" si="175"/>
        <v>0</v>
      </c>
      <c r="AJ273" s="47">
        <f t="shared" si="175"/>
        <v>0</v>
      </c>
      <c r="AK273" s="47">
        <f t="shared" si="175"/>
        <v>0</v>
      </c>
      <c r="AL273" s="47">
        <f t="shared" si="175"/>
        <v>8968000</v>
      </c>
      <c r="AM273" s="47">
        <f t="shared" si="175"/>
        <v>0</v>
      </c>
      <c r="AN273" s="47">
        <f t="shared" si="175"/>
        <v>0</v>
      </c>
      <c r="AO273" s="47">
        <f t="shared" si="175"/>
        <v>0</v>
      </c>
      <c r="AP273" s="47">
        <f t="shared" si="175"/>
        <v>0</v>
      </c>
      <c r="AQ273" s="47">
        <f t="shared" si="175"/>
        <v>0</v>
      </c>
      <c r="AR273" s="47">
        <f t="shared" si="175"/>
        <v>0</v>
      </c>
      <c r="AS273" s="47">
        <f t="shared" si="175"/>
        <v>0</v>
      </c>
      <c r="AT273" s="47">
        <f t="shared" si="175"/>
        <v>0</v>
      </c>
      <c r="AU273" s="47">
        <f t="shared" si="175"/>
        <v>0</v>
      </c>
      <c r="AV273" s="47">
        <f t="shared" si="175"/>
        <v>0</v>
      </c>
      <c r="AW273" s="47">
        <f t="shared" si="175"/>
        <v>0</v>
      </c>
      <c r="AX273" s="47">
        <f t="shared" si="175"/>
        <v>0</v>
      </c>
      <c r="AY273" s="47">
        <f t="shared" si="175"/>
        <v>0</v>
      </c>
      <c r="AZ273" s="60">
        <f t="shared" si="175"/>
        <v>0</v>
      </c>
      <c r="BA273" s="59">
        <f t="shared" si="114"/>
        <v>73069000</v>
      </c>
      <c r="BB273" s="28">
        <f t="shared" si="115"/>
        <v>54103000</v>
      </c>
      <c r="BC273" s="61"/>
      <c r="BD273" s="59">
        <f t="shared" si="116"/>
        <v>0</v>
      </c>
      <c r="BE273" s="59">
        <f t="shared" si="117"/>
        <v>9528000</v>
      </c>
      <c r="BF273" s="59">
        <f t="shared" si="118"/>
        <v>8699000</v>
      </c>
      <c r="BG273" s="59">
        <f t="shared" si="119"/>
        <v>8343000</v>
      </c>
      <c r="BH273" s="59">
        <f t="shared" si="120"/>
        <v>10518000</v>
      </c>
      <c r="BI273" s="59">
        <f t="shared" si="121"/>
        <v>7244000</v>
      </c>
      <c r="BJ273" s="59">
        <f t="shared" si="122"/>
        <v>8618000</v>
      </c>
      <c r="BK273" s="59">
        <f t="shared" si="123"/>
        <v>11151000</v>
      </c>
      <c r="BL273" s="59">
        <f t="shared" si="124"/>
        <v>8968000</v>
      </c>
      <c r="BM273" s="59">
        <f t="shared" si="125"/>
        <v>0</v>
      </c>
      <c r="BN273" s="59">
        <f t="shared" si="126"/>
        <v>0</v>
      </c>
      <c r="BO273" s="59">
        <f t="shared" si="127"/>
        <v>0</v>
      </c>
      <c r="BP273" s="61"/>
      <c r="BQ273" s="59">
        <f t="shared" si="128"/>
        <v>18227000</v>
      </c>
      <c r="BR273" s="59">
        <f t="shared" si="129"/>
        <v>26105000</v>
      </c>
      <c r="BS273" s="59">
        <f t="shared" si="130"/>
        <v>28737000</v>
      </c>
      <c r="BT273" s="59">
        <f t="shared" si="131"/>
        <v>0</v>
      </c>
    </row>
    <row r="274">
      <c r="A274" s="49"/>
      <c r="B274" s="50" t="s">
        <v>37</v>
      </c>
      <c r="C274" s="6"/>
      <c r="D274" s="51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2"/>
      <c r="AZ274" s="63"/>
      <c r="BA274" s="59">
        <f t="shared" si="114"/>
        <v>0</v>
      </c>
      <c r="BB274" s="28">
        <f t="shared" si="115"/>
        <v>0</v>
      </c>
      <c r="BC274" s="64"/>
      <c r="BD274" s="59">
        <f t="shared" si="116"/>
        <v>0</v>
      </c>
      <c r="BE274" s="59">
        <f t="shared" si="117"/>
        <v>0</v>
      </c>
      <c r="BF274" s="59">
        <f t="shared" si="118"/>
        <v>0</v>
      </c>
      <c r="BG274" s="59">
        <f t="shared" si="119"/>
        <v>0</v>
      </c>
      <c r="BH274" s="59">
        <f t="shared" si="120"/>
        <v>0</v>
      </c>
      <c r="BI274" s="59">
        <f t="shared" si="121"/>
        <v>0</v>
      </c>
      <c r="BJ274" s="59">
        <f t="shared" si="122"/>
        <v>0</v>
      </c>
      <c r="BK274" s="59">
        <f t="shared" si="123"/>
        <v>0</v>
      </c>
      <c r="BL274" s="59">
        <f t="shared" si="124"/>
        <v>0</v>
      </c>
      <c r="BM274" s="59">
        <f t="shared" si="125"/>
        <v>0</v>
      </c>
      <c r="BN274" s="59">
        <f t="shared" si="126"/>
        <v>0</v>
      </c>
      <c r="BO274" s="59">
        <f t="shared" si="127"/>
        <v>0</v>
      </c>
      <c r="BP274" s="64"/>
      <c r="BQ274" s="59">
        <f t="shared" si="128"/>
        <v>0</v>
      </c>
      <c r="BR274" s="59">
        <f t="shared" si="129"/>
        <v>0</v>
      </c>
      <c r="BS274" s="59">
        <f t="shared" si="130"/>
        <v>0</v>
      </c>
      <c r="BT274" s="59">
        <f t="shared" si="131"/>
        <v>0</v>
      </c>
    </row>
    <row r="275">
      <c r="A275" s="49"/>
      <c r="B275" s="52" t="s">
        <v>38</v>
      </c>
      <c r="C275" s="52" t="s">
        <v>196</v>
      </c>
      <c r="D275" s="53">
        <v>1.27172E8</v>
      </c>
      <c r="E275" s="62"/>
      <c r="F275" s="62"/>
      <c r="G275" s="62"/>
      <c r="H275" s="62"/>
      <c r="I275" s="62"/>
      <c r="J275" s="53">
        <v>9528000.0</v>
      </c>
      <c r="K275" s="62"/>
      <c r="L275" s="62"/>
      <c r="M275" s="53">
        <v>8699000.0</v>
      </c>
      <c r="N275" s="53"/>
      <c r="O275" s="62"/>
      <c r="P275" s="62"/>
      <c r="Q275" s="62"/>
      <c r="R275" s="53">
        <v>8343000.0</v>
      </c>
      <c r="S275" s="62"/>
      <c r="T275" s="62"/>
      <c r="U275" s="53">
        <v>1.0518E7</v>
      </c>
      <c r="V275" s="53"/>
      <c r="W275" s="62"/>
      <c r="X275" s="62"/>
      <c r="Y275" s="62"/>
      <c r="Z275" s="53">
        <v>7244000.0</v>
      </c>
      <c r="AA275" s="62"/>
      <c r="AB275" s="62"/>
      <c r="AC275" s="53">
        <v>8618000.0</v>
      </c>
      <c r="AD275" s="53"/>
      <c r="AE275" s="62"/>
      <c r="AF275" s="62"/>
      <c r="AG275" s="62"/>
      <c r="AH275" s="53">
        <v>1.1151E7</v>
      </c>
      <c r="AI275" s="62"/>
      <c r="AJ275" s="62"/>
      <c r="AK275" s="62"/>
      <c r="AL275" s="53">
        <v>8968000.0</v>
      </c>
      <c r="AM275" s="62"/>
      <c r="AN275" s="62"/>
      <c r="AO275" s="62"/>
      <c r="AP275" s="53"/>
      <c r="AQ275" s="62"/>
      <c r="AR275" s="62"/>
      <c r="AS275" s="62"/>
      <c r="AT275" s="53"/>
      <c r="AU275" s="62"/>
      <c r="AV275" s="62"/>
      <c r="AW275" s="53"/>
      <c r="AX275" s="53"/>
      <c r="AY275" s="62"/>
      <c r="AZ275" s="63"/>
      <c r="BA275" s="59">
        <f t="shared" si="114"/>
        <v>73069000</v>
      </c>
      <c r="BB275" s="28">
        <f t="shared" si="115"/>
        <v>54103000</v>
      </c>
      <c r="BC275" s="64"/>
      <c r="BD275" s="59">
        <f t="shared" si="116"/>
        <v>0</v>
      </c>
      <c r="BE275" s="59">
        <f t="shared" si="117"/>
        <v>9528000</v>
      </c>
      <c r="BF275" s="59">
        <f t="shared" si="118"/>
        <v>8699000</v>
      </c>
      <c r="BG275" s="59">
        <f t="shared" si="119"/>
        <v>8343000</v>
      </c>
      <c r="BH275" s="59">
        <f t="shared" si="120"/>
        <v>10518000</v>
      </c>
      <c r="BI275" s="59">
        <f t="shared" si="121"/>
        <v>7244000</v>
      </c>
      <c r="BJ275" s="59">
        <f t="shared" si="122"/>
        <v>8618000</v>
      </c>
      <c r="BK275" s="59">
        <f t="shared" si="123"/>
        <v>11151000</v>
      </c>
      <c r="BL275" s="59">
        <f t="shared" si="124"/>
        <v>8968000</v>
      </c>
      <c r="BM275" s="59">
        <f t="shared" si="125"/>
        <v>0</v>
      </c>
      <c r="BN275" s="59">
        <f t="shared" si="126"/>
        <v>0</v>
      </c>
      <c r="BO275" s="59">
        <f t="shared" si="127"/>
        <v>0</v>
      </c>
      <c r="BP275" s="64"/>
      <c r="BQ275" s="59">
        <f t="shared" si="128"/>
        <v>18227000</v>
      </c>
      <c r="BR275" s="59">
        <f t="shared" si="129"/>
        <v>26105000</v>
      </c>
      <c r="BS275" s="59">
        <f t="shared" si="130"/>
        <v>28737000</v>
      </c>
      <c r="BT275" s="59">
        <f t="shared" si="131"/>
        <v>0</v>
      </c>
    </row>
    <row r="276">
      <c r="A276" s="45">
        <v>511633.0</v>
      </c>
      <c r="B276" s="46" t="s">
        <v>197</v>
      </c>
      <c r="C276" s="6"/>
      <c r="D276" s="47">
        <f t="shared" ref="D276:AZ276" si="176">sum(D278)</f>
        <v>17110000</v>
      </c>
      <c r="E276" s="47">
        <f t="shared" si="176"/>
        <v>1275000</v>
      </c>
      <c r="F276" s="47">
        <f t="shared" si="176"/>
        <v>0</v>
      </c>
      <c r="G276" s="47">
        <f t="shared" si="176"/>
        <v>0</v>
      </c>
      <c r="H276" s="47">
        <f t="shared" si="176"/>
        <v>0</v>
      </c>
      <c r="I276" s="47">
        <f t="shared" si="176"/>
        <v>1275000</v>
      </c>
      <c r="J276" s="47">
        <f t="shared" si="176"/>
        <v>0</v>
      </c>
      <c r="K276" s="47">
        <f t="shared" si="176"/>
        <v>0</v>
      </c>
      <c r="L276" s="47">
        <f t="shared" si="176"/>
        <v>0</v>
      </c>
      <c r="M276" s="47">
        <f t="shared" si="176"/>
        <v>1806249</v>
      </c>
      <c r="N276" s="47">
        <f t="shared" si="176"/>
        <v>0</v>
      </c>
      <c r="O276" s="47">
        <f t="shared" si="176"/>
        <v>0</v>
      </c>
      <c r="P276" s="47">
        <f t="shared" si="176"/>
        <v>0</v>
      </c>
      <c r="Q276" s="47">
        <f t="shared" si="176"/>
        <v>1275000</v>
      </c>
      <c r="R276" s="47">
        <f t="shared" si="176"/>
        <v>0</v>
      </c>
      <c r="S276" s="47">
        <f t="shared" si="176"/>
        <v>0</v>
      </c>
      <c r="T276" s="47">
        <f t="shared" si="176"/>
        <v>0</v>
      </c>
      <c r="U276" s="47">
        <f t="shared" si="176"/>
        <v>1275000</v>
      </c>
      <c r="V276" s="47">
        <f t="shared" si="176"/>
        <v>0</v>
      </c>
      <c r="W276" s="47">
        <f t="shared" si="176"/>
        <v>0</v>
      </c>
      <c r="X276" s="47">
        <f t="shared" si="176"/>
        <v>0</v>
      </c>
      <c r="Y276" s="47">
        <f t="shared" si="176"/>
        <v>2124999</v>
      </c>
      <c r="Z276" s="47">
        <f t="shared" si="176"/>
        <v>0</v>
      </c>
      <c r="AA276" s="47">
        <f t="shared" si="176"/>
        <v>0</v>
      </c>
      <c r="AB276" s="47">
        <f t="shared" si="176"/>
        <v>0</v>
      </c>
      <c r="AC276" s="47">
        <f t="shared" si="176"/>
        <v>1275000</v>
      </c>
      <c r="AD276" s="47">
        <f t="shared" si="176"/>
        <v>0</v>
      </c>
      <c r="AE276" s="47">
        <f t="shared" si="176"/>
        <v>0</v>
      </c>
      <c r="AF276" s="47">
        <f t="shared" si="176"/>
        <v>0</v>
      </c>
      <c r="AG276" s="47">
        <f t="shared" si="176"/>
        <v>1275000</v>
      </c>
      <c r="AH276" s="47">
        <f t="shared" si="176"/>
        <v>0</v>
      </c>
      <c r="AI276" s="47">
        <f t="shared" si="176"/>
        <v>0</v>
      </c>
      <c r="AJ276" s="47">
        <f t="shared" si="176"/>
        <v>0</v>
      </c>
      <c r="AK276" s="47">
        <f t="shared" si="176"/>
        <v>1275000</v>
      </c>
      <c r="AL276" s="47">
        <f t="shared" si="176"/>
        <v>0</v>
      </c>
      <c r="AM276" s="47">
        <f t="shared" si="176"/>
        <v>0</v>
      </c>
      <c r="AN276" s="47">
        <f t="shared" si="176"/>
        <v>0</v>
      </c>
      <c r="AO276" s="47">
        <f t="shared" si="176"/>
        <v>0</v>
      </c>
      <c r="AP276" s="47">
        <f t="shared" si="176"/>
        <v>0</v>
      </c>
      <c r="AQ276" s="47">
        <f t="shared" si="176"/>
        <v>0</v>
      </c>
      <c r="AR276" s="47">
        <f t="shared" si="176"/>
        <v>0</v>
      </c>
      <c r="AS276" s="47">
        <f t="shared" si="176"/>
        <v>0</v>
      </c>
      <c r="AT276" s="47">
        <f t="shared" si="176"/>
        <v>0</v>
      </c>
      <c r="AU276" s="47">
        <f t="shared" si="176"/>
        <v>0</v>
      </c>
      <c r="AV276" s="47">
        <f t="shared" si="176"/>
        <v>0</v>
      </c>
      <c r="AW276" s="47">
        <f t="shared" si="176"/>
        <v>0</v>
      </c>
      <c r="AX276" s="47">
        <f t="shared" si="176"/>
        <v>0</v>
      </c>
      <c r="AY276" s="47">
        <f t="shared" si="176"/>
        <v>0</v>
      </c>
      <c r="AZ276" s="60">
        <f t="shared" si="176"/>
        <v>0</v>
      </c>
      <c r="BA276" s="59">
        <f t="shared" si="114"/>
        <v>12856248</v>
      </c>
      <c r="BB276" s="28">
        <f t="shared" si="115"/>
        <v>4253752</v>
      </c>
      <c r="BC276" s="61"/>
      <c r="BD276" s="59">
        <f t="shared" si="116"/>
        <v>1275000</v>
      </c>
      <c r="BE276" s="59">
        <f t="shared" si="117"/>
        <v>1275000</v>
      </c>
      <c r="BF276" s="59">
        <f t="shared" si="118"/>
        <v>1806249</v>
      </c>
      <c r="BG276" s="59">
        <f t="shared" si="119"/>
        <v>1275000</v>
      </c>
      <c r="BH276" s="59">
        <f t="shared" si="120"/>
        <v>1275000</v>
      </c>
      <c r="BI276" s="59">
        <f t="shared" si="121"/>
        <v>2124999</v>
      </c>
      <c r="BJ276" s="59">
        <f t="shared" si="122"/>
        <v>1275000</v>
      </c>
      <c r="BK276" s="59">
        <f t="shared" si="123"/>
        <v>1275000</v>
      </c>
      <c r="BL276" s="59">
        <f t="shared" si="124"/>
        <v>1275000</v>
      </c>
      <c r="BM276" s="59">
        <f t="shared" si="125"/>
        <v>0</v>
      </c>
      <c r="BN276" s="59">
        <f t="shared" si="126"/>
        <v>0</v>
      </c>
      <c r="BO276" s="59">
        <f t="shared" si="127"/>
        <v>0</v>
      </c>
      <c r="BP276" s="61"/>
      <c r="BQ276" s="59">
        <f t="shared" si="128"/>
        <v>4356249</v>
      </c>
      <c r="BR276" s="59">
        <f t="shared" si="129"/>
        <v>4674999</v>
      </c>
      <c r="BS276" s="59">
        <f t="shared" si="130"/>
        <v>3825000</v>
      </c>
      <c r="BT276" s="59">
        <f t="shared" si="131"/>
        <v>0</v>
      </c>
    </row>
    <row r="277">
      <c r="A277" s="49"/>
      <c r="B277" s="50" t="s">
        <v>37</v>
      </c>
      <c r="C277" s="6"/>
      <c r="D277" s="51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  <c r="AT277" s="62"/>
      <c r="AU277" s="62"/>
      <c r="AV277" s="62"/>
      <c r="AW277" s="62"/>
      <c r="AX277" s="62"/>
      <c r="AY277" s="62"/>
      <c r="AZ277" s="63"/>
      <c r="BA277" s="59">
        <f t="shared" si="114"/>
        <v>0</v>
      </c>
      <c r="BB277" s="28">
        <f t="shared" si="115"/>
        <v>0</v>
      </c>
      <c r="BC277" s="64"/>
      <c r="BD277" s="59">
        <f t="shared" si="116"/>
        <v>0</v>
      </c>
      <c r="BE277" s="59">
        <f t="shared" si="117"/>
        <v>0</v>
      </c>
      <c r="BF277" s="59">
        <f t="shared" si="118"/>
        <v>0</v>
      </c>
      <c r="BG277" s="59">
        <f t="shared" si="119"/>
        <v>0</v>
      </c>
      <c r="BH277" s="59">
        <f t="shared" si="120"/>
        <v>0</v>
      </c>
      <c r="BI277" s="59">
        <f t="shared" si="121"/>
        <v>0</v>
      </c>
      <c r="BJ277" s="59">
        <f t="shared" si="122"/>
        <v>0</v>
      </c>
      <c r="BK277" s="59">
        <f t="shared" si="123"/>
        <v>0</v>
      </c>
      <c r="BL277" s="59">
        <f t="shared" si="124"/>
        <v>0</v>
      </c>
      <c r="BM277" s="59">
        <f t="shared" si="125"/>
        <v>0</v>
      </c>
      <c r="BN277" s="59">
        <f t="shared" si="126"/>
        <v>0</v>
      </c>
      <c r="BO277" s="59">
        <f t="shared" si="127"/>
        <v>0</v>
      </c>
      <c r="BP277" s="64"/>
      <c r="BQ277" s="59">
        <f t="shared" si="128"/>
        <v>0</v>
      </c>
      <c r="BR277" s="59">
        <f t="shared" si="129"/>
        <v>0</v>
      </c>
      <c r="BS277" s="59">
        <f t="shared" si="130"/>
        <v>0</v>
      </c>
      <c r="BT277" s="59">
        <f t="shared" si="131"/>
        <v>0</v>
      </c>
    </row>
    <row r="278">
      <c r="A278" s="49"/>
      <c r="B278" s="52" t="s">
        <v>38</v>
      </c>
      <c r="C278" s="52" t="s">
        <v>197</v>
      </c>
      <c r="D278" s="53">
        <v>1.711E7</v>
      </c>
      <c r="E278" s="53">
        <v>1275000.0</v>
      </c>
      <c r="F278" s="62"/>
      <c r="G278" s="62"/>
      <c r="H278" s="62"/>
      <c r="I278" s="53">
        <v>1275000.0</v>
      </c>
      <c r="J278" s="62"/>
      <c r="K278" s="62"/>
      <c r="L278" s="62"/>
      <c r="M278" s="53">
        <f>1275000+531249</f>
        <v>1806249</v>
      </c>
      <c r="N278" s="53"/>
      <c r="O278" s="62"/>
      <c r="P278" s="62"/>
      <c r="Q278" s="53">
        <v>1275000.0</v>
      </c>
      <c r="R278" s="62"/>
      <c r="S278" s="62"/>
      <c r="T278" s="62"/>
      <c r="U278" s="53">
        <v>1275000.0</v>
      </c>
      <c r="V278" s="62"/>
      <c r="W278" s="62"/>
      <c r="X278" s="62"/>
      <c r="Y278" s="53">
        <f>1275000+849999</f>
        <v>2124999</v>
      </c>
      <c r="Z278" s="62"/>
      <c r="AA278" s="53"/>
      <c r="AB278" s="62"/>
      <c r="AC278" s="53">
        <v>1275000.0</v>
      </c>
      <c r="AD278" s="62"/>
      <c r="AE278" s="62"/>
      <c r="AF278" s="62"/>
      <c r="AG278" s="53">
        <v>1275000.0</v>
      </c>
      <c r="AH278" s="62"/>
      <c r="AI278" s="62"/>
      <c r="AJ278" s="62"/>
      <c r="AK278" s="53">
        <v>1275000.0</v>
      </c>
      <c r="AL278" s="62"/>
      <c r="AM278" s="62"/>
      <c r="AN278" s="62"/>
      <c r="AO278" s="53"/>
      <c r="AP278" s="62"/>
      <c r="AQ278" s="62"/>
      <c r="AR278" s="62"/>
      <c r="AS278" s="53"/>
      <c r="AT278" s="62"/>
      <c r="AU278" s="62"/>
      <c r="AV278" s="62"/>
      <c r="AW278" s="53"/>
      <c r="AX278" s="62"/>
      <c r="AY278" s="62"/>
      <c r="AZ278" s="63"/>
      <c r="BA278" s="59">
        <f t="shared" si="114"/>
        <v>12856248</v>
      </c>
      <c r="BB278" s="28">
        <f t="shared" si="115"/>
        <v>4253752</v>
      </c>
      <c r="BC278" s="64"/>
      <c r="BD278" s="59">
        <f t="shared" si="116"/>
        <v>1275000</v>
      </c>
      <c r="BE278" s="59">
        <f t="shared" si="117"/>
        <v>1275000</v>
      </c>
      <c r="BF278" s="59">
        <f t="shared" si="118"/>
        <v>1806249</v>
      </c>
      <c r="BG278" s="59">
        <f t="shared" si="119"/>
        <v>1275000</v>
      </c>
      <c r="BH278" s="59">
        <f t="shared" si="120"/>
        <v>1275000</v>
      </c>
      <c r="BI278" s="59">
        <f t="shared" si="121"/>
        <v>2124999</v>
      </c>
      <c r="BJ278" s="59">
        <f t="shared" si="122"/>
        <v>1275000</v>
      </c>
      <c r="BK278" s="59">
        <f t="shared" si="123"/>
        <v>1275000</v>
      </c>
      <c r="BL278" s="59">
        <f t="shared" si="124"/>
        <v>1275000</v>
      </c>
      <c r="BM278" s="59">
        <f t="shared" si="125"/>
        <v>0</v>
      </c>
      <c r="BN278" s="59">
        <f t="shared" si="126"/>
        <v>0</v>
      </c>
      <c r="BO278" s="59">
        <f t="shared" si="127"/>
        <v>0</v>
      </c>
      <c r="BP278" s="64"/>
      <c r="BQ278" s="59">
        <f t="shared" si="128"/>
        <v>4356249</v>
      </c>
      <c r="BR278" s="59">
        <f t="shared" si="129"/>
        <v>4674999</v>
      </c>
      <c r="BS278" s="59">
        <f t="shared" si="130"/>
        <v>3825000</v>
      </c>
      <c r="BT278" s="59">
        <f t="shared" si="131"/>
        <v>0</v>
      </c>
    </row>
    <row r="279">
      <c r="A279" s="45">
        <v>512211.0</v>
      </c>
      <c r="B279" s="46" t="s">
        <v>198</v>
      </c>
      <c r="C279" s="6"/>
      <c r="D279" s="47">
        <f t="shared" ref="D279:AZ279" si="177">sum(D281,D285)</f>
        <v>31286000</v>
      </c>
      <c r="E279" s="47">
        <f t="shared" si="177"/>
        <v>0</v>
      </c>
      <c r="F279" s="47">
        <f t="shared" si="177"/>
        <v>0</v>
      </c>
      <c r="G279" s="47">
        <f t="shared" si="177"/>
        <v>0</v>
      </c>
      <c r="H279" s="47">
        <f t="shared" si="177"/>
        <v>0</v>
      </c>
      <c r="I279" s="47">
        <f t="shared" si="177"/>
        <v>0</v>
      </c>
      <c r="J279" s="47">
        <f t="shared" si="177"/>
        <v>0</v>
      </c>
      <c r="K279" s="47">
        <f t="shared" si="177"/>
        <v>974000</v>
      </c>
      <c r="L279" s="47">
        <f t="shared" si="177"/>
        <v>0</v>
      </c>
      <c r="M279" s="47">
        <f t="shared" si="177"/>
        <v>0</v>
      </c>
      <c r="N279" s="47">
        <f t="shared" si="177"/>
        <v>0</v>
      </c>
      <c r="O279" s="47">
        <f t="shared" si="177"/>
        <v>0</v>
      </c>
      <c r="P279" s="47">
        <f t="shared" si="177"/>
        <v>0</v>
      </c>
      <c r="Q279" s="47">
        <f t="shared" si="177"/>
        <v>0</v>
      </c>
      <c r="R279" s="47">
        <f t="shared" si="177"/>
        <v>0</v>
      </c>
      <c r="S279" s="47">
        <f t="shared" si="177"/>
        <v>1311000</v>
      </c>
      <c r="T279" s="47">
        <f t="shared" si="177"/>
        <v>0</v>
      </c>
      <c r="U279" s="47">
        <f t="shared" si="177"/>
        <v>0</v>
      </c>
      <c r="V279" s="47">
        <f t="shared" si="177"/>
        <v>0</v>
      </c>
      <c r="W279" s="47">
        <f t="shared" si="177"/>
        <v>0</v>
      </c>
      <c r="X279" s="47">
        <f t="shared" si="177"/>
        <v>0</v>
      </c>
      <c r="Y279" s="47">
        <f t="shared" si="177"/>
        <v>0</v>
      </c>
      <c r="Z279" s="47">
        <f t="shared" si="177"/>
        <v>0</v>
      </c>
      <c r="AA279" s="47">
        <f t="shared" si="177"/>
        <v>0</v>
      </c>
      <c r="AB279" s="47">
        <f t="shared" si="177"/>
        <v>0</v>
      </c>
      <c r="AC279" s="47">
        <f t="shared" si="177"/>
        <v>0</v>
      </c>
      <c r="AD279" s="47">
        <f t="shared" si="177"/>
        <v>0</v>
      </c>
      <c r="AE279" s="47">
        <f t="shared" si="177"/>
        <v>0</v>
      </c>
      <c r="AF279" s="47">
        <f t="shared" si="177"/>
        <v>0</v>
      </c>
      <c r="AG279" s="47">
        <f t="shared" si="177"/>
        <v>0</v>
      </c>
      <c r="AH279" s="47">
        <f t="shared" si="177"/>
        <v>0</v>
      </c>
      <c r="AI279" s="47">
        <f t="shared" si="177"/>
        <v>0</v>
      </c>
      <c r="AJ279" s="47">
        <f t="shared" si="177"/>
        <v>974000</v>
      </c>
      <c r="AK279" s="47">
        <f t="shared" si="177"/>
        <v>0</v>
      </c>
      <c r="AL279" s="47">
        <f t="shared" si="177"/>
        <v>0</v>
      </c>
      <c r="AM279" s="47">
        <f t="shared" si="177"/>
        <v>0</v>
      </c>
      <c r="AN279" s="47">
        <f t="shared" si="177"/>
        <v>0</v>
      </c>
      <c r="AO279" s="47">
        <f t="shared" si="177"/>
        <v>0</v>
      </c>
      <c r="AP279" s="47">
        <f t="shared" si="177"/>
        <v>0</v>
      </c>
      <c r="AQ279" s="47">
        <f t="shared" si="177"/>
        <v>0</v>
      </c>
      <c r="AR279" s="47">
        <f t="shared" si="177"/>
        <v>0</v>
      </c>
      <c r="AS279" s="47">
        <f t="shared" si="177"/>
        <v>0</v>
      </c>
      <c r="AT279" s="47">
        <f t="shared" si="177"/>
        <v>0</v>
      </c>
      <c r="AU279" s="47">
        <f t="shared" si="177"/>
        <v>0</v>
      </c>
      <c r="AV279" s="47">
        <f t="shared" si="177"/>
        <v>0</v>
      </c>
      <c r="AW279" s="47">
        <f t="shared" si="177"/>
        <v>0</v>
      </c>
      <c r="AX279" s="47">
        <f t="shared" si="177"/>
        <v>0</v>
      </c>
      <c r="AY279" s="47">
        <f t="shared" si="177"/>
        <v>0</v>
      </c>
      <c r="AZ279" s="60">
        <f t="shared" si="177"/>
        <v>0</v>
      </c>
      <c r="BA279" s="59">
        <f t="shared" si="114"/>
        <v>3259000</v>
      </c>
      <c r="BB279" s="28">
        <f t="shared" si="115"/>
        <v>28027000</v>
      </c>
      <c r="BC279" s="61"/>
      <c r="BD279" s="59">
        <f t="shared" si="116"/>
        <v>0</v>
      </c>
      <c r="BE279" s="59">
        <f t="shared" si="117"/>
        <v>974000</v>
      </c>
      <c r="BF279" s="59">
        <f t="shared" si="118"/>
        <v>0</v>
      </c>
      <c r="BG279" s="59">
        <f t="shared" si="119"/>
        <v>1311000</v>
      </c>
      <c r="BH279" s="59">
        <f t="shared" si="120"/>
        <v>0</v>
      </c>
      <c r="BI279" s="59">
        <f t="shared" si="121"/>
        <v>0</v>
      </c>
      <c r="BJ279" s="59">
        <f t="shared" si="122"/>
        <v>0</v>
      </c>
      <c r="BK279" s="59">
        <f t="shared" si="123"/>
        <v>974000</v>
      </c>
      <c r="BL279" s="59">
        <f t="shared" si="124"/>
        <v>0</v>
      </c>
      <c r="BM279" s="59">
        <f t="shared" si="125"/>
        <v>0</v>
      </c>
      <c r="BN279" s="59">
        <f t="shared" si="126"/>
        <v>0</v>
      </c>
      <c r="BO279" s="59">
        <f t="shared" si="127"/>
        <v>0</v>
      </c>
      <c r="BP279" s="61"/>
      <c r="BQ279" s="59">
        <f t="shared" si="128"/>
        <v>974000</v>
      </c>
      <c r="BR279" s="59">
        <f t="shared" si="129"/>
        <v>1311000</v>
      </c>
      <c r="BS279" s="59">
        <f t="shared" si="130"/>
        <v>974000</v>
      </c>
      <c r="BT279" s="59">
        <f t="shared" si="131"/>
        <v>0</v>
      </c>
    </row>
    <row r="280">
      <c r="A280" s="49"/>
      <c r="B280" s="50" t="s">
        <v>37</v>
      </c>
      <c r="C280" s="6"/>
      <c r="D280" s="51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  <c r="AT280" s="62"/>
      <c r="AU280" s="62"/>
      <c r="AV280" s="62"/>
      <c r="AW280" s="62"/>
      <c r="AX280" s="62"/>
      <c r="AY280" s="62"/>
      <c r="AZ280" s="63"/>
      <c r="BA280" s="59">
        <f t="shared" si="114"/>
        <v>0</v>
      </c>
      <c r="BB280" s="28">
        <f t="shared" si="115"/>
        <v>0</v>
      </c>
      <c r="BC280" s="64"/>
      <c r="BD280" s="59">
        <f t="shared" si="116"/>
        <v>0</v>
      </c>
      <c r="BE280" s="59">
        <f t="shared" si="117"/>
        <v>0</v>
      </c>
      <c r="BF280" s="59">
        <f t="shared" si="118"/>
        <v>0</v>
      </c>
      <c r="BG280" s="59">
        <f t="shared" si="119"/>
        <v>0</v>
      </c>
      <c r="BH280" s="59">
        <f t="shared" si="120"/>
        <v>0</v>
      </c>
      <c r="BI280" s="59">
        <f t="shared" si="121"/>
        <v>0</v>
      </c>
      <c r="BJ280" s="59">
        <f t="shared" si="122"/>
        <v>0</v>
      </c>
      <c r="BK280" s="59">
        <f t="shared" si="123"/>
        <v>0</v>
      </c>
      <c r="BL280" s="59">
        <f t="shared" si="124"/>
        <v>0</v>
      </c>
      <c r="BM280" s="59">
        <f t="shared" si="125"/>
        <v>0</v>
      </c>
      <c r="BN280" s="59">
        <f t="shared" si="126"/>
        <v>0</v>
      </c>
      <c r="BO280" s="59">
        <f t="shared" si="127"/>
        <v>0</v>
      </c>
      <c r="BP280" s="64"/>
      <c r="BQ280" s="59">
        <f t="shared" si="128"/>
        <v>0</v>
      </c>
      <c r="BR280" s="59">
        <f t="shared" si="129"/>
        <v>0</v>
      </c>
      <c r="BS280" s="59">
        <f t="shared" si="130"/>
        <v>0</v>
      </c>
      <c r="BT280" s="59">
        <f t="shared" si="131"/>
        <v>0</v>
      </c>
    </row>
    <row r="281">
      <c r="A281" s="49"/>
      <c r="B281" s="52" t="s">
        <v>54</v>
      </c>
      <c r="C281" s="52" t="s">
        <v>199</v>
      </c>
      <c r="D281" s="53">
        <f t="shared" ref="D281:AZ281" si="178">sum(D282:D284)</f>
        <v>25155000</v>
      </c>
      <c r="E281" s="53">
        <f t="shared" si="178"/>
        <v>0</v>
      </c>
      <c r="F281" s="53">
        <f t="shared" si="178"/>
        <v>0</v>
      </c>
      <c r="G281" s="53">
        <f t="shared" si="178"/>
        <v>0</v>
      </c>
      <c r="H281" s="53">
        <f t="shared" si="178"/>
        <v>0</v>
      </c>
      <c r="I281" s="53">
        <f t="shared" si="178"/>
        <v>0</v>
      </c>
      <c r="J281" s="53">
        <f t="shared" si="178"/>
        <v>0</v>
      </c>
      <c r="K281" s="53">
        <f t="shared" si="178"/>
        <v>900000</v>
      </c>
      <c r="L281" s="53">
        <f t="shared" si="178"/>
        <v>0</v>
      </c>
      <c r="M281" s="53">
        <f t="shared" si="178"/>
        <v>0</v>
      </c>
      <c r="N281" s="53">
        <f t="shared" si="178"/>
        <v>0</v>
      </c>
      <c r="O281" s="53">
        <f t="shared" si="178"/>
        <v>0</v>
      </c>
      <c r="P281" s="53">
        <f t="shared" si="178"/>
        <v>0</v>
      </c>
      <c r="Q281" s="53">
        <f t="shared" si="178"/>
        <v>0</v>
      </c>
      <c r="R281" s="53">
        <f t="shared" si="178"/>
        <v>0</v>
      </c>
      <c r="S281" s="53">
        <f t="shared" si="178"/>
        <v>1200000</v>
      </c>
      <c r="T281" s="53">
        <f t="shared" si="178"/>
        <v>0</v>
      </c>
      <c r="U281" s="53">
        <f t="shared" si="178"/>
        <v>0</v>
      </c>
      <c r="V281" s="53">
        <f t="shared" si="178"/>
        <v>0</v>
      </c>
      <c r="W281" s="53">
        <f t="shared" si="178"/>
        <v>0</v>
      </c>
      <c r="X281" s="53">
        <f t="shared" si="178"/>
        <v>0</v>
      </c>
      <c r="Y281" s="53">
        <f t="shared" si="178"/>
        <v>0</v>
      </c>
      <c r="Z281" s="53">
        <f t="shared" si="178"/>
        <v>0</v>
      </c>
      <c r="AA281" s="53">
        <f t="shared" si="178"/>
        <v>0</v>
      </c>
      <c r="AB281" s="53">
        <f t="shared" si="178"/>
        <v>0</v>
      </c>
      <c r="AC281" s="53">
        <f t="shared" si="178"/>
        <v>0</v>
      </c>
      <c r="AD281" s="53">
        <f t="shared" si="178"/>
        <v>0</v>
      </c>
      <c r="AE281" s="53">
        <f t="shared" si="178"/>
        <v>0</v>
      </c>
      <c r="AF281" s="53">
        <f t="shared" si="178"/>
        <v>0</v>
      </c>
      <c r="AG281" s="53">
        <f t="shared" si="178"/>
        <v>0</v>
      </c>
      <c r="AH281" s="53">
        <f t="shared" si="178"/>
        <v>0</v>
      </c>
      <c r="AI281" s="53">
        <f t="shared" si="178"/>
        <v>0</v>
      </c>
      <c r="AJ281" s="53">
        <f t="shared" si="178"/>
        <v>900000</v>
      </c>
      <c r="AK281" s="53">
        <f t="shared" si="178"/>
        <v>0</v>
      </c>
      <c r="AL281" s="53">
        <f t="shared" si="178"/>
        <v>0</v>
      </c>
      <c r="AM281" s="53">
        <f t="shared" si="178"/>
        <v>0</v>
      </c>
      <c r="AN281" s="53">
        <f t="shared" si="178"/>
        <v>0</v>
      </c>
      <c r="AO281" s="53">
        <f t="shared" si="178"/>
        <v>0</v>
      </c>
      <c r="AP281" s="53">
        <f t="shared" si="178"/>
        <v>0</v>
      </c>
      <c r="AQ281" s="53">
        <f t="shared" si="178"/>
        <v>0</v>
      </c>
      <c r="AR281" s="53">
        <f t="shared" si="178"/>
        <v>0</v>
      </c>
      <c r="AS281" s="53">
        <f t="shared" si="178"/>
        <v>0</v>
      </c>
      <c r="AT281" s="53">
        <f t="shared" si="178"/>
        <v>0</v>
      </c>
      <c r="AU281" s="53">
        <f t="shared" si="178"/>
        <v>0</v>
      </c>
      <c r="AV281" s="53">
        <f t="shared" si="178"/>
        <v>0</v>
      </c>
      <c r="AW281" s="53">
        <f t="shared" si="178"/>
        <v>0</v>
      </c>
      <c r="AX281" s="53">
        <f t="shared" si="178"/>
        <v>0</v>
      </c>
      <c r="AY281" s="53">
        <f t="shared" si="178"/>
        <v>0</v>
      </c>
      <c r="AZ281" s="53">
        <f t="shared" si="178"/>
        <v>0</v>
      </c>
      <c r="BA281" s="59">
        <f t="shared" si="114"/>
        <v>3000000</v>
      </c>
      <c r="BB281" s="28">
        <f t="shared" si="115"/>
        <v>22155000</v>
      </c>
      <c r="BC281" s="64"/>
      <c r="BD281" s="59">
        <f t="shared" si="116"/>
        <v>0</v>
      </c>
      <c r="BE281" s="59">
        <f t="shared" si="117"/>
        <v>900000</v>
      </c>
      <c r="BF281" s="59">
        <f t="shared" si="118"/>
        <v>0</v>
      </c>
      <c r="BG281" s="59">
        <f t="shared" si="119"/>
        <v>1200000</v>
      </c>
      <c r="BH281" s="59">
        <f t="shared" si="120"/>
        <v>0</v>
      </c>
      <c r="BI281" s="59">
        <f t="shared" si="121"/>
        <v>0</v>
      </c>
      <c r="BJ281" s="59">
        <f t="shared" si="122"/>
        <v>0</v>
      </c>
      <c r="BK281" s="59">
        <f t="shared" si="123"/>
        <v>900000</v>
      </c>
      <c r="BL281" s="59">
        <f t="shared" si="124"/>
        <v>0</v>
      </c>
      <c r="BM281" s="59">
        <f t="shared" si="125"/>
        <v>0</v>
      </c>
      <c r="BN281" s="59">
        <f t="shared" si="126"/>
        <v>0</v>
      </c>
      <c r="BO281" s="59">
        <f t="shared" si="127"/>
        <v>0</v>
      </c>
      <c r="BP281" s="64"/>
      <c r="BQ281" s="59">
        <f t="shared" si="128"/>
        <v>900000</v>
      </c>
      <c r="BR281" s="59">
        <f t="shared" si="129"/>
        <v>1200000</v>
      </c>
      <c r="BS281" s="59">
        <f t="shared" si="130"/>
        <v>900000</v>
      </c>
      <c r="BT281" s="59">
        <f t="shared" si="131"/>
        <v>0</v>
      </c>
    </row>
    <row r="282">
      <c r="A282" s="49"/>
      <c r="B282" s="52" t="s">
        <v>38</v>
      </c>
      <c r="C282" s="52" t="s">
        <v>200</v>
      </c>
      <c r="D282" s="53">
        <v>1875000.0</v>
      </c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2"/>
      <c r="AH282" s="62"/>
      <c r="AI282" s="62"/>
      <c r="AJ282" s="62"/>
      <c r="AK282" s="62"/>
      <c r="AL282" s="62"/>
      <c r="AM282" s="62"/>
      <c r="AN282" s="62"/>
      <c r="AO282" s="62"/>
      <c r="AP282" s="62"/>
      <c r="AQ282" s="62"/>
      <c r="AR282" s="62"/>
      <c r="AS282" s="62"/>
      <c r="AT282" s="62"/>
      <c r="AU282" s="62"/>
      <c r="AV282" s="62"/>
      <c r="AW282" s="62"/>
      <c r="AX282" s="62"/>
      <c r="AY282" s="62"/>
      <c r="AZ282" s="63"/>
      <c r="BA282" s="59">
        <f t="shared" si="114"/>
        <v>0</v>
      </c>
      <c r="BB282" s="28">
        <f t="shared" si="115"/>
        <v>1875000</v>
      </c>
      <c r="BC282" s="64"/>
      <c r="BD282" s="59">
        <f t="shared" si="116"/>
        <v>0</v>
      </c>
      <c r="BE282" s="59">
        <f t="shared" si="117"/>
        <v>0</v>
      </c>
      <c r="BF282" s="59">
        <f t="shared" si="118"/>
        <v>0</v>
      </c>
      <c r="BG282" s="59">
        <f t="shared" si="119"/>
        <v>0</v>
      </c>
      <c r="BH282" s="59">
        <f t="shared" si="120"/>
        <v>0</v>
      </c>
      <c r="BI282" s="59">
        <f t="shared" si="121"/>
        <v>0</v>
      </c>
      <c r="BJ282" s="59">
        <f t="shared" si="122"/>
        <v>0</v>
      </c>
      <c r="BK282" s="59">
        <f t="shared" si="123"/>
        <v>0</v>
      </c>
      <c r="BL282" s="59">
        <f t="shared" si="124"/>
        <v>0</v>
      </c>
      <c r="BM282" s="59">
        <f t="shared" si="125"/>
        <v>0</v>
      </c>
      <c r="BN282" s="59">
        <f t="shared" si="126"/>
        <v>0</v>
      </c>
      <c r="BO282" s="59">
        <f t="shared" si="127"/>
        <v>0</v>
      </c>
      <c r="BP282" s="64"/>
      <c r="BQ282" s="59">
        <f t="shared" si="128"/>
        <v>0</v>
      </c>
      <c r="BR282" s="59">
        <f t="shared" si="129"/>
        <v>0</v>
      </c>
      <c r="BS282" s="59">
        <f t="shared" si="130"/>
        <v>0</v>
      </c>
      <c r="BT282" s="59">
        <f t="shared" si="131"/>
        <v>0</v>
      </c>
    </row>
    <row r="283">
      <c r="A283" s="49"/>
      <c r="B283" s="52" t="s">
        <v>38</v>
      </c>
      <c r="C283" s="52" t="s">
        <v>201</v>
      </c>
      <c r="D283" s="53">
        <v>1.92E7</v>
      </c>
      <c r="E283" s="62"/>
      <c r="F283" s="62"/>
      <c r="G283" s="62"/>
      <c r="H283" s="62"/>
      <c r="I283" s="62"/>
      <c r="J283" s="62"/>
      <c r="K283" s="53">
        <v>900000.0</v>
      </c>
      <c r="L283" s="62"/>
      <c r="M283" s="62"/>
      <c r="N283" s="62"/>
      <c r="O283" s="62"/>
      <c r="P283" s="62"/>
      <c r="Q283" s="62"/>
      <c r="R283" s="62"/>
      <c r="S283" s="53">
        <f>720000+480000</f>
        <v>1200000</v>
      </c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53">
        <v>900000.0</v>
      </c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  <c r="AY283" s="62"/>
      <c r="AZ283" s="63"/>
      <c r="BA283" s="59">
        <f t="shared" si="114"/>
        <v>3000000</v>
      </c>
      <c r="BB283" s="28">
        <f t="shared" si="115"/>
        <v>16200000</v>
      </c>
      <c r="BC283" s="64"/>
      <c r="BD283" s="59">
        <f t="shared" si="116"/>
        <v>0</v>
      </c>
      <c r="BE283" s="59">
        <f t="shared" si="117"/>
        <v>900000</v>
      </c>
      <c r="BF283" s="59">
        <f t="shared" si="118"/>
        <v>0</v>
      </c>
      <c r="BG283" s="59">
        <f t="shared" si="119"/>
        <v>1200000</v>
      </c>
      <c r="BH283" s="59">
        <f t="shared" si="120"/>
        <v>0</v>
      </c>
      <c r="BI283" s="59">
        <f t="shared" si="121"/>
        <v>0</v>
      </c>
      <c r="BJ283" s="59">
        <f t="shared" si="122"/>
        <v>0</v>
      </c>
      <c r="BK283" s="59">
        <f t="shared" si="123"/>
        <v>900000</v>
      </c>
      <c r="BL283" s="59">
        <f t="shared" si="124"/>
        <v>0</v>
      </c>
      <c r="BM283" s="59">
        <f t="shared" si="125"/>
        <v>0</v>
      </c>
      <c r="BN283" s="59">
        <f t="shared" si="126"/>
        <v>0</v>
      </c>
      <c r="BO283" s="59">
        <f t="shared" si="127"/>
        <v>0</v>
      </c>
      <c r="BP283" s="64"/>
      <c r="BQ283" s="59">
        <f t="shared" si="128"/>
        <v>900000</v>
      </c>
      <c r="BR283" s="59">
        <f t="shared" si="129"/>
        <v>1200000</v>
      </c>
      <c r="BS283" s="59">
        <f t="shared" si="130"/>
        <v>900000</v>
      </c>
      <c r="BT283" s="59">
        <f t="shared" si="131"/>
        <v>0</v>
      </c>
    </row>
    <row r="284">
      <c r="A284" s="49"/>
      <c r="B284" s="52" t="s">
        <v>38</v>
      </c>
      <c r="C284" s="52" t="s">
        <v>202</v>
      </c>
      <c r="D284" s="53">
        <v>4080000.0</v>
      </c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  <c r="AT284" s="62"/>
      <c r="AU284" s="62"/>
      <c r="AV284" s="62"/>
      <c r="AW284" s="62"/>
      <c r="AX284" s="62"/>
      <c r="AY284" s="62"/>
      <c r="AZ284" s="63"/>
      <c r="BA284" s="59">
        <f t="shared" si="114"/>
        <v>0</v>
      </c>
      <c r="BB284" s="28">
        <f t="shared" si="115"/>
        <v>4080000</v>
      </c>
      <c r="BC284" s="64"/>
      <c r="BD284" s="59">
        <f t="shared" si="116"/>
        <v>0</v>
      </c>
      <c r="BE284" s="59">
        <f t="shared" si="117"/>
        <v>0</v>
      </c>
      <c r="BF284" s="59">
        <f t="shared" si="118"/>
        <v>0</v>
      </c>
      <c r="BG284" s="59">
        <f t="shared" si="119"/>
        <v>0</v>
      </c>
      <c r="BH284" s="59">
        <f t="shared" si="120"/>
        <v>0</v>
      </c>
      <c r="BI284" s="59">
        <f t="shared" si="121"/>
        <v>0</v>
      </c>
      <c r="BJ284" s="59">
        <f t="shared" si="122"/>
        <v>0</v>
      </c>
      <c r="BK284" s="59">
        <f t="shared" si="123"/>
        <v>0</v>
      </c>
      <c r="BL284" s="59">
        <f t="shared" si="124"/>
        <v>0</v>
      </c>
      <c r="BM284" s="59">
        <f t="shared" si="125"/>
        <v>0</v>
      </c>
      <c r="BN284" s="59">
        <f t="shared" si="126"/>
        <v>0</v>
      </c>
      <c r="BO284" s="59">
        <f t="shared" si="127"/>
        <v>0</v>
      </c>
      <c r="BP284" s="64"/>
      <c r="BQ284" s="59">
        <f t="shared" si="128"/>
        <v>0</v>
      </c>
      <c r="BR284" s="59">
        <f t="shared" si="129"/>
        <v>0</v>
      </c>
      <c r="BS284" s="59">
        <f t="shared" si="130"/>
        <v>0</v>
      </c>
      <c r="BT284" s="59">
        <f t="shared" si="131"/>
        <v>0</v>
      </c>
    </row>
    <row r="285">
      <c r="A285" s="49"/>
      <c r="B285" s="52" t="s">
        <v>54</v>
      </c>
      <c r="C285" s="52" t="s">
        <v>203</v>
      </c>
      <c r="D285" s="53">
        <f t="shared" ref="D285:AZ285" si="179">sum(D286:D288)</f>
        <v>6131000</v>
      </c>
      <c r="E285" s="53">
        <f t="shared" si="179"/>
        <v>0</v>
      </c>
      <c r="F285" s="53">
        <f t="shared" si="179"/>
        <v>0</v>
      </c>
      <c r="G285" s="53">
        <f t="shared" si="179"/>
        <v>0</v>
      </c>
      <c r="H285" s="53">
        <f t="shared" si="179"/>
        <v>0</v>
      </c>
      <c r="I285" s="53">
        <f t="shared" si="179"/>
        <v>0</v>
      </c>
      <c r="J285" s="53">
        <f t="shared" si="179"/>
        <v>0</v>
      </c>
      <c r="K285" s="53">
        <f t="shared" si="179"/>
        <v>74000</v>
      </c>
      <c r="L285" s="53">
        <f t="shared" si="179"/>
        <v>0</v>
      </c>
      <c r="M285" s="53">
        <f t="shared" si="179"/>
        <v>0</v>
      </c>
      <c r="N285" s="53">
        <f t="shared" si="179"/>
        <v>0</v>
      </c>
      <c r="O285" s="53">
        <f t="shared" si="179"/>
        <v>0</v>
      </c>
      <c r="P285" s="53">
        <f t="shared" si="179"/>
        <v>0</v>
      </c>
      <c r="Q285" s="53">
        <f t="shared" si="179"/>
        <v>0</v>
      </c>
      <c r="R285" s="53">
        <f t="shared" si="179"/>
        <v>0</v>
      </c>
      <c r="S285" s="53">
        <f t="shared" si="179"/>
        <v>111000</v>
      </c>
      <c r="T285" s="53">
        <f t="shared" si="179"/>
        <v>0</v>
      </c>
      <c r="U285" s="53">
        <f t="shared" si="179"/>
        <v>0</v>
      </c>
      <c r="V285" s="53">
        <f t="shared" si="179"/>
        <v>0</v>
      </c>
      <c r="W285" s="53">
        <f t="shared" si="179"/>
        <v>0</v>
      </c>
      <c r="X285" s="53">
        <f t="shared" si="179"/>
        <v>0</v>
      </c>
      <c r="Y285" s="53">
        <f t="shared" si="179"/>
        <v>0</v>
      </c>
      <c r="Z285" s="53">
        <f t="shared" si="179"/>
        <v>0</v>
      </c>
      <c r="AA285" s="53">
        <f t="shared" si="179"/>
        <v>0</v>
      </c>
      <c r="AB285" s="53">
        <f t="shared" si="179"/>
        <v>0</v>
      </c>
      <c r="AC285" s="53">
        <f t="shared" si="179"/>
        <v>0</v>
      </c>
      <c r="AD285" s="53">
        <f t="shared" si="179"/>
        <v>0</v>
      </c>
      <c r="AE285" s="53">
        <f t="shared" si="179"/>
        <v>0</v>
      </c>
      <c r="AF285" s="53">
        <f t="shared" si="179"/>
        <v>0</v>
      </c>
      <c r="AG285" s="53">
        <f t="shared" si="179"/>
        <v>0</v>
      </c>
      <c r="AH285" s="53">
        <f t="shared" si="179"/>
        <v>0</v>
      </c>
      <c r="AI285" s="53">
        <f t="shared" si="179"/>
        <v>0</v>
      </c>
      <c r="AJ285" s="53">
        <f t="shared" si="179"/>
        <v>74000</v>
      </c>
      <c r="AK285" s="53">
        <f t="shared" si="179"/>
        <v>0</v>
      </c>
      <c r="AL285" s="53">
        <f t="shared" si="179"/>
        <v>0</v>
      </c>
      <c r="AM285" s="53">
        <f t="shared" si="179"/>
        <v>0</v>
      </c>
      <c r="AN285" s="53">
        <f t="shared" si="179"/>
        <v>0</v>
      </c>
      <c r="AO285" s="53">
        <f t="shared" si="179"/>
        <v>0</v>
      </c>
      <c r="AP285" s="53">
        <f t="shared" si="179"/>
        <v>0</v>
      </c>
      <c r="AQ285" s="53">
        <f t="shared" si="179"/>
        <v>0</v>
      </c>
      <c r="AR285" s="53">
        <f t="shared" si="179"/>
        <v>0</v>
      </c>
      <c r="AS285" s="53">
        <f t="shared" si="179"/>
        <v>0</v>
      </c>
      <c r="AT285" s="53">
        <f t="shared" si="179"/>
        <v>0</v>
      </c>
      <c r="AU285" s="53">
        <f t="shared" si="179"/>
        <v>0</v>
      </c>
      <c r="AV285" s="53">
        <f t="shared" si="179"/>
        <v>0</v>
      </c>
      <c r="AW285" s="53">
        <f t="shared" si="179"/>
        <v>0</v>
      </c>
      <c r="AX285" s="53">
        <f t="shared" si="179"/>
        <v>0</v>
      </c>
      <c r="AY285" s="53">
        <f t="shared" si="179"/>
        <v>0</v>
      </c>
      <c r="AZ285" s="53">
        <f t="shared" si="179"/>
        <v>0</v>
      </c>
      <c r="BA285" s="59">
        <f t="shared" si="114"/>
        <v>259000</v>
      </c>
      <c r="BB285" s="28">
        <f t="shared" si="115"/>
        <v>5872000</v>
      </c>
      <c r="BC285" s="64"/>
      <c r="BD285" s="59">
        <f t="shared" si="116"/>
        <v>0</v>
      </c>
      <c r="BE285" s="59">
        <f t="shared" si="117"/>
        <v>74000</v>
      </c>
      <c r="BF285" s="59">
        <f t="shared" si="118"/>
        <v>0</v>
      </c>
      <c r="BG285" s="59">
        <f t="shared" si="119"/>
        <v>111000</v>
      </c>
      <c r="BH285" s="59">
        <f t="shared" si="120"/>
        <v>0</v>
      </c>
      <c r="BI285" s="59">
        <f t="shared" si="121"/>
        <v>0</v>
      </c>
      <c r="BJ285" s="59">
        <f t="shared" si="122"/>
        <v>0</v>
      </c>
      <c r="BK285" s="59">
        <f t="shared" si="123"/>
        <v>74000</v>
      </c>
      <c r="BL285" s="59">
        <f t="shared" si="124"/>
        <v>0</v>
      </c>
      <c r="BM285" s="59">
        <f t="shared" si="125"/>
        <v>0</v>
      </c>
      <c r="BN285" s="59">
        <f t="shared" si="126"/>
        <v>0</v>
      </c>
      <c r="BO285" s="59">
        <f t="shared" si="127"/>
        <v>0</v>
      </c>
      <c r="BP285" s="64"/>
      <c r="BQ285" s="59">
        <f t="shared" si="128"/>
        <v>74000</v>
      </c>
      <c r="BR285" s="59">
        <f t="shared" si="129"/>
        <v>111000</v>
      </c>
      <c r="BS285" s="59">
        <f t="shared" si="130"/>
        <v>74000</v>
      </c>
      <c r="BT285" s="59">
        <f t="shared" si="131"/>
        <v>0</v>
      </c>
    </row>
    <row r="286">
      <c r="A286" s="49"/>
      <c r="B286" s="52" t="s">
        <v>38</v>
      </c>
      <c r="C286" s="52" t="s">
        <v>204</v>
      </c>
      <c r="D286" s="53">
        <v>615000.0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  <c r="AY286" s="62"/>
      <c r="AZ286" s="63"/>
      <c r="BA286" s="59">
        <f t="shared" si="114"/>
        <v>0</v>
      </c>
      <c r="BB286" s="28">
        <f t="shared" si="115"/>
        <v>615000</v>
      </c>
      <c r="BC286" s="64"/>
      <c r="BD286" s="59">
        <f t="shared" si="116"/>
        <v>0</v>
      </c>
      <c r="BE286" s="59">
        <f t="shared" si="117"/>
        <v>0</v>
      </c>
      <c r="BF286" s="59">
        <f t="shared" si="118"/>
        <v>0</v>
      </c>
      <c r="BG286" s="59">
        <f t="shared" si="119"/>
        <v>0</v>
      </c>
      <c r="BH286" s="59">
        <f t="shared" si="120"/>
        <v>0</v>
      </c>
      <c r="BI286" s="59">
        <f t="shared" si="121"/>
        <v>0</v>
      </c>
      <c r="BJ286" s="59">
        <f t="shared" si="122"/>
        <v>0</v>
      </c>
      <c r="BK286" s="59">
        <f t="shared" si="123"/>
        <v>0</v>
      </c>
      <c r="BL286" s="59">
        <f t="shared" si="124"/>
        <v>0</v>
      </c>
      <c r="BM286" s="59">
        <f t="shared" si="125"/>
        <v>0</v>
      </c>
      <c r="BN286" s="59">
        <f t="shared" si="126"/>
        <v>0</v>
      </c>
      <c r="BO286" s="59">
        <f t="shared" si="127"/>
        <v>0</v>
      </c>
      <c r="BP286" s="64"/>
      <c r="BQ286" s="59">
        <f t="shared" si="128"/>
        <v>0</v>
      </c>
      <c r="BR286" s="59">
        <f t="shared" si="129"/>
        <v>0</v>
      </c>
      <c r="BS286" s="59">
        <f t="shared" si="130"/>
        <v>0</v>
      </c>
      <c r="BT286" s="59">
        <f t="shared" si="131"/>
        <v>0</v>
      </c>
    </row>
    <row r="287">
      <c r="A287" s="49"/>
      <c r="B287" s="52" t="s">
        <v>38</v>
      </c>
      <c r="C287" s="52" t="s">
        <v>205</v>
      </c>
      <c r="D287" s="53">
        <v>4440000.0</v>
      </c>
      <c r="E287" s="62"/>
      <c r="F287" s="62"/>
      <c r="G287" s="62"/>
      <c r="H287" s="62"/>
      <c r="I287" s="62"/>
      <c r="J287" s="62"/>
      <c r="K287" s="53">
        <v>74000.0</v>
      </c>
      <c r="L287" s="62"/>
      <c r="M287" s="62"/>
      <c r="N287" s="62"/>
      <c r="O287" s="62"/>
      <c r="P287" s="62"/>
      <c r="Q287" s="62"/>
      <c r="R287" s="62"/>
      <c r="S287" s="53">
        <f>74000+37000</f>
        <v>111000</v>
      </c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53">
        <v>74000.0</v>
      </c>
      <c r="AK287" s="62"/>
      <c r="AL287" s="62"/>
      <c r="AM287" s="62"/>
      <c r="AN287" s="62"/>
      <c r="AO287" s="62"/>
      <c r="AP287" s="62"/>
      <c r="AQ287" s="62"/>
      <c r="AR287" s="62"/>
      <c r="AS287" s="62"/>
      <c r="AT287" s="62"/>
      <c r="AU287" s="62"/>
      <c r="AV287" s="62"/>
      <c r="AW287" s="62"/>
      <c r="AX287" s="62"/>
      <c r="AY287" s="62"/>
      <c r="AZ287" s="63"/>
      <c r="BA287" s="59">
        <f t="shared" si="114"/>
        <v>259000</v>
      </c>
      <c r="BB287" s="28">
        <f t="shared" si="115"/>
        <v>4181000</v>
      </c>
      <c r="BC287" s="64"/>
      <c r="BD287" s="59">
        <f t="shared" si="116"/>
        <v>0</v>
      </c>
      <c r="BE287" s="59">
        <f t="shared" si="117"/>
        <v>74000</v>
      </c>
      <c r="BF287" s="59">
        <f t="shared" si="118"/>
        <v>0</v>
      </c>
      <c r="BG287" s="59">
        <f t="shared" si="119"/>
        <v>111000</v>
      </c>
      <c r="BH287" s="59">
        <f t="shared" si="120"/>
        <v>0</v>
      </c>
      <c r="BI287" s="59">
        <f t="shared" si="121"/>
        <v>0</v>
      </c>
      <c r="BJ287" s="59">
        <f t="shared" si="122"/>
        <v>0</v>
      </c>
      <c r="BK287" s="59">
        <f t="shared" si="123"/>
        <v>74000</v>
      </c>
      <c r="BL287" s="59">
        <f t="shared" si="124"/>
        <v>0</v>
      </c>
      <c r="BM287" s="59">
        <f t="shared" si="125"/>
        <v>0</v>
      </c>
      <c r="BN287" s="59">
        <f t="shared" si="126"/>
        <v>0</v>
      </c>
      <c r="BO287" s="59">
        <f t="shared" si="127"/>
        <v>0</v>
      </c>
      <c r="BP287" s="64"/>
      <c r="BQ287" s="59">
        <f t="shared" si="128"/>
        <v>74000</v>
      </c>
      <c r="BR287" s="59">
        <f t="shared" si="129"/>
        <v>111000</v>
      </c>
      <c r="BS287" s="59">
        <f t="shared" si="130"/>
        <v>74000</v>
      </c>
      <c r="BT287" s="59">
        <f t="shared" si="131"/>
        <v>0</v>
      </c>
    </row>
    <row r="288">
      <c r="A288" s="49"/>
      <c r="B288" s="52" t="s">
        <v>38</v>
      </c>
      <c r="C288" s="52" t="s">
        <v>206</v>
      </c>
      <c r="D288" s="53">
        <f>1050000+26000</f>
        <v>1076000</v>
      </c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  <c r="AK288" s="62"/>
      <c r="AL288" s="62"/>
      <c r="AM288" s="62"/>
      <c r="AN288" s="62"/>
      <c r="AO288" s="62"/>
      <c r="AP288" s="62"/>
      <c r="AQ288" s="62"/>
      <c r="AR288" s="62"/>
      <c r="AS288" s="62"/>
      <c r="AT288" s="62"/>
      <c r="AU288" s="62"/>
      <c r="AV288" s="62"/>
      <c r="AW288" s="62"/>
      <c r="AX288" s="62"/>
      <c r="AY288" s="62"/>
      <c r="AZ288" s="63"/>
      <c r="BA288" s="59">
        <f t="shared" si="114"/>
        <v>0</v>
      </c>
      <c r="BB288" s="28">
        <f t="shared" si="115"/>
        <v>1076000</v>
      </c>
      <c r="BC288" s="64"/>
      <c r="BD288" s="59">
        <f t="shared" si="116"/>
        <v>0</v>
      </c>
      <c r="BE288" s="59">
        <f t="shared" si="117"/>
        <v>0</v>
      </c>
      <c r="BF288" s="59">
        <f t="shared" si="118"/>
        <v>0</v>
      </c>
      <c r="BG288" s="59">
        <f t="shared" si="119"/>
        <v>0</v>
      </c>
      <c r="BH288" s="59">
        <f t="shared" si="120"/>
        <v>0</v>
      </c>
      <c r="BI288" s="59">
        <f t="shared" si="121"/>
        <v>0</v>
      </c>
      <c r="BJ288" s="59">
        <f t="shared" si="122"/>
        <v>0</v>
      </c>
      <c r="BK288" s="59">
        <f t="shared" si="123"/>
        <v>0</v>
      </c>
      <c r="BL288" s="59">
        <f t="shared" si="124"/>
        <v>0</v>
      </c>
      <c r="BM288" s="59">
        <f t="shared" si="125"/>
        <v>0</v>
      </c>
      <c r="BN288" s="59">
        <f t="shared" si="126"/>
        <v>0</v>
      </c>
      <c r="BO288" s="59">
        <f t="shared" si="127"/>
        <v>0</v>
      </c>
      <c r="BP288" s="64"/>
      <c r="BQ288" s="59">
        <f t="shared" si="128"/>
        <v>0</v>
      </c>
      <c r="BR288" s="59">
        <f t="shared" si="129"/>
        <v>0</v>
      </c>
      <c r="BS288" s="59">
        <f t="shared" si="130"/>
        <v>0</v>
      </c>
      <c r="BT288" s="59">
        <f t="shared" si="131"/>
        <v>0</v>
      </c>
    </row>
    <row r="289">
      <c r="A289" s="45">
        <v>512212.0</v>
      </c>
      <c r="B289" s="46" t="s">
        <v>207</v>
      </c>
      <c r="C289" s="6"/>
      <c r="D289" s="47">
        <f t="shared" ref="D289:AZ289" si="180">sum(D291,D294)</f>
        <v>6686000</v>
      </c>
      <c r="E289" s="47">
        <f t="shared" si="180"/>
        <v>0</v>
      </c>
      <c r="F289" s="47">
        <f t="shared" si="180"/>
        <v>0</v>
      </c>
      <c r="G289" s="47">
        <f t="shared" si="180"/>
        <v>0</v>
      </c>
      <c r="H289" s="47">
        <f t="shared" si="180"/>
        <v>0</v>
      </c>
      <c r="I289" s="47">
        <f t="shared" si="180"/>
        <v>0</v>
      </c>
      <c r="J289" s="47">
        <f t="shared" si="180"/>
        <v>0</v>
      </c>
      <c r="K289" s="47">
        <f t="shared" si="180"/>
        <v>0</v>
      </c>
      <c r="L289" s="47">
        <f t="shared" si="180"/>
        <v>0</v>
      </c>
      <c r="M289" s="47">
        <f t="shared" si="180"/>
        <v>0</v>
      </c>
      <c r="N289" s="47">
        <f t="shared" si="180"/>
        <v>0</v>
      </c>
      <c r="O289" s="47">
        <f t="shared" si="180"/>
        <v>0</v>
      </c>
      <c r="P289" s="47">
        <f t="shared" si="180"/>
        <v>0</v>
      </c>
      <c r="Q289" s="47">
        <f t="shared" si="180"/>
        <v>0</v>
      </c>
      <c r="R289" s="47">
        <f t="shared" si="180"/>
        <v>0</v>
      </c>
      <c r="S289" s="47">
        <f t="shared" si="180"/>
        <v>0</v>
      </c>
      <c r="T289" s="47">
        <f t="shared" si="180"/>
        <v>0</v>
      </c>
      <c r="U289" s="47">
        <f t="shared" si="180"/>
        <v>0</v>
      </c>
      <c r="V289" s="47">
        <f t="shared" si="180"/>
        <v>0</v>
      </c>
      <c r="W289" s="47">
        <f t="shared" si="180"/>
        <v>0</v>
      </c>
      <c r="X289" s="47">
        <f t="shared" si="180"/>
        <v>0</v>
      </c>
      <c r="Y289" s="47">
        <f t="shared" si="180"/>
        <v>0</v>
      </c>
      <c r="Z289" s="47">
        <f t="shared" si="180"/>
        <v>0</v>
      </c>
      <c r="AA289" s="47">
        <f t="shared" si="180"/>
        <v>0</v>
      </c>
      <c r="AB289" s="47">
        <f t="shared" si="180"/>
        <v>0</v>
      </c>
      <c r="AC289" s="47">
        <f t="shared" si="180"/>
        <v>0</v>
      </c>
      <c r="AD289" s="47">
        <f t="shared" si="180"/>
        <v>0</v>
      </c>
      <c r="AE289" s="47">
        <f t="shared" si="180"/>
        <v>0</v>
      </c>
      <c r="AF289" s="47">
        <f t="shared" si="180"/>
        <v>0</v>
      </c>
      <c r="AG289" s="47">
        <f t="shared" si="180"/>
        <v>0</v>
      </c>
      <c r="AH289" s="47">
        <f t="shared" si="180"/>
        <v>0</v>
      </c>
      <c r="AI289" s="47">
        <f t="shared" si="180"/>
        <v>0</v>
      </c>
      <c r="AJ289" s="47">
        <f t="shared" si="180"/>
        <v>419000</v>
      </c>
      <c r="AK289" s="47">
        <f t="shared" si="180"/>
        <v>0</v>
      </c>
      <c r="AL289" s="47">
        <f t="shared" si="180"/>
        <v>0</v>
      </c>
      <c r="AM289" s="47">
        <f t="shared" si="180"/>
        <v>0</v>
      </c>
      <c r="AN289" s="47">
        <f t="shared" si="180"/>
        <v>0</v>
      </c>
      <c r="AO289" s="47">
        <f t="shared" si="180"/>
        <v>0</v>
      </c>
      <c r="AP289" s="47">
        <f t="shared" si="180"/>
        <v>0</v>
      </c>
      <c r="AQ289" s="47">
        <f t="shared" si="180"/>
        <v>0</v>
      </c>
      <c r="AR289" s="47">
        <f t="shared" si="180"/>
        <v>0</v>
      </c>
      <c r="AS289" s="47">
        <f t="shared" si="180"/>
        <v>0</v>
      </c>
      <c r="AT289" s="47">
        <f t="shared" si="180"/>
        <v>0</v>
      </c>
      <c r="AU289" s="47">
        <f t="shared" si="180"/>
        <v>0</v>
      </c>
      <c r="AV289" s="47">
        <f t="shared" si="180"/>
        <v>0</v>
      </c>
      <c r="AW289" s="47">
        <f t="shared" si="180"/>
        <v>0</v>
      </c>
      <c r="AX289" s="47">
        <f t="shared" si="180"/>
        <v>0</v>
      </c>
      <c r="AY289" s="47">
        <f t="shared" si="180"/>
        <v>0</v>
      </c>
      <c r="AZ289" s="60">
        <f t="shared" si="180"/>
        <v>0</v>
      </c>
      <c r="BA289" s="59">
        <f t="shared" si="114"/>
        <v>419000</v>
      </c>
      <c r="BB289" s="28">
        <f t="shared" si="115"/>
        <v>6267000</v>
      </c>
      <c r="BC289" s="61"/>
      <c r="BD289" s="59">
        <f t="shared" si="116"/>
        <v>0</v>
      </c>
      <c r="BE289" s="59">
        <f t="shared" si="117"/>
        <v>0</v>
      </c>
      <c r="BF289" s="59">
        <f t="shared" si="118"/>
        <v>0</v>
      </c>
      <c r="BG289" s="59">
        <f t="shared" si="119"/>
        <v>0</v>
      </c>
      <c r="BH289" s="59">
        <f t="shared" si="120"/>
        <v>0</v>
      </c>
      <c r="BI289" s="59">
        <f t="shared" si="121"/>
        <v>0</v>
      </c>
      <c r="BJ289" s="59">
        <f t="shared" si="122"/>
        <v>0</v>
      </c>
      <c r="BK289" s="59">
        <f t="shared" si="123"/>
        <v>419000</v>
      </c>
      <c r="BL289" s="59">
        <f t="shared" si="124"/>
        <v>0</v>
      </c>
      <c r="BM289" s="59">
        <f t="shared" si="125"/>
        <v>0</v>
      </c>
      <c r="BN289" s="59">
        <f t="shared" si="126"/>
        <v>0</v>
      </c>
      <c r="BO289" s="59">
        <f t="shared" si="127"/>
        <v>0</v>
      </c>
      <c r="BP289" s="61"/>
      <c r="BQ289" s="59">
        <f t="shared" si="128"/>
        <v>0</v>
      </c>
      <c r="BR289" s="59">
        <f t="shared" si="129"/>
        <v>0</v>
      </c>
      <c r="BS289" s="59">
        <f t="shared" si="130"/>
        <v>419000</v>
      </c>
      <c r="BT289" s="59">
        <f t="shared" si="131"/>
        <v>0</v>
      </c>
    </row>
    <row r="290">
      <c r="A290" s="49"/>
      <c r="B290" s="50" t="s">
        <v>37</v>
      </c>
      <c r="C290" s="6"/>
      <c r="D290" s="51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  <c r="AK290" s="62"/>
      <c r="AL290" s="62"/>
      <c r="AM290" s="62"/>
      <c r="AN290" s="62"/>
      <c r="AO290" s="62"/>
      <c r="AP290" s="62"/>
      <c r="AQ290" s="62"/>
      <c r="AR290" s="62"/>
      <c r="AS290" s="62"/>
      <c r="AT290" s="62"/>
      <c r="AU290" s="62"/>
      <c r="AV290" s="62"/>
      <c r="AW290" s="62"/>
      <c r="AX290" s="62"/>
      <c r="AY290" s="62"/>
      <c r="AZ290" s="63"/>
      <c r="BA290" s="59">
        <f t="shared" si="114"/>
        <v>0</v>
      </c>
      <c r="BB290" s="28">
        <f t="shared" si="115"/>
        <v>0</v>
      </c>
      <c r="BC290" s="64"/>
      <c r="BD290" s="59">
        <f t="shared" si="116"/>
        <v>0</v>
      </c>
      <c r="BE290" s="59">
        <f t="shared" si="117"/>
        <v>0</v>
      </c>
      <c r="BF290" s="59">
        <f t="shared" si="118"/>
        <v>0</v>
      </c>
      <c r="BG290" s="59">
        <f t="shared" si="119"/>
        <v>0</v>
      </c>
      <c r="BH290" s="59">
        <f t="shared" si="120"/>
        <v>0</v>
      </c>
      <c r="BI290" s="59">
        <f t="shared" si="121"/>
        <v>0</v>
      </c>
      <c r="BJ290" s="59">
        <f t="shared" si="122"/>
        <v>0</v>
      </c>
      <c r="BK290" s="59">
        <f t="shared" si="123"/>
        <v>0</v>
      </c>
      <c r="BL290" s="59">
        <f t="shared" si="124"/>
        <v>0</v>
      </c>
      <c r="BM290" s="59">
        <f t="shared" si="125"/>
        <v>0</v>
      </c>
      <c r="BN290" s="59">
        <f t="shared" si="126"/>
        <v>0</v>
      </c>
      <c r="BO290" s="59">
        <f t="shared" si="127"/>
        <v>0</v>
      </c>
      <c r="BP290" s="64"/>
      <c r="BQ290" s="59">
        <f t="shared" si="128"/>
        <v>0</v>
      </c>
      <c r="BR290" s="59">
        <f t="shared" si="129"/>
        <v>0</v>
      </c>
      <c r="BS290" s="59">
        <f t="shared" si="130"/>
        <v>0</v>
      </c>
      <c r="BT290" s="59">
        <f t="shared" si="131"/>
        <v>0</v>
      </c>
    </row>
    <row r="291">
      <c r="A291" s="49"/>
      <c r="B291" s="52" t="s">
        <v>54</v>
      </c>
      <c r="C291" s="52" t="s">
        <v>199</v>
      </c>
      <c r="D291" s="53">
        <f t="shared" ref="D291:AZ291" si="181">D293+D292</f>
        <v>5460000</v>
      </c>
      <c r="E291" s="53">
        <f t="shared" si="181"/>
        <v>0</v>
      </c>
      <c r="F291" s="53">
        <f t="shared" si="181"/>
        <v>0</v>
      </c>
      <c r="G291" s="53">
        <f t="shared" si="181"/>
        <v>0</v>
      </c>
      <c r="H291" s="53">
        <f t="shared" si="181"/>
        <v>0</v>
      </c>
      <c r="I291" s="53">
        <f t="shared" si="181"/>
        <v>0</v>
      </c>
      <c r="J291" s="53">
        <f t="shared" si="181"/>
        <v>0</v>
      </c>
      <c r="K291" s="53">
        <f t="shared" si="181"/>
        <v>0</v>
      </c>
      <c r="L291" s="53">
        <f t="shared" si="181"/>
        <v>0</v>
      </c>
      <c r="M291" s="53">
        <f t="shared" si="181"/>
        <v>0</v>
      </c>
      <c r="N291" s="53">
        <f t="shared" si="181"/>
        <v>0</v>
      </c>
      <c r="O291" s="53">
        <f t="shared" si="181"/>
        <v>0</v>
      </c>
      <c r="P291" s="53">
        <f t="shared" si="181"/>
        <v>0</v>
      </c>
      <c r="Q291" s="53">
        <f t="shared" si="181"/>
        <v>0</v>
      </c>
      <c r="R291" s="53">
        <f t="shared" si="181"/>
        <v>0</v>
      </c>
      <c r="S291" s="53">
        <f t="shared" si="181"/>
        <v>0</v>
      </c>
      <c r="T291" s="53">
        <f t="shared" si="181"/>
        <v>0</v>
      </c>
      <c r="U291" s="53">
        <f t="shared" si="181"/>
        <v>0</v>
      </c>
      <c r="V291" s="53">
        <f t="shared" si="181"/>
        <v>0</v>
      </c>
      <c r="W291" s="53">
        <f t="shared" si="181"/>
        <v>0</v>
      </c>
      <c r="X291" s="53">
        <f t="shared" si="181"/>
        <v>0</v>
      </c>
      <c r="Y291" s="53">
        <f t="shared" si="181"/>
        <v>0</v>
      </c>
      <c r="Z291" s="53">
        <f t="shared" si="181"/>
        <v>0</v>
      </c>
      <c r="AA291" s="53">
        <f t="shared" si="181"/>
        <v>0</v>
      </c>
      <c r="AB291" s="53">
        <f t="shared" si="181"/>
        <v>0</v>
      </c>
      <c r="AC291" s="53">
        <f t="shared" si="181"/>
        <v>0</v>
      </c>
      <c r="AD291" s="53">
        <f t="shared" si="181"/>
        <v>0</v>
      </c>
      <c r="AE291" s="53">
        <f t="shared" si="181"/>
        <v>0</v>
      </c>
      <c r="AF291" s="53">
        <f t="shared" si="181"/>
        <v>0</v>
      </c>
      <c r="AG291" s="53">
        <f t="shared" si="181"/>
        <v>0</v>
      </c>
      <c r="AH291" s="53">
        <f t="shared" si="181"/>
        <v>0</v>
      </c>
      <c r="AI291" s="53">
        <f t="shared" si="181"/>
        <v>0</v>
      </c>
      <c r="AJ291" s="53">
        <f t="shared" si="181"/>
        <v>384000</v>
      </c>
      <c r="AK291" s="53">
        <f t="shared" si="181"/>
        <v>0</v>
      </c>
      <c r="AL291" s="53">
        <f t="shared" si="181"/>
        <v>0</v>
      </c>
      <c r="AM291" s="53">
        <f t="shared" si="181"/>
        <v>0</v>
      </c>
      <c r="AN291" s="53">
        <f t="shared" si="181"/>
        <v>0</v>
      </c>
      <c r="AO291" s="53">
        <f t="shared" si="181"/>
        <v>0</v>
      </c>
      <c r="AP291" s="53">
        <f t="shared" si="181"/>
        <v>0</v>
      </c>
      <c r="AQ291" s="53">
        <f t="shared" si="181"/>
        <v>0</v>
      </c>
      <c r="AR291" s="53">
        <f t="shared" si="181"/>
        <v>0</v>
      </c>
      <c r="AS291" s="53">
        <f t="shared" si="181"/>
        <v>0</v>
      </c>
      <c r="AT291" s="53">
        <f t="shared" si="181"/>
        <v>0</v>
      </c>
      <c r="AU291" s="53">
        <f t="shared" si="181"/>
        <v>0</v>
      </c>
      <c r="AV291" s="53">
        <f t="shared" si="181"/>
        <v>0</v>
      </c>
      <c r="AW291" s="53">
        <f t="shared" si="181"/>
        <v>0</v>
      </c>
      <c r="AX291" s="53">
        <f t="shared" si="181"/>
        <v>0</v>
      </c>
      <c r="AY291" s="53">
        <f t="shared" si="181"/>
        <v>0</v>
      </c>
      <c r="AZ291" s="53">
        <f t="shared" si="181"/>
        <v>0</v>
      </c>
      <c r="BA291" s="59">
        <f t="shared" si="114"/>
        <v>384000</v>
      </c>
      <c r="BB291" s="28">
        <f t="shared" si="115"/>
        <v>5076000</v>
      </c>
      <c r="BC291" s="64"/>
      <c r="BD291" s="59">
        <f t="shared" si="116"/>
        <v>0</v>
      </c>
      <c r="BE291" s="59">
        <f t="shared" si="117"/>
        <v>0</v>
      </c>
      <c r="BF291" s="59">
        <f t="shared" si="118"/>
        <v>0</v>
      </c>
      <c r="BG291" s="59">
        <f t="shared" si="119"/>
        <v>0</v>
      </c>
      <c r="BH291" s="59">
        <f t="shared" si="120"/>
        <v>0</v>
      </c>
      <c r="BI291" s="59">
        <f t="shared" si="121"/>
        <v>0</v>
      </c>
      <c r="BJ291" s="59">
        <f t="shared" si="122"/>
        <v>0</v>
      </c>
      <c r="BK291" s="59">
        <f t="shared" si="123"/>
        <v>384000</v>
      </c>
      <c r="BL291" s="59">
        <f t="shared" si="124"/>
        <v>0</v>
      </c>
      <c r="BM291" s="59">
        <f t="shared" si="125"/>
        <v>0</v>
      </c>
      <c r="BN291" s="59">
        <f t="shared" si="126"/>
        <v>0</v>
      </c>
      <c r="BO291" s="59">
        <f t="shared" si="127"/>
        <v>0</v>
      </c>
      <c r="BP291" s="64"/>
      <c r="BQ291" s="59">
        <f t="shared" si="128"/>
        <v>0</v>
      </c>
      <c r="BR291" s="59">
        <f t="shared" si="129"/>
        <v>0</v>
      </c>
      <c r="BS291" s="59">
        <f t="shared" si="130"/>
        <v>384000</v>
      </c>
      <c r="BT291" s="59">
        <f t="shared" si="131"/>
        <v>0</v>
      </c>
    </row>
    <row r="292">
      <c r="A292" s="49"/>
      <c r="B292" s="52" t="s">
        <v>38</v>
      </c>
      <c r="C292" s="52" t="s">
        <v>411</v>
      </c>
      <c r="D292" s="53">
        <v>3080000.0</v>
      </c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2"/>
      <c r="AH292" s="62"/>
      <c r="AI292" s="62"/>
      <c r="AJ292" s="62"/>
      <c r="AK292" s="62"/>
      <c r="AL292" s="62"/>
      <c r="AM292" s="62"/>
      <c r="AN292" s="62"/>
      <c r="AO292" s="62"/>
      <c r="AP292" s="62"/>
      <c r="AQ292" s="62"/>
      <c r="AR292" s="62"/>
      <c r="AS292" s="62"/>
      <c r="AT292" s="62"/>
      <c r="AU292" s="62"/>
      <c r="AV292" s="62"/>
      <c r="AW292" s="62"/>
      <c r="AX292" s="62"/>
      <c r="AY292" s="62"/>
      <c r="AZ292" s="63"/>
      <c r="BA292" s="59">
        <f t="shared" si="114"/>
        <v>0</v>
      </c>
      <c r="BB292" s="28">
        <f t="shared" si="115"/>
        <v>3080000</v>
      </c>
      <c r="BC292" s="64"/>
      <c r="BD292" s="59">
        <f t="shared" si="116"/>
        <v>0</v>
      </c>
      <c r="BE292" s="59">
        <f t="shared" si="117"/>
        <v>0</v>
      </c>
      <c r="BF292" s="59">
        <f t="shared" si="118"/>
        <v>0</v>
      </c>
      <c r="BG292" s="59">
        <f t="shared" si="119"/>
        <v>0</v>
      </c>
      <c r="BH292" s="59">
        <f t="shared" si="120"/>
        <v>0</v>
      </c>
      <c r="BI292" s="59">
        <f t="shared" si="121"/>
        <v>0</v>
      </c>
      <c r="BJ292" s="59">
        <f t="shared" si="122"/>
        <v>0</v>
      </c>
      <c r="BK292" s="59">
        <f t="shared" si="123"/>
        <v>0</v>
      </c>
      <c r="BL292" s="59">
        <f t="shared" si="124"/>
        <v>0</v>
      </c>
      <c r="BM292" s="59">
        <f t="shared" si="125"/>
        <v>0</v>
      </c>
      <c r="BN292" s="59">
        <f t="shared" si="126"/>
        <v>0</v>
      </c>
      <c r="BO292" s="59">
        <f t="shared" si="127"/>
        <v>0</v>
      </c>
      <c r="BP292" s="64"/>
      <c r="BQ292" s="59">
        <f t="shared" si="128"/>
        <v>0</v>
      </c>
      <c r="BR292" s="59">
        <f t="shared" si="129"/>
        <v>0</v>
      </c>
      <c r="BS292" s="59">
        <f t="shared" si="130"/>
        <v>0</v>
      </c>
      <c r="BT292" s="59">
        <f t="shared" si="131"/>
        <v>0</v>
      </c>
    </row>
    <row r="293">
      <c r="A293" s="49"/>
      <c r="B293" s="52" t="s">
        <v>38</v>
      </c>
      <c r="C293" s="52" t="s">
        <v>208</v>
      </c>
      <c r="D293" s="53">
        <v>2380000.0</v>
      </c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53">
        <v>384000.0</v>
      </c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  <c r="AY293" s="62"/>
      <c r="AZ293" s="63"/>
      <c r="BA293" s="59">
        <f t="shared" si="114"/>
        <v>384000</v>
      </c>
      <c r="BB293" s="28">
        <f t="shared" si="115"/>
        <v>1996000</v>
      </c>
      <c r="BC293" s="64"/>
      <c r="BD293" s="59">
        <f t="shared" si="116"/>
        <v>0</v>
      </c>
      <c r="BE293" s="59">
        <f t="shared" si="117"/>
        <v>0</v>
      </c>
      <c r="BF293" s="59">
        <f t="shared" si="118"/>
        <v>0</v>
      </c>
      <c r="BG293" s="59">
        <f t="shared" si="119"/>
        <v>0</v>
      </c>
      <c r="BH293" s="59">
        <f t="shared" si="120"/>
        <v>0</v>
      </c>
      <c r="BI293" s="59">
        <f t="shared" si="121"/>
        <v>0</v>
      </c>
      <c r="BJ293" s="59">
        <f t="shared" si="122"/>
        <v>0</v>
      </c>
      <c r="BK293" s="59">
        <f t="shared" si="123"/>
        <v>384000</v>
      </c>
      <c r="BL293" s="59">
        <f t="shared" si="124"/>
        <v>0</v>
      </c>
      <c r="BM293" s="59">
        <f t="shared" si="125"/>
        <v>0</v>
      </c>
      <c r="BN293" s="59">
        <f t="shared" si="126"/>
        <v>0</v>
      </c>
      <c r="BO293" s="59">
        <f t="shared" si="127"/>
        <v>0</v>
      </c>
      <c r="BP293" s="64"/>
      <c r="BQ293" s="59">
        <f t="shared" si="128"/>
        <v>0</v>
      </c>
      <c r="BR293" s="59">
        <f t="shared" si="129"/>
        <v>0</v>
      </c>
      <c r="BS293" s="59">
        <f t="shared" si="130"/>
        <v>384000</v>
      </c>
      <c r="BT293" s="59">
        <f t="shared" si="131"/>
        <v>0</v>
      </c>
    </row>
    <row r="294">
      <c r="A294" s="49"/>
      <c r="B294" s="52" t="s">
        <v>54</v>
      </c>
      <c r="C294" s="52" t="s">
        <v>203</v>
      </c>
      <c r="D294" s="53">
        <f t="shared" ref="D294:AZ294" si="182">D296+D295</f>
        <v>1226000</v>
      </c>
      <c r="E294" s="53">
        <f t="shared" si="182"/>
        <v>0</v>
      </c>
      <c r="F294" s="53">
        <f t="shared" si="182"/>
        <v>0</v>
      </c>
      <c r="G294" s="53">
        <f t="shared" si="182"/>
        <v>0</v>
      </c>
      <c r="H294" s="53">
        <f t="shared" si="182"/>
        <v>0</v>
      </c>
      <c r="I294" s="53">
        <f t="shared" si="182"/>
        <v>0</v>
      </c>
      <c r="J294" s="53">
        <f t="shared" si="182"/>
        <v>0</v>
      </c>
      <c r="K294" s="53">
        <f t="shared" si="182"/>
        <v>0</v>
      </c>
      <c r="L294" s="53">
        <f t="shared" si="182"/>
        <v>0</v>
      </c>
      <c r="M294" s="53">
        <f t="shared" si="182"/>
        <v>0</v>
      </c>
      <c r="N294" s="53">
        <f t="shared" si="182"/>
        <v>0</v>
      </c>
      <c r="O294" s="53">
        <f t="shared" si="182"/>
        <v>0</v>
      </c>
      <c r="P294" s="53">
        <f t="shared" si="182"/>
        <v>0</v>
      </c>
      <c r="Q294" s="53">
        <f t="shared" si="182"/>
        <v>0</v>
      </c>
      <c r="R294" s="53">
        <f t="shared" si="182"/>
        <v>0</v>
      </c>
      <c r="S294" s="53">
        <f t="shared" si="182"/>
        <v>0</v>
      </c>
      <c r="T294" s="53">
        <f t="shared" si="182"/>
        <v>0</v>
      </c>
      <c r="U294" s="53">
        <f t="shared" si="182"/>
        <v>0</v>
      </c>
      <c r="V294" s="53">
        <f t="shared" si="182"/>
        <v>0</v>
      </c>
      <c r="W294" s="53">
        <f t="shared" si="182"/>
        <v>0</v>
      </c>
      <c r="X294" s="53">
        <f t="shared" si="182"/>
        <v>0</v>
      </c>
      <c r="Y294" s="53">
        <f t="shared" si="182"/>
        <v>0</v>
      </c>
      <c r="Z294" s="53">
        <f t="shared" si="182"/>
        <v>0</v>
      </c>
      <c r="AA294" s="53">
        <f t="shared" si="182"/>
        <v>0</v>
      </c>
      <c r="AB294" s="53">
        <f t="shared" si="182"/>
        <v>0</v>
      </c>
      <c r="AC294" s="53">
        <f t="shared" si="182"/>
        <v>0</v>
      </c>
      <c r="AD294" s="53">
        <f t="shared" si="182"/>
        <v>0</v>
      </c>
      <c r="AE294" s="53">
        <f t="shared" si="182"/>
        <v>0</v>
      </c>
      <c r="AF294" s="53">
        <f t="shared" si="182"/>
        <v>0</v>
      </c>
      <c r="AG294" s="53">
        <f t="shared" si="182"/>
        <v>0</v>
      </c>
      <c r="AH294" s="53">
        <f t="shared" si="182"/>
        <v>0</v>
      </c>
      <c r="AI294" s="53">
        <f t="shared" si="182"/>
        <v>0</v>
      </c>
      <c r="AJ294" s="53">
        <f t="shared" si="182"/>
        <v>35000</v>
      </c>
      <c r="AK294" s="53">
        <f t="shared" si="182"/>
        <v>0</v>
      </c>
      <c r="AL294" s="53">
        <f t="shared" si="182"/>
        <v>0</v>
      </c>
      <c r="AM294" s="53">
        <f t="shared" si="182"/>
        <v>0</v>
      </c>
      <c r="AN294" s="53">
        <f t="shared" si="182"/>
        <v>0</v>
      </c>
      <c r="AO294" s="53">
        <f t="shared" si="182"/>
        <v>0</v>
      </c>
      <c r="AP294" s="53">
        <f t="shared" si="182"/>
        <v>0</v>
      </c>
      <c r="AQ294" s="53">
        <f t="shared" si="182"/>
        <v>0</v>
      </c>
      <c r="AR294" s="53">
        <f t="shared" si="182"/>
        <v>0</v>
      </c>
      <c r="AS294" s="53">
        <f t="shared" si="182"/>
        <v>0</v>
      </c>
      <c r="AT294" s="53">
        <f t="shared" si="182"/>
        <v>0</v>
      </c>
      <c r="AU294" s="53">
        <f t="shared" si="182"/>
        <v>0</v>
      </c>
      <c r="AV294" s="53">
        <f t="shared" si="182"/>
        <v>0</v>
      </c>
      <c r="AW294" s="53">
        <f t="shared" si="182"/>
        <v>0</v>
      </c>
      <c r="AX294" s="53">
        <f t="shared" si="182"/>
        <v>0</v>
      </c>
      <c r="AY294" s="53">
        <f t="shared" si="182"/>
        <v>0</v>
      </c>
      <c r="AZ294" s="53">
        <f t="shared" si="182"/>
        <v>0</v>
      </c>
      <c r="BA294" s="59">
        <f t="shared" si="114"/>
        <v>35000</v>
      </c>
      <c r="BB294" s="28">
        <f t="shared" si="115"/>
        <v>1191000</v>
      </c>
      <c r="BC294" s="64"/>
      <c r="BD294" s="59">
        <f t="shared" si="116"/>
        <v>0</v>
      </c>
      <c r="BE294" s="59">
        <f t="shared" si="117"/>
        <v>0</v>
      </c>
      <c r="BF294" s="59">
        <f t="shared" si="118"/>
        <v>0</v>
      </c>
      <c r="BG294" s="59">
        <f t="shared" si="119"/>
        <v>0</v>
      </c>
      <c r="BH294" s="59">
        <f t="shared" si="120"/>
        <v>0</v>
      </c>
      <c r="BI294" s="59">
        <f t="shared" si="121"/>
        <v>0</v>
      </c>
      <c r="BJ294" s="59">
        <f t="shared" si="122"/>
        <v>0</v>
      </c>
      <c r="BK294" s="59">
        <f t="shared" si="123"/>
        <v>35000</v>
      </c>
      <c r="BL294" s="59">
        <f t="shared" si="124"/>
        <v>0</v>
      </c>
      <c r="BM294" s="59">
        <f t="shared" si="125"/>
        <v>0</v>
      </c>
      <c r="BN294" s="59">
        <f t="shared" si="126"/>
        <v>0</v>
      </c>
      <c r="BO294" s="59">
        <f t="shared" si="127"/>
        <v>0</v>
      </c>
      <c r="BP294" s="64"/>
      <c r="BQ294" s="59">
        <f t="shared" si="128"/>
        <v>0</v>
      </c>
      <c r="BR294" s="59">
        <f t="shared" si="129"/>
        <v>0</v>
      </c>
      <c r="BS294" s="59">
        <f t="shared" si="130"/>
        <v>35000</v>
      </c>
      <c r="BT294" s="59">
        <f t="shared" si="131"/>
        <v>0</v>
      </c>
    </row>
    <row r="295">
      <c r="A295" s="49"/>
      <c r="B295" s="52" t="s">
        <v>38</v>
      </c>
      <c r="C295" s="52" t="s">
        <v>411</v>
      </c>
      <c r="D295" s="53">
        <v>666000.0</v>
      </c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  <c r="AY295" s="62"/>
      <c r="AZ295" s="63"/>
      <c r="BA295" s="59">
        <f t="shared" si="114"/>
        <v>0</v>
      </c>
      <c r="BB295" s="28">
        <f t="shared" si="115"/>
        <v>666000</v>
      </c>
      <c r="BC295" s="64"/>
      <c r="BD295" s="59">
        <f t="shared" si="116"/>
        <v>0</v>
      </c>
      <c r="BE295" s="59">
        <f t="shared" si="117"/>
        <v>0</v>
      </c>
      <c r="BF295" s="59">
        <f t="shared" si="118"/>
        <v>0</v>
      </c>
      <c r="BG295" s="59">
        <f t="shared" si="119"/>
        <v>0</v>
      </c>
      <c r="BH295" s="59">
        <f t="shared" si="120"/>
        <v>0</v>
      </c>
      <c r="BI295" s="59">
        <f t="shared" si="121"/>
        <v>0</v>
      </c>
      <c r="BJ295" s="59">
        <f t="shared" si="122"/>
        <v>0</v>
      </c>
      <c r="BK295" s="59">
        <f t="shared" si="123"/>
        <v>0</v>
      </c>
      <c r="BL295" s="59">
        <f t="shared" si="124"/>
        <v>0</v>
      </c>
      <c r="BM295" s="59">
        <f t="shared" si="125"/>
        <v>0</v>
      </c>
      <c r="BN295" s="59">
        <f t="shared" si="126"/>
        <v>0</v>
      </c>
      <c r="BO295" s="59">
        <f t="shared" si="127"/>
        <v>0</v>
      </c>
      <c r="BP295" s="64"/>
      <c r="BQ295" s="59">
        <f t="shared" si="128"/>
        <v>0</v>
      </c>
      <c r="BR295" s="59">
        <f t="shared" si="129"/>
        <v>0</v>
      </c>
      <c r="BS295" s="59">
        <f t="shared" si="130"/>
        <v>0</v>
      </c>
      <c r="BT295" s="59">
        <f t="shared" si="131"/>
        <v>0</v>
      </c>
    </row>
    <row r="296">
      <c r="A296" s="49"/>
      <c r="B296" s="52" t="s">
        <v>38</v>
      </c>
      <c r="C296" s="52" t="s">
        <v>209</v>
      </c>
      <c r="D296" s="53">
        <v>560000.0</v>
      </c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53">
        <v>35000.0</v>
      </c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  <c r="AY296" s="62"/>
      <c r="AZ296" s="63"/>
      <c r="BA296" s="59">
        <f t="shared" si="114"/>
        <v>35000</v>
      </c>
      <c r="BB296" s="28">
        <f t="shared" si="115"/>
        <v>525000</v>
      </c>
      <c r="BC296" s="64"/>
      <c r="BD296" s="59">
        <f t="shared" si="116"/>
        <v>0</v>
      </c>
      <c r="BE296" s="59">
        <f t="shared" si="117"/>
        <v>0</v>
      </c>
      <c r="BF296" s="59">
        <f t="shared" si="118"/>
        <v>0</v>
      </c>
      <c r="BG296" s="59">
        <f t="shared" si="119"/>
        <v>0</v>
      </c>
      <c r="BH296" s="59">
        <f t="shared" si="120"/>
        <v>0</v>
      </c>
      <c r="BI296" s="59">
        <f t="shared" si="121"/>
        <v>0</v>
      </c>
      <c r="BJ296" s="59">
        <f t="shared" si="122"/>
        <v>0</v>
      </c>
      <c r="BK296" s="59">
        <f t="shared" si="123"/>
        <v>35000</v>
      </c>
      <c r="BL296" s="59">
        <f t="shared" si="124"/>
        <v>0</v>
      </c>
      <c r="BM296" s="59">
        <f t="shared" si="125"/>
        <v>0</v>
      </c>
      <c r="BN296" s="59">
        <f t="shared" si="126"/>
        <v>0</v>
      </c>
      <c r="BO296" s="59">
        <f t="shared" si="127"/>
        <v>0</v>
      </c>
      <c r="BP296" s="64"/>
      <c r="BQ296" s="59">
        <f t="shared" si="128"/>
        <v>0</v>
      </c>
      <c r="BR296" s="59">
        <f t="shared" si="129"/>
        <v>0</v>
      </c>
      <c r="BS296" s="59">
        <f t="shared" si="130"/>
        <v>35000</v>
      </c>
      <c r="BT296" s="59">
        <f t="shared" si="131"/>
        <v>0</v>
      </c>
    </row>
    <row r="297">
      <c r="A297" s="45">
        <v>512411.0</v>
      </c>
      <c r="B297" s="46" t="s">
        <v>210</v>
      </c>
      <c r="C297" s="6"/>
      <c r="D297" s="47">
        <f t="shared" ref="D297:AZ297" si="183">sum(D299:D308)</f>
        <v>7994164000</v>
      </c>
      <c r="E297" s="47">
        <f t="shared" si="183"/>
        <v>0</v>
      </c>
      <c r="F297" s="47">
        <f t="shared" si="183"/>
        <v>0</v>
      </c>
      <c r="G297" s="47">
        <f t="shared" si="183"/>
        <v>0</v>
      </c>
      <c r="H297" s="47">
        <f t="shared" si="183"/>
        <v>0</v>
      </c>
      <c r="I297" s="47">
        <f t="shared" si="183"/>
        <v>0</v>
      </c>
      <c r="J297" s="47">
        <f t="shared" si="183"/>
        <v>499586395</v>
      </c>
      <c r="K297" s="47">
        <f t="shared" si="183"/>
        <v>0</v>
      </c>
      <c r="L297" s="47">
        <f t="shared" si="183"/>
        <v>0</v>
      </c>
      <c r="M297" s="47">
        <f t="shared" si="183"/>
        <v>0</v>
      </c>
      <c r="N297" s="47">
        <f t="shared" si="183"/>
        <v>1127003389</v>
      </c>
      <c r="O297" s="47">
        <f t="shared" si="183"/>
        <v>0</v>
      </c>
      <c r="P297" s="47">
        <f t="shared" si="183"/>
        <v>0</v>
      </c>
      <c r="Q297" s="47">
        <f t="shared" si="183"/>
        <v>0</v>
      </c>
      <c r="R297" s="47">
        <f t="shared" si="183"/>
        <v>0</v>
      </c>
      <c r="S297" s="47">
        <f t="shared" si="183"/>
        <v>515006018</v>
      </c>
      <c r="T297" s="47">
        <f t="shared" si="183"/>
        <v>0</v>
      </c>
      <c r="U297" s="47">
        <f t="shared" si="183"/>
        <v>0</v>
      </c>
      <c r="V297" s="47">
        <f t="shared" si="183"/>
        <v>514104030</v>
      </c>
      <c r="W297" s="47">
        <f t="shared" si="183"/>
        <v>10930925</v>
      </c>
      <c r="X297" s="47">
        <f t="shared" si="183"/>
        <v>734011</v>
      </c>
      <c r="Y297" s="47">
        <f t="shared" si="183"/>
        <v>557468106</v>
      </c>
      <c r="Z297" s="47">
        <f t="shared" si="183"/>
        <v>573253127</v>
      </c>
      <c r="AA297" s="47">
        <f t="shared" si="183"/>
        <v>0</v>
      </c>
      <c r="AB297" s="47">
        <f t="shared" si="183"/>
        <v>0</v>
      </c>
      <c r="AC297" s="47">
        <f t="shared" si="183"/>
        <v>515879881</v>
      </c>
      <c r="AD297" s="47">
        <f t="shared" si="183"/>
        <v>1363447</v>
      </c>
      <c r="AE297" s="47">
        <f t="shared" si="183"/>
        <v>0</v>
      </c>
      <c r="AF297" s="47">
        <f t="shared" si="183"/>
        <v>0</v>
      </c>
      <c r="AG297" s="47">
        <f t="shared" si="183"/>
        <v>0</v>
      </c>
      <c r="AH297" s="47">
        <f t="shared" si="183"/>
        <v>515166746</v>
      </c>
      <c r="AI297" s="47">
        <f t="shared" si="183"/>
        <v>0</v>
      </c>
      <c r="AJ297" s="47">
        <f t="shared" si="183"/>
        <v>0</v>
      </c>
      <c r="AK297" s="47">
        <f t="shared" si="183"/>
        <v>0</v>
      </c>
      <c r="AL297" s="47">
        <f t="shared" si="183"/>
        <v>514094238</v>
      </c>
      <c r="AM297" s="47">
        <f t="shared" si="183"/>
        <v>1554971</v>
      </c>
      <c r="AN297" s="47">
        <f t="shared" si="183"/>
        <v>0</v>
      </c>
      <c r="AO297" s="47">
        <f t="shared" si="183"/>
        <v>0</v>
      </c>
      <c r="AP297" s="47">
        <f t="shared" si="183"/>
        <v>0</v>
      </c>
      <c r="AQ297" s="47">
        <f t="shared" si="183"/>
        <v>0</v>
      </c>
      <c r="AR297" s="47">
        <f t="shared" si="183"/>
        <v>0</v>
      </c>
      <c r="AS297" s="47">
        <f t="shared" si="183"/>
        <v>0</v>
      </c>
      <c r="AT297" s="47">
        <f t="shared" si="183"/>
        <v>0</v>
      </c>
      <c r="AU297" s="47">
        <f t="shared" si="183"/>
        <v>0</v>
      </c>
      <c r="AV297" s="47">
        <f t="shared" si="183"/>
        <v>0</v>
      </c>
      <c r="AW297" s="47">
        <f t="shared" si="183"/>
        <v>0</v>
      </c>
      <c r="AX297" s="47">
        <f t="shared" si="183"/>
        <v>0</v>
      </c>
      <c r="AY297" s="47">
        <f t="shared" si="183"/>
        <v>0</v>
      </c>
      <c r="AZ297" s="60">
        <f t="shared" si="183"/>
        <v>0</v>
      </c>
      <c r="BA297" s="59">
        <f t="shared" si="114"/>
        <v>5346145284</v>
      </c>
      <c r="BB297" s="28">
        <f t="shared" si="115"/>
        <v>2648018716</v>
      </c>
      <c r="BC297" s="61"/>
      <c r="BD297" s="59">
        <f t="shared" si="116"/>
        <v>0</v>
      </c>
      <c r="BE297" s="59">
        <f t="shared" si="117"/>
        <v>499586395</v>
      </c>
      <c r="BF297" s="59">
        <f t="shared" si="118"/>
        <v>1127003389</v>
      </c>
      <c r="BG297" s="59">
        <f t="shared" si="119"/>
        <v>515006018</v>
      </c>
      <c r="BH297" s="59">
        <f t="shared" si="120"/>
        <v>525768966</v>
      </c>
      <c r="BI297" s="59">
        <f t="shared" si="121"/>
        <v>1130721233</v>
      </c>
      <c r="BJ297" s="59">
        <f t="shared" si="122"/>
        <v>517243328</v>
      </c>
      <c r="BK297" s="59">
        <f t="shared" si="123"/>
        <v>515166746</v>
      </c>
      <c r="BL297" s="59">
        <f t="shared" si="124"/>
        <v>515649209</v>
      </c>
      <c r="BM297" s="59">
        <f t="shared" si="125"/>
        <v>0</v>
      </c>
      <c r="BN297" s="59">
        <f t="shared" si="126"/>
        <v>0</v>
      </c>
      <c r="BO297" s="59">
        <f t="shared" si="127"/>
        <v>0</v>
      </c>
      <c r="BP297" s="61"/>
      <c r="BQ297" s="59">
        <f t="shared" si="128"/>
        <v>1626589784</v>
      </c>
      <c r="BR297" s="59">
        <f t="shared" si="129"/>
        <v>2171496217</v>
      </c>
      <c r="BS297" s="59">
        <f t="shared" si="130"/>
        <v>1548059283</v>
      </c>
      <c r="BT297" s="59">
        <f t="shared" si="131"/>
        <v>0</v>
      </c>
    </row>
    <row r="298">
      <c r="A298" s="49"/>
      <c r="B298" s="50" t="s">
        <v>37</v>
      </c>
      <c r="C298" s="6"/>
      <c r="D298" s="51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  <c r="AK298" s="62"/>
      <c r="AL298" s="62"/>
      <c r="AM298" s="62"/>
      <c r="AN298" s="62"/>
      <c r="AO298" s="62"/>
      <c r="AP298" s="62"/>
      <c r="AQ298" s="62"/>
      <c r="AR298" s="62"/>
      <c r="AS298" s="62"/>
      <c r="AT298" s="62"/>
      <c r="AU298" s="62"/>
      <c r="AV298" s="62"/>
      <c r="AW298" s="62"/>
      <c r="AX298" s="62"/>
      <c r="AY298" s="62"/>
      <c r="AZ298" s="63"/>
      <c r="BA298" s="59">
        <f t="shared" si="114"/>
        <v>0</v>
      </c>
      <c r="BB298" s="28">
        <f t="shared" si="115"/>
        <v>0</v>
      </c>
      <c r="BC298" s="64"/>
      <c r="BD298" s="59">
        <f t="shared" si="116"/>
        <v>0</v>
      </c>
      <c r="BE298" s="59">
        <f t="shared" si="117"/>
        <v>0</v>
      </c>
      <c r="BF298" s="59">
        <f t="shared" si="118"/>
        <v>0</v>
      </c>
      <c r="BG298" s="59">
        <f t="shared" si="119"/>
        <v>0</v>
      </c>
      <c r="BH298" s="59">
        <f t="shared" si="120"/>
        <v>0</v>
      </c>
      <c r="BI298" s="59">
        <f t="shared" si="121"/>
        <v>0</v>
      </c>
      <c r="BJ298" s="59">
        <f t="shared" si="122"/>
        <v>0</v>
      </c>
      <c r="BK298" s="59">
        <f t="shared" si="123"/>
        <v>0</v>
      </c>
      <c r="BL298" s="59">
        <f t="shared" si="124"/>
        <v>0</v>
      </c>
      <c r="BM298" s="59">
        <f t="shared" si="125"/>
        <v>0</v>
      </c>
      <c r="BN298" s="59">
        <f t="shared" si="126"/>
        <v>0</v>
      </c>
      <c r="BO298" s="59">
        <f t="shared" si="127"/>
        <v>0</v>
      </c>
      <c r="BP298" s="64"/>
      <c r="BQ298" s="59">
        <f t="shared" si="128"/>
        <v>0</v>
      </c>
      <c r="BR298" s="59">
        <f t="shared" si="129"/>
        <v>0</v>
      </c>
      <c r="BS298" s="59">
        <f t="shared" si="130"/>
        <v>0</v>
      </c>
      <c r="BT298" s="59">
        <f t="shared" si="131"/>
        <v>0</v>
      </c>
    </row>
    <row r="299">
      <c r="A299" s="49"/>
      <c r="B299" s="52" t="s">
        <v>38</v>
      </c>
      <c r="C299" s="52" t="s">
        <v>211</v>
      </c>
      <c r="D299" s="47">
        <v>2.38896E8</v>
      </c>
      <c r="E299" s="62"/>
      <c r="F299" s="62"/>
      <c r="G299" s="62"/>
      <c r="H299" s="62"/>
      <c r="I299" s="62"/>
      <c r="J299" s="62">
        <f>17064000</f>
        <v>17064000</v>
      </c>
      <c r="K299" s="62"/>
      <c r="L299" s="62"/>
      <c r="M299" s="62"/>
      <c r="N299" s="53">
        <f>17064000+17064000</f>
        <v>34128000</v>
      </c>
      <c r="O299" s="62"/>
      <c r="P299" s="62"/>
      <c r="Q299" s="62"/>
      <c r="R299" s="62"/>
      <c r="S299" s="53">
        <v>1.7064E7</v>
      </c>
      <c r="T299" s="62"/>
      <c r="U299" s="62"/>
      <c r="V299" s="53">
        <f>17064000</f>
        <v>17064000</v>
      </c>
      <c r="W299" s="62"/>
      <c r="X299" s="62"/>
      <c r="Y299" s="53">
        <v>1.7064E7</v>
      </c>
      <c r="Z299" s="53">
        <v>1.7064E7</v>
      </c>
      <c r="AA299" s="62"/>
      <c r="AB299" s="62"/>
      <c r="AC299" s="53">
        <v>1.7064E7</v>
      </c>
      <c r="AD299" s="62"/>
      <c r="AE299" s="62"/>
      <c r="AF299" s="62"/>
      <c r="AG299" s="62"/>
      <c r="AH299" s="53">
        <v>1.7064E7</v>
      </c>
      <c r="AI299" s="62"/>
      <c r="AJ299" s="62"/>
      <c r="AK299" s="62"/>
      <c r="AL299" s="53">
        <v>1.7064E7</v>
      </c>
      <c r="AM299" s="62"/>
      <c r="AN299" s="62"/>
      <c r="AO299" s="62"/>
      <c r="AP299" s="62"/>
      <c r="AQ299" s="62"/>
      <c r="AR299" s="62"/>
      <c r="AS299" s="62"/>
      <c r="AT299" s="62"/>
      <c r="AU299" s="62"/>
      <c r="AV299" s="62"/>
      <c r="AW299" s="62"/>
      <c r="AX299" s="62"/>
      <c r="AY299" s="62"/>
      <c r="AZ299" s="63"/>
      <c r="BA299" s="59">
        <f t="shared" si="114"/>
        <v>170640000</v>
      </c>
      <c r="BB299" s="28">
        <f t="shared" si="115"/>
        <v>68256000</v>
      </c>
      <c r="BC299" s="64"/>
      <c r="BD299" s="59">
        <f t="shared" si="116"/>
        <v>0</v>
      </c>
      <c r="BE299" s="59">
        <f t="shared" si="117"/>
        <v>17064000</v>
      </c>
      <c r="BF299" s="59">
        <f t="shared" si="118"/>
        <v>34128000</v>
      </c>
      <c r="BG299" s="59">
        <f t="shared" si="119"/>
        <v>17064000</v>
      </c>
      <c r="BH299" s="59">
        <f t="shared" si="120"/>
        <v>17064000</v>
      </c>
      <c r="BI299" s="59">
        <f t="shared" si="121"/>
        <v>34128000</v>
      </c>
      <c r="BJ299" s="59">
        <f t="shared" si="122"/>
        <v>17064000</v>
      </c>
      <c r="BK299" s="59">
        <f t="shared" si="123"/>
        <v>17064000</v>
      </c>
      <c r="BL299" s="59">
        <f t="shared" si="124"/>
        <v>17064000</v>
      </c>
      <c r="BM299" s="59">
        <f t="shared" si="125"/>
        <v>0</v>
      </c>
      <c r="BN299" s="59">
        <f t="shared" si="126"/>
        <v>0</v>
      </c>
      <c r="BO299" s="59">
        <f t="shared" si="127"/>
        <v>0</v>
      </c>
      <c r="BP299" s="64"/>
      <c r="BQ299" s="59">
        <f t="shared" si="128"/>
        <v>51192000</v>
      </c>
      <c r="BR299" s="59">
        <f t="shared" si="129"/>
        <v>68256000</v>
      </c>
      <c r="BS299" s="59">
        <f t="shared" si="130"/>
        <v>51192000</v>
      </c>
      <c r="BT299" s="59">
        <f t="shared" si="131"/>
        <v>0</v>
      </c>
    </row>
    <row r="300">
      <c r="A300" s="49"/>
      <c r="B300" s="52" t="s">
        <v>38</v>
      </c>
      <c r="C300" s="52" t="s">
        <v>212</v>
      </c>
      <c r="D300" s="47">
        <v>2.77088E8</v>
      </c>
      <c r="E300" s="62"/>
      <c r="F300" s="62"/>
      <c r="G300" s="62"/>
      <c r="H300" s="62"/>
      <c r="I300" s="62"/>
      <c r="J300" s="62">
        <f>19792000</f>
        <v>19792000</v>
      </c>
      <c r="K300" s="62"/>
      <c r="L300" s="62"/>
      <c r="M300" s="62"/>
      <c r="N300" s="53">
        <f>19792000+19544600</f>
        <v>39336600</v>
      </c>
      <c r="O300" s="62"/>
      <c r="P300" s="62"/>
      <c r="Q300" s="62"/>
      <c r="R300" s="62"/>
      <c r="S300" s="53">
        <v>1.95446E7</v>
      </c>
      <c r="T300" s="62"/>
      <c r="U300" s="62"/>
      <c r="V300" s="53">
        <f>19792000</f>
        <v>19792000</v>
      </c>
      <c r="W300" s="62"/>
      <c r="X300" s="62"/>
      <c r="Y300" s="53">
        <v>1.9792E7</v>
      </c>
      <c r="Z300" s="53">
        <v>1.9792E7</v>
      </c>
      <c r="AA300" s="62"/>
      <c r="AB300" s="62"/>
      <c r="AC300" s="53">
        <v>1.96683E7</v>
      </c>
      <c r="AD300" s="62"/>
      <c r="AE300" s="62"/>
      <c r="AF300" s="62"/>
      <c r="AG300" s="62"/>
      <c r="AH300" s="53">
        <v>1.9792E7</v>
      </c>
      <c r="AI300" s="62"/>
      <c r="AJ300" s="62"/>
      <c r="AK300" s="62"/>
      <c r="AL300" s="53">
        <v>1.9792E7</v>
      </c>
      <c r="AM300" s="62"/>
      <c r="AN300" s="62"/>
      <c r="AO300" s="62"/>
      <c r="AP300" s="62"/>
      <c r="AQ300" s="62"/>
      <c r="AR300" s="62"/>
      <c r="AS300" s="62"/>
      <c r="AT300" s="62"/>
      <c r="AU300" s="62"/>
      <c r="AV300" s="62"/>
      <c r="AW300" s="62"/>
      <c r="AX300" s="62"/>
      <c r="AY300" s="62"/>
      <c r="AZ300" s="63"/>
      <c r="BA300" s="59">
        <f t="shared" si="114"/>
        <v>197301500</v>
      </c>
      <c r="BB300" s="28">
        <f t="shared" si="115"/>
        <v>79786500</v>
      </c>
      <c r="BC300" s="64"/>
      <c r="BD300" s="59">
        <f t="shared" si="116"/>
        <v>0</v>
      </c>
      <c r="BE300" s="59">
        <f t="shared" si="117"/>
        <v>19792000</v>
      </c>
      <c r="BF300" s="59">
        <f t="shared" si="118"/>
        <v>39336600</v>
      </c>
      <c r="BG300" s="59">
        <f t="shared" si="119"/>
        <v>19544600</v>
      </c>
      <c r="BH300" s="59">
        <f t="shared" si="120"/>
        <v>19792000</v>
      </c>
      <c r="BI300" s="59">
        <f t="shared" si="121"/>
        <v>39584000</v>
      </c>
      <c r="BJ300" s="59">
        <f t="shared" si="122"/>
        <v>19668300</v>
      </c>
      <c r="BK300" s="59">
        <f t="shared" si="123"/>
        <v>19792000</v>
      </c>
      <c r="BL300" s="59">
        <f t="shared" si="124"/>
        <v>19792000</v>
      </c>
      <c r="BM300" s="59">
        <f t="shared" si="125"/>
        <v>0</v>
      </c>
      <c r="BN300" s="59">
        <f t="shared" si="126"/>
        <v>0</v>
      </c>
      <c r="BO300" s="59">
        <f t="shared" si="127"/>
        <v>0</v>
      </c>
      <c r="BP300" s="64"/>
      <c r="BQ300" s="59">
        <f t="shared" si="128"/>
        <v>59128600</v>
      </c>
      <c r="BR300" s="59">
        <f t="shared" si="129"/>
        <v>78920600</v>
      </c>
      <c r="BS300" s="59">
        <f t="shared" si="130"/>
        <v>59252300</v>
      </c>
      <c r="BT300" s="59">
        <f t="shared" si="131"/>
        <v>0</v>
      </c>
    </row>
    <row r="301">
      <c r="A301" s="49"/>
      <c r="B301" s="52" t="s">
        <v>38</v>
      </c>
      <c r="C301" s="52" t="s">
        <v>213</v>
      </c>
      <c r="D301" s="47">
        <v>1.8216E9</v>
      </c>
      <c r="E301" s="62"/>
      <c r="F301" s="62"/>
      <c r="G301" s="62"/>
      <c r="H301" s="62"/>
      <c r="I301" s="62"/>
      <c r="J301" s="62">
        <f>8538660+112272432</f>
        <v>120811092</v>
      </c>
      <c r="K301" s="62"/>
      <c r="L301" s="62"/>
      <c r="M301" s="62"/>
      <c r="N301" s="62">
        <f>8757600+113848800+113629860+8757600</f>
        <v>244993860</v>
      </c>
      <c r="O301" s="62"/>
      <c r="P301" s="62"/>
      <c r="Q301" s="62"/>
      <c r="R301" s="62"/>
      <c r="S301" s="62">
        <f>113213874+8319720</f>
        <v>121533594</v>
      </c>
      <c r="T301" s="62"/>
      <c r="U301" s="62"/>
      <c r="V301" s="53">
        <f>113848800+8757600</f>
        <v>122606400</v>
      </c>
      <c r="W301" s="62"/>
      <c r="X301" s="62"/>
      <c r="Y301" s="53">
        <f>8757600+113848800</f>
        <v>122606400</v>
      </c>
      <c r="Z301" s="53">
        <f>8757600+113739330</f>
        <v>122496930</v>
      </c>
      <c r="AA301" s="62"/>
      <c r="AB301" s="62"/>
      <c r="AC301" s="62">
        <f>8757600+113739330</f>
        <v>122496930</v>
      </c>
      <c r="AD301" s="62"/>
      <c r="AE301" s="62"/>
      <c r="AF301" s="62"/>
      <c r="AG301" s="62"/>
      <c r="AH301" s="53">
        <f>113673648+8319720</f>
        <v>121993368</v>
      </c>
      <c r="AI301" s="62"/>
      <c r="AJ301" s="62"/>
      <c r="AK301" s="62"/>
      <c r="AL301" s="53">
        <f>111221520+8538660</f>
        <v>119760180</v>
      </c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3"/>
      <c r="BA301" s="59">
        <f t="shared" si="114"/>
        <v>1219298754</v>
      </c>
      <c r="BB301" s="28">
        <f t="shared" si="115"/>
        <v>602301246</v>
      </c>
      <c r="BC301" s="64"/>
      <c r="BD301" s="59">
        <f t="shared" si="116"/>
        <v>0</v>
      </c>
      <c r="BE301" s="59">
        <f t="shared" si="117"/>
        <v>120811092</v>
      </c>
      <c r="BF301" s="59">
        <f t="shared" si="118"/>
        <v>244993860</v>
      </c>
      <c r="BG301" s="59">
        <f t="shared" si="119"/>
        <v>121533594</v>
      </c>
      <c r="BH301" s="59">
        <f t="shared" si="120"/>
        <v>122606400</v>
      </c>
      <c r="BI301" s="59">
        <f t="shared" si="121"/>
        <v>245103330</v>
      </c>
      <c r="BJ301" s="59">
        <f t="shared" si="122"/>
        <v>122496930</v>
      </c>
      <c r="BK301" s="59">
        <f t="shared" si="123"/>
        <v>121993368</v>
      </c>
      <c r="BL301" s="59">
        <f t="shared" si="124"/>
        <v>119760180</v>
      </c>
      <c r="BM301" s="59">
        <f t="shared" si="125"/>
        <v>0</v>
      </c>
      <c r="BN301" s="59">
        <f t="shared" si="126"/>
        <v>0</v>
      </c>
      <c r="BO301" s="59">
        <f t="shared" si="127"/>
        <v>0</v>
      </c>
      <c r="BP301" s="64"/>
      <c r="BQ301" s="59">
        <f t="shared" si="128"/>
        <v>365804952</v>
      </c>
      <c r="BR301" s="59">
        <f t="shared" si="129"/>
        <v>489243324</v>
      </c>
      <c r="BS301" s="59">
        <f t="shared" si="130"/>
        <v>364250478</v>
      </c>
      <c r="BT301" s="59">
        <f t="shared" si="131"/>
        <v>0</v>
      </c>
    </row>
    <row r="302">
      <c r="A302" s="49"/>
      <c r="B302" s="52" t="s">
        <v>38</v>
      </c>
      <c r="C302" s="52" t="s">
        <v>214</v>
      </c>
      <c r="D302" s="47">
        <v>3.3488E8</v>
      </c>
      <c r="E302" s="62"/>
      <c r="F302" s="62"/>
      <c r="G302" s="62"/>
      <c r="H302" s="62"/>
      <c r="I302" s="62"/>
      <c r="J302" s="62">
        <f>5680240+5829720</f>
        <v>11509960</v>
      </c>
      <c r="K302" s="62"/>
      <c r="L302" s="62"/>
      <c r="M302" s="62"/>
      <c r="N302" s="62">
        <f>5979200+5979200+5979200+11898608+5979200</f>
        <v>35815408</v>
      </c>
      <c r="O302" s="62"/>
      <c r="P302" s="62"/>
      <c r="Q302" s="62"/>
      <c r="R302" s="62"/>
      <c r="S302" s="62">
        <f>10015160+5979200</f>
        <v>15994360</v>
      </c>
      <c r="T302" s="62"/>
      <c r="U302" s="62"/>
      <c r="V302" s="53">
        <f>8819320+5979200</f>
        <v>14798520</v>
      </c>
      <c r="W302" s="62">
        <f>1195840+1195840+1195840+1195840+1195840+1195840+1195840+1195840</f>
        <v>9566720</v>
      </c>
      <c r="X302" s="62"/>
      <c r="Y302" s="62">
        <f>5979200+11958400</f>
        <v>17937600</v>
      </c>
      <c r="Z302" s="53">
        <f>10687820+5979200+1195840</f>
        <v>17862860</v>
      </c>
      <c r="AA302" s="62"/>
      <c r="AB302" s="62"/>
      <c r="AC302" s="62">
        <f>5979200+11958400</f>
        <v>17937600</v>
      </c>
      <c r="AD302" s="53">
        <v>1195840.0</v>
      </c>
      <c r="AE302" s="62"/>
      <c r="AF302" s="62"/>
      <c r="AG302" s="62"/>
      <c r="AH302" s="53">
        <f>11958400+5979200</f>
        <v>17937600</v>
      </c>
      <c r="AI302" s="62"/>
      <c r="AJ302" s="62"/>
      <c r="AK302" s="62"/>
      <c r="AL302" s="53">
        <f>11958400+5979200</f>
        <v>17937600</v>
      </c>
      <c r="AM302" s="53">
        <v>1195840.0</v>
      </c>
      <c r="AN302" s="62"/>
      <c r="AO302" s="62"/>
      <c r="AP302" s="62"/>
      <c r="AQ302" s="62"/>
      <c r="AR302" s="62"/>
      <c r="AS302" s="62"/>
      <c r="AT302" s="62"/>
      <c r="AU302" s="62"/>
      <c r="AV302" s="62"/>
      <c r="AW302" s="62"/>
      <c r="AX302" s="62"/>
      <c r="AY302" s="62"/>
      <c r="AZ302" s="63"/>
      <c r="BA302" s="59">
        <f t="shared" si="114"/>
        <v>179689908</v>
      </c>
      <c r="BB302" s="28">
        <f t="shared" si="115"/>
        <v>155190092</v>
      </c>
      <c r="BC302" s="64"/>
      <c r="BD302" s="59">
        <f t="shared" si="116"/>
        <v>0</v>
      </c>
      <c r="BE302" s="59">
        <f t="shared" si="117"/>
        <v>11509960</v>
      </c>
      <c r="BF302" s="59">
        <f t="shared" si="118"/>
        <v>35815408</v>
      </c>
      <c r="BG302" s="59">
        <f t="shared" si="119"/>
        <v>15994360</v>
      </c>
      <c r="BH302" s="59">
        <f t="shared" si="120"/>
        <v>24365240</v>
      </c>
      <c r="BI302" s="59">
        <f t="shared" si="121"/>
        <v>35800460</v>
      </c>
      <c r="BJ302" s="59">
        <f t="shared" si="122"/>
        <v>19133440</v>
      </c>
      <c r="BK302" s="59">
        <f t="shared" si="123"/>
        <v>17937600</v>
      </c>
      <c r="BL302" s="59">
        <f t="shared" si="124"/>
        <v>19133440</v>
      </c>
      <c r="BM302" s="59">
        <f t="shared" si="125"/>
        <v>0</v>
      </c>
      <c r="BN302" s="59">
        <f t="shared" si="126"/>
        <v>0</v>
      </c>
      <c r="BO302" s="59">
        <f t="shared" si="127"/>
        <v>0</v>
      </c>
      <c r="BP302" s="64"/>
      <c r="BQ302" s="59">
        <f t="shared" si="128"/>
        <v>47325368</v>
      </c>
      <c r="BR302" s="59">
        <f t="shared" si="129"/>
        <v>76160060</v>
      </c>
      <c r="BS302" s="59">
        <f t="shared" si="130"/>
        <v>56204480</v>
      </c>
      <c r="BT302" s="59">
        <f t="shared" si="131"/>
        <v>0</v>
      </c>
    </row>
    <row r="303">
      <c r="A303" s="49"/>
      <c r="B303" s="52" t="s">
        <v>38</v>
      </c>
      <c r="C303" s="52" t="s">
        <v>215</v>
      </c>
      <c r="D303" s="47">
        <v>1.4175E9</v>
      </c>
      <c r="E303" s="62"/>
      <c r="F303" s="62"/>
      <c r="G303" s="62"/>
      <c r="H303" s="62"/>
      <c r="I303" s="62"/>
      <c r="J303" s="62">
        <f>15237600+87895556</f>
        <v>103133156</v>
      </c>
      <c r="K303" s="62"/>
      <c r="L303" s="62"/>
      <c r="M303" s="62"/>
      <c r="N303" s="62">
        <f>15237600+91425600+90282780+15237600</f>
        <v>212183580</v>
      </c>
      <c r="O303" s="62"/>
      <c r="P303" s="62"/>
      <c r="Q303" s="62"/>
      <c r="R303" s="62"/>
      <c r="S303" s="62">
        <f>95235000+10158400</f>
        <v>105393400</v>
      </c>
      <c r="T303" s="62"/>
      <c r="U303" s="62"/>
      <c r="V303" s="53">
        <f>95412772+10158400</f>
        <v>105571172</v>
      </c>
      <c r="W303" s="62"/>
      <c r="X303" s="62"/>
      <c r="Y303" s="53">
        <f>10158400+96504800</f>
        <v>106663200</v>
      </c>
      <c r="Z303" s="53">
        <f>10158400+94092179</f>
        <v>104250579</v>
      </c>
      <c r="AA303" s="62"/>
      <c r="AB303" s="62"/>
      <c r="AC303" s="53">
        <f>10158400+93838220</f>
        <v>103996620</v>
      </c>
      <c r="AD303" s="62"/>
      <c r="AE303" s="62"/>
      <c r="AF303" s="62"/>
      <c r="AG303" s="62"/>
      <c r="AH303" s="53">
        <f>94028690+10158400</f>
        <v>104187090</v>
      </c>
      <c r="AI303" s="62"/>
      <c r="AJ303" s="62"/>
      <c r="AK303" s="62"/>
      <c r="AL303" s="53">
        <f>94536610+10158400</f>
        <v>104695010</v>
      </c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  <c r="AX303" s="62"/>
      <c r="AY303" s="62"/>
      <c r="AZ303" s="63"/>
      <c r="BA303" s="59">
        <f t="shared" si="114"/>
        <v>1050073807</v>
      </c>
      <c r="BB303" s="28">
        <f t="shared" si="115"/>
        <v>367426193</v>
      </c>
      <c r="BC303" s="64"/>
      <c r="BD303" s="59">
        <f t="shared" si="116"/>
        <v>0</v>
      </c>
      <c r="BE303" s="59">
        <f t="shared" si="117"/>
        <v>103133156</v>
      </c>
      <c r="BF303" s="59">
        <f t="shared" si="118"/>
        <v>212183580</v>
      </c>
      <c r="BG303" s="59">
        <f t="shared" si="119"/>
        <v>105393400</v>
      </c>
      <c r="BH303" s="59">
        <f t="shared" si="120"/>
        <v>105571172</v>
      </c>
      <c r="BI303" s="59">
        <f t="shared" si="121"/>
        <v>210913779</v>
      </c>
      <c r="BJ303" s="59">
        <f t="shared" si="122"/>
        <v>103996620</v>
      </c>
      <c r="BK303" s="59">
        <f t="shared" si="123"/>
        <v>104187090</v>
      </c>
      <c r="BL303" s="59">
        <f t="shared" si="124"/>
        <v>104695010</v>
      </c>
      <c r="BM303" s="59">
        <f t="shared" si="125"/>
        <v>0</v>
      </c>
      <c r="BN303" s="59">
        <f t="shared" si="126"/>
        <v>0</v>
      </c>
      <c r="BO303" s="59">
        <f t="shared" si="127"/>
        <v>0</v>
      </c>
      <c r="BP303" s="64"/>
      <c r="BQ303" s="59">
        <f t="shared" si="128"/>
        <v>315316736</v>
      </c>
      <c r="BR303" s="59">
        <f t="shared" si="129"/>
        <v>421878351</v>
      </c>
      <c r="BS303" s="59">
        <f t="shared" si="130"/>
        <v>312878720</v>
      </c>
      <c r="BT303" s="59">
        <f t="shared" si="131"/>
        <v>0</v>
      </c>
    </row>
    <row r="304">
      <c r="A304" s="49"/>
      <c r="B304" s="52" t="s">
        <v>38</v>
      </c>
      <c r="C304" s="52" t="s">
        <v>216</v>
      </c>
      <c r="D304" s="47">
        <v>1.49805E9</v>
      </c>
      <c r="E304" s="62"/>
      <c r="F304" s="62"/>
      <c r="G304" s="62"/>
      <c r="H304" s="62"/>
      <c r="I304" s="62"/>
      <c r="J304" s="62">
        <f>22745992+80277269</f>
        <v>103023261</v>
      </c>
      <c r="K304" s="62"/>
      <c r="L304" s="62"/>
      <c r="M304" s="62"/>
      <c r="N304" s="62">
        <f>22975750+82712700+82253184+22745992</f>
        <v>210687626</v>
      </c>
      <c r="O304" s="62"/>
      <c r="P304" s="62"/>
      <c r="Q304" s="62"/>
      <c r="R304" s="62"/>
      <c r="S304" s="62">
        <f>82666748+22803432</f>
        <v>105470180</v>
      </c>
      <c r="T304" s="62"/>
      <c r="U304" s="62"/>
      <c r="V304" s="53">
        <f>87307850+22975750</f>
        <v>110283600</v>
      </c>
      <c r="W304" s="62"/>
      <c r="X304" s="53">
        <v>679200.0</v>
      </c>
      <c r="Y304" s="53">
        <f>22975750+87307850</f>
        <v>110283600</v>
      </c>
      <c r="Z304" s="53">
        <f>22860871+87135532</f>
        <v>109996403</v>
      </c>
      <c r="AA304" s="62"/>
      <c r="AB304" s="62"/>
      <c r="AC304" s="53">
        <f>22745992+87192971</f>
        <v>109938963</v>
      </c>
      <c r="AD304" s="62"/>
      <c r="AE304" s="62"/>
      <c r="AF304" s="62"/>
      <c r="AG304" s="62"/>
      <c r="AH304" s="53">
        <f>87169995+22631113</f>
        <v>109801108</v>
      </c>
      <c r="AI304" s="62"/>
      <c r="AJ304" s="62"/>
      <c r="AK304" s="62"/>
      <c r="AL304" s="53">
        <f>87261898+22745992</f>
        <v>110007890</v>
      </c>
      <c r="AM304" s="62"/>
      <c r="AN304" s="62"/>
      <c r="AO304" s="62"/>
      <c r="AP304" s="62"/>
      <c r="AQ304" s="62"/>
      <c r="AR304" s="62"/>
      <c r="AS304" s="62"/>
      <c r="AT304" s="62"/>
      <c r="AU304" s="62"/>
      <c r="AV304" s="62"/>
      <c r="AW304" s="62"/>
      <c r="AX304" s="62"/>
      <c r="AY304" s="62"/>
      <c r="AZ304" s="63"/>
      <c r="BA304" s="59">
        <f t="shared" si="114"/>
        <v>1080171831</v>
      </c>
      <c r="BB304" s="28">
        <f t="shared" si="115"/>
        <v>417878169</v>
      </c>
      <c r="BC304" s="64"/>
      <c r="BD304" s="59">
        <f t="shared" si="116"/>
        <v>0</v>
      </c>
      <c r="BE304" s="59">
        <f t="shared" si="117"/>
        <v>103023261</v>
      </c>
      <c r="BF304" s="59">
        <f t="shared" si="118"/>
        <v>210687626</v>
      </c>
      <c r="BG304" s="59">
        <f t="shared" si="119"/>
        <v>105470180</v>
      </c>
      <c r="BH304" s="59">
        <f t="shared" si="120"/>
        <v>110962800</v>
      </c>
      <c r="BI304" s="59">
        <f t="shared" si="121"/>
        <v>220280003</v>
      </c>
      <c r="BJ304" s="59">
        <f t="shared" si="122"/>
        <v>109938963</v>
      </c>
      <c r="BK304" s="59">
        <f t="shared" si="123"/>
        <v>109801108</v>
      </c>
      <c r="BL304" s="59">
        <f t="shared" si="124"/>
        <v>110007890</v>
      </c>
      <c r="BM304" s="59">
        <f t="shared" si="125"/>
        <v>0</v>
      </c>
      <c r="BN304" s="59">
        <f t="shared" si="126"/>
        <v>0</v>
      </c>
      <c r="BO304" s="59">
        <f t="shared" si="127"/>
        <v>0</v>
      </c>
      <c r="BP304" s="64"/>
      <c r="BQ304" s="59">
        <f t="shared" si="128"/>
        <v>313710887</v>
      </c>
      <c r="BR304" s="59">
        <f t="shared" si="129"/>
        <v>436712983</v>
      </c>
      <c r="BS304" s="59">
        <f t="shared" si="130"/>
        <v>329747961</v>
      </c>
      <c r="BT304" s="59">
        <f t="shared" si="131"/>
        <v>0</v>
      </c>
    </row>
    <row r="305">
      <c r="A305" s="49"/>
      <c r="B305" s="52" t="s">
        <v>38</v>
      </c>
      <c r="C305" s="52" t="s">
        <v>217</v>
      </c>
      <c r="D305" s="47">
        <v>6.623E8</v>
      </c>
      <c r="E305" s="62"/>
      <c r="F305" s="62"/>
      <c r="G305" s="62"/>
      <c r="H305" s="62"/>
      <c r="I305" s="62"/>
      <c r="J305" s="62">
        <f>3915950+15663800+31190542</f>
        <v>50770292</v>
      </c>
      <c r="K305" s="62"/>
      <c r="L305" s="62"/>
      <c r="M305" s="62"/>
      <c r="N305" s="62">
        <f>15663800+3915950+31327600+31229701+15644220+3915950</f>
        <v>101697221</v>
      </c>
      <c r="O305" s="62"/>
      <c r="P305" s="62"/>
      <c r="Q305" s="62"/>
      <c r="R305" s="62"/>
      <c r="S305" s="62">
        <f>35028172+15565901+3915950</f>
        <v>54510023</v>
      </c>
      <c r="T305" s="62"/>
      <c r="U305" s="62"/>
      <c r="V305" s="53">
        <f>31249281+15663800+3915950</f>
        <v>50829031</v>
      </c>
      <c r="W305" s="62"/>
      <c r="X305" s="62"/>
      <c r="Y305" s="53">
        <f>3915950+15663800+31327600</f>
        <v>50907350</v>
      </c>
      <c r="Z305" s="53">
        <f>15663800+31327600+3915950</f>
        <v>50907350</v>
      </c>
      <c r="AA305" s="62"/>
      <c r="AB305" s="62"/>
      <c r="AC305" s="62">
        <f>3818051+15663800+31327600</f>
        <v>50809451</v>
      </c>
      <c r="AD305" s="62"/>
      <c r="AE305" s="62"/>
      <c r="AF305" s="62"/>
      <c r="AG305" s="62"/>
      <c r="AH305" s="53">
        <f>31327600+15663800+3915950</f>
        <v>50907350</v>
      </c>
      <c r="AI305" s="62"/>
      <c r="AJ305" s="62"/>
      <c r="AK305" s="62"/>
      <c r="AL305" s="53">
        <f>31327600+15644220+3915950</f>
        <v>50887770</v>
      </c>
      <c r="AM305" s="62"/>
      <c r="AN305" s="62"/>
      <c r="AO305" s="62"/>
      <c r="AP305" s="62"/>
      <c r="AQ305" s="62"/>
      <c r="AR305" s="62"/>
      <c r="AS305" s="62"/>
      <c r="AT305" s="62"/>
      <c r="AU305" s="62"/>
      <c r="AV305" s="62"/>
      <c r="AW305" s="62"/>
      <c r="AX305" s="62"/>
      <c r="AY305" s="62"/>
      <c r="AZ305" s="63"/>
      <c r="BA305" s="59">
        <f t="shared" si="114"/>
        <v>512225838</v>
      </c>
      <c r="BB305" s="28">
        <f t="shared" si="115"/>
        <v>150074162</v>
      </c>
      <c r="BC305" s="64"/>
      <c r="BD305" s="59">
        <f t="shared" si="116"/>
        <v>0</v>
      </c>
      <c r="BE305" s="59">
        <f t="shared" si="117"/>
        <v>50770292</v>
      </c>
      <c r="BF305" s="59">
        <f t="shared" si="118"/>
        <v>101697221</v>
      </c>
      <c r="BG305" s="59">
        <f t="shared" si="119"/>
        <v>54510023</v>
      </c>
      <c r="BH305" s="59">
        <f t="shared" si="120"/>
        <v>50829031</v>
      </c>
      <c r="BI305" s="59">
        <f t="shared" si="121"/>
        <v>101814700</v>
      </c>
      <c r="BJ305" s="59">
        <f t="shared" si="122"/>
        <v>50809451</v>
      </c>
      <c r="BK305" s="59">
        <f t="shared" si="123"/>
        <v>50907350</v>
      </c>
      <c r="BL305" s="59">
        <f t="shared" si="124"/>
        <v>50887770</v>
      </c>
      <c r="BM305" s="59">
        <f t="shared" si="125"/>
        <v>0</v>
      </c>
      <c r="BN305" s="59">
        <f t="shared" si="126"/>
        <v>0</v>
      </c>
      <c r="BO305" s="59">
        <f t="shared" si="127"/>
        <v>0</v>
      </c>
      <c r="BP305" s="64"/>
      <c r="BQ305" s="59">
        <f t="shared" si="128"/>
        <v>152467513</v>
      </c>
      <c r="BR305" s="59">
        <f t="shared" si="129"/>
        <v>207153754</v>
      </c>
      <c r="BS305" s="59">
        <f t="shared" si="130"/>
        <v>152604571</v>
      </c>
      <c r="BT305" s="59">
        <f t="shared" si="131"/>
        <v>0</v>
      </c>
    </row>
    <row r="306">
      <c r="A306" s="49"/>
      <c r="B306" s="52" t="s">
        <v>38</v>
      </c>
      <c r="C306" s="52" t="s">
        <v>218</v>
      </c>
      <c r="D306" s="47">
        <v>3.968E8</v>
      </c>
      <c r="E306" s="62"/>
      <c r="F306" s="62"/>
      <c r="G306" s="62"/>
      <c r="H306" s="62"/>
      <c r="I306" s="62"/>
      <c r="J306" s="62">
        <f>6818952+22703512</f>
        <v>29522464</v>
      </c>
      <c r="K306" s="62"/>
      <c r="L306" s="62"/>
      <c r="M306" s="62"/>
      <c r="N306" s="62">
        <f>7020800+24572800+24046240+7020800</f>
        <v>62660640</v>
      </c>
      <c r="O306" s="62"/>
      <c r="P306" s="62"/>
      <c r="Q306" s="62"/>
      <c r="R306" s="62"/>
      <c r="S306" s="62">
        <f>20711360+7020800</f>
        <v>27732160</v>
      </c>
      <c r="T306" s="62"/>
      <c r="U306" s="62"/>
      <c r="V306" s="53">
        <f>20641152+6933040</f>
        <v>27574192</v>
      </c>
      <c r="W306" s="62"/>
      <c r="X306" s="62"/>
      <c r="Y306" s="53">
        <f>7020800+21062400</f>
        <v>28083200</v>
      </c>
      <c r="Z306" s="53">
        <f>7020800+20939536</f>
        <v>27960336</v>
      </c>
      <c r="AA306" s="62"/>
      <c r="AB306" s="62"/>
      <c r="AC306" s="62">
        <f>7020800+24221760</f>
        <v>31242560</v>
      </c>
      <c r="AD306" s="62"/>
      <c r="AE306" s="62"/>
      <c r="AF306" s="62"/>
      <c r="AG306" s="62"/>
      <c r="AH306" s="53">
        <f>24134000+7020800</f>
        <v>31154800</v>
      </c>
      <c r="AI306" s="62"/>
      <c r="AJ306" s="62"/>
      <c r="AK306" s="62"/>
      <c r="AL306" s="53">
        <f>24572800+7020800</f>
        <v>31593600</v>
      </c>
      <c r="AM306" s="62"/>
      <c r="AN306" s="62"/>
      <c r="AO306" s="62"/>
      <c r="AP306" s="62"/>
      <c r="AQ306" s="62"/>
      <c r="AR306" s="62"/>
      <c r="AS306" s="62"/>
      <c r="AT306" s="62"/>
      <c r="AU306" s="62"/>
      <c r="AV306" s="62"/>
      <c r="AW306" s="62"/>
      <c r="AX306" s="62"/>
      <c r="AY306" s="62"/>
      <c r="AZ306" s="63"/>
      <c r="BA306" s="59">
        <f t="shared" si="114"/>
        <v>297523952</v>
      </c>
      <c r="BB306" s="28">
        <f t="shared" si="115"/>
        <v>99276048</v>
      </c>
      <c r="BC306" s="64"/>
      <c r="BD306" s="59">
        <f t="shared" si="116"/>
        <v>0</v>
      </c>
      <c r="BE306" s="59">
        <f t="shared" si="117"/>
        <v>29522464</v>
      </c>
      <c r="BF306" s="59">
        <f t="shared" si="118"/>
        <v>62660640</v>
      </c>
      <c r="BG306" s="59">
        <f t="shared" si="119"/>
        <v>27732160</v>
      </c>
      <c r="BH306" s="59">
        <f t="shared" si="120"/>
        <v>27574192</v>
      </c>
      <c r="BI306" s="59">
        <f t="shared" si="121"/>
        <v>56043536</v>
      </c>
      <c r="BJ306" s="59">
        <f t="shared" si="122"/>
        <v>31242560</v>
      </c>
      <c r="BK306" s="59">
        <f t="shared" si="123"/>
        <v>31154800</v>
      </c>
      <c r="BL306" s="59">
        <f t="shared" si="124"/>
        <v>31593600</v>
      </c>
      <c r="BM306" s="59">
        <f t="shared" si="125"/>
        <v>0</v>
      </c>
      <c r="BN306" s="59">
        <f t="shared" si="126"/>
        <v>0</v>
      </c>
      <c r="BO306" s="59">
        <f t="shared" si="127"/>
        <v>0</v>
      </c>
      <c r="BP306" s="64"/>
      <c r="BQ306" s="59">
        <f t="shared" si="128"/>
        <v>92183104</v>
      </c>
      <c r="BR306" s="59">
        <f t="shared" si="129"/>
        <v>111349888</v>
      </c>
      <c r="BS306" s="59">
        <f t="shared" si="130"/>
        <v>93990960</v>
      </c>
      <c r="BT306" s="59">
        <f t="shared" si="131"/>
        <v>0</v>
      </c>
    </row>
    <row r="307">
      <c r="A307" s="49"/>
      <c r="B307" s="52" t="s">
        <v>38</v>
      </c>
      <c r="C307" s="52" t="s">
        <v>219</v>
      </c>
      <c r="D307" s="47">
        <v>3.1265E8</v>
      </c>
      <c r="E307" s="62"/>
      <c r="F307" s="62"/>
      <c r="G307" s="62"/>
      <c r="H307" s="62"/>
      <c r="I307" s="62"/>
      <c r="J307" s="62">
        <f>11682917+6111787</f>
        <v>17794704</v>
      </c>
      <c r="K307" s="62"/>
      <c r="L307" s="62"/>
      <c r="M307" s="62"/>
      <c r="N307" s="62">
        <f>12537000+6268500+6111787+11823958</f>
        <v>36741245</v>
      </c>
      <c r="O307" s="62"/>
      <c r="P307" s="62"/>
      <c r="Q307" s="62"/>
      <c r="R307" s="62"/>
      <c r="S307" s="62">
        <f>9089325+9285216</f>
        <v>18374541</v>
      </c>
      <c r="T307" s="62"/>
      <c r="U307" s="62"/>
      <c r="V307" s="53">
        <f>9246037+9089325</f>
        <v>18335362</v>
      </c>
      <c r="W307" s="62"/>
      <c r="X307" s="62"/>
      <c r="Y307" s="53">
        <f>9402750+9402750</f>
        <v>18805500</v>
      </c>
      <c r="Z307" s="53">
        <f>9057983+9089325</f>
        <v>18147308</v>
      </c>
      <c r="AA307" s="62"/>
      <c r="AB307" s="62"/>
      <c r="AC307" s="62">
        <f>9026640+6111787</f>
        <v>15138427</v>
      </c>
      <c r="AD307" s="62"/>
      <c r="AE307" s="62"/>
      <c r="AF307" s="62"/>
      <c r="AG307" s="62"/>
      <c r="AH307" s="53">
        <f>5641650+9136339</f>
        <v>14777989</v>
      </c>
      <c r="AI307" s="62"/>
      <c r="AJ307" s="62"/>
      <c r="AK307" s="62"/>
      <c r="AL307" s="53">
        <f>6080445+9003133</f>
        <v>15083578</v>
      </c>
      <c r="AM307" s="62"/>
      <c r="AN307" s="62"/>
      <c r="AO307" s="62"/>
      <c r="AP307" s="62"/>
      <c r="AQ307" s="62"/>
      <c r="AR307" s="62"/>
      <c r="AS307" s="62"/>
      <c r="AT307" s="62"/>
      <c r="AU307" s="62"/>
      <c r="AV307" s="62"/>
      <c r="AW307" s="62"/>
      <c r="AX307" s="62"/>
      <c r="AY307" s="62"/>
      <c r="AZ307" s="63"/>
      <c r="BA307" s="59">
        <f t="shared" si="114"/>
        <v>173198654</v>
      </c>
      <c r="BB307" s="28">
        <f t="shared" si="115"/>
        <v>139451346</v>
      </c>
      <c r="BC307" s="64"/>
      <c r="BD307" s="59">
        <f t="shared" si="116"/>
        <v>0</v>
      </c>
      <c r="BE307" s="59">
        <f t="shared" si="117"/>
        <v>17794704</v>
      </c>
      <c r="BF307" s="59">
        <f t="shared" si="118"/>
        <v>36741245</v>
      </c>
      <c r="BG307" s="59">
        <f t="shared" si="119"/>
        <v>18374541</v>
      </c>
      <c r="BH307" s="59">
        <f t="shared" si="120"/>
        <v>18335362</v>
      </c>
      <c r="BI307" s="59">
        <f t="shared" si="121"/>
        <v>36952808</v>
      </c>
      <c r="BJ307" s="59">
        <f t="shared" si="122"/>
        <v>15138427</v>
      </c>
      <c r="BK307" s="59">
        <f t="shared" si="123"/>
        <v>14777989</v>
      </c>
      <c r="BL307" s="59">
        <f t="shared" si="124"/>
        <v>15083578</v>
      </c>
      <c r="BM307" s="59">
        <f t="shared" si="125"/>
        <v>0</v>
      </c>
      <c r="BN307" s="59">
        <f t="shared" si="126"/>
        <v>0</v>
      </c>
      <c r="BO307" s="59">
        <f t="shared" si="127"/>
        <v>0</v>
      </c>
      <c r="BP307" s="64"/>
      <c r="BQ307" s="59">
        <f t="shared" si="128"/>
        <v>54535949</v>
      </c>
      <c r="BR307" s="59">
        <f t="shared" si="129"/>
        <v>73662711</v>
      </c>
      <c r="BS307" s="59">
        <f t="shared" si="130"/>
        <v>44999994</v>
      </c>
      <c r="BT307" s="59">
        <f t="shared" si="131"/>
        <v>0</v>
      </c>
    </row>
    <row r="308">
      <c r="A308" s="49"/>
      <c r="B308" s="52" t="s">
        <v>38</v>
      </c>
      <c r="C308" s="52" t="s">
        <v>220</v>
      </c>
      <c r="D308" s="47">
        <v>1.0344E9</v>
      </c>
      <c r="E308" s="62"/>
      <c r="F308" s="62"/>
      <c r="G308" s="62"/>
      <c r="H308" s="62"/>
      <c r="I308" s="62"/>
      <c r="J308" s="62">
        <f>313514+5202255+20649697</f>
        <v>26165466</v>
      </c>
      <c r="K308" s="62"/>
      <c r="L308" s="62"/>
      <c r="M308" s="62"/>
      <c r="N308" s="62">
        <f>12940638+1423363+48823477+898266+65330885+17794063+1548517</f>
        <v>148759209</v>
      </c>
      <c r="O308" s="62"/>
      <c r="P308" s="62"/>
      <c r="Q308" s="62"/>
      <c r="R308" s="62"/>
      <c r="S308" s="62">
        <f>24051133+5018533+319494</f>
        <v>29389160</v>
      </c>
      <c r="T308" s="62"/>
      <c r="U308" s="62"/>
      <c r="V308" s="53">
        <f>21884287+5045972+319494</f>
        <v>27249753</v>
      </c>
      <c r="W308" s="62">
        <f>167607+239358+83709+275232+83709+323255+95668+95667</f>
        <v>1364205</v>
      </c>
      <c r="X308" s="53">
        <v>54811.0</v>
      </c>
      <c r="Y308" s="62">
        <f>1428489+12174957+51721810</f>
        <v>65325256</v>
      </c>
      <c r="Z308" s="62">
        <f>16382060+66732032+1553644+107625</f>
        <v>84775361</v>
      </c>
      <c r="AA308" s="62"/>
      <c r="AB308" s="62"/>
      <c r="AC308" s="62">
        <f>320224+5043169+22223637</f>
        <v>27587030</v>
      </c>
      <c r="AD308" s="53">
        <v>167607.0</v>
      </c>
      <c r="AE308" s="62"/>
      <c r="AF308" s="62"/>
      <c r="AG308" s="62"/>
      <c r="AH308" s="53">
        <f>22214555+5015683+321203</f>
        <v>27551441</v>
      </c>
      <c r="AI308" s="62"/>
      <c r="AJ308" s="62"/>
      <c r="AK308" s="62"/>
      <c r="AL308" s="62">
        <f>21921806+5029601+321203</f>
        <v>27272610</v>
      </c>
      <c r="AM308" s="53">
        <v>359131.0</v>
      </c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  <c r="AX308" s="62"/>
      <c r="AY308" s="62"/>
      <c r="AZ308" s="63"/>
      <c r="BA308" s="59">
        <f t="shared" si="114"/>
        <v>466021040</v>
      </c>
      <c r="BB308" s="28">
        <f t="shared" si="115"/>
        <v>568378960</v>
      </c>
      <c r="BC308" s="64"/>
      <c r="BD308" s="59">
        <f t="shared" si="116"/>
        <v>0</v>
      </c>
      <c r="BE308" s="59">
        <f t="shared" si="117"/>
        <v>26165466</v>
      </c>
      <c r="BF308" s="59">
        <f t="shared" si="118"/>
        <v>148759209</v>
      </c>
      <c r="BG308" s="59">
        <f t="shared" si="119"/>
        <v>29389160</v>
      </c>
      <c r="BH308" s="59">
        <f t="shared" si="120"/>
        <v>28668769</v>
      </c>
      <c r="BI308" s="59">
        <f t="shared" si="121"/>
        <v>150100617</v>
      </c>
      <c r="BJ308" s="59">
        <f t="shared" si="122"/>
        <v>27754637</v>
      </c>
      <c r="BK308" s="59">
        <f t="shared" si="123"/>
        <v>27551441</v>
      </c>
      <c r="BL308" s="59">
        <f t="shared" si="124"/>
        <v>27631741</v>
      </c>
      <c r="BM308" s="59">
        <f t="shared" si="125"/>
        <v>0</v>
      </c>
      <c r="BN308" s="59">
        <f t="shared" si="126"/>
        <v>0</v>
      </c>
      <c r="BO308" s="59">
        <f t="shared" si="127"/>
        <v>0</v>
      </c>
      <c r="BP308" s="64"/>
      <c r="BQ308" s="59">
        <f t="shared" si="128"/>
        <v>174924675</v>
      </c>
      <c r="BR308" s="59">
        <f t="shared" si="129"/>
        <v>208158546</v>
      </c>
      <c r="BS308" s="59">
        <f t="shared" si="130"/>
        <v>82937819</v>
      </c>
      <c r="BT308" s="59">
        <f t="shared" si="131"/>
        <v>0</v>
      </c>
    </row>
    <row r="309">
      <c r="A309" s="45">
        <v>512414.0</v>
      </c>
      <c r="B309" s="46" t="s">
        <v>221</v>
      </c>
      <c r="C309" s="6"/>
      <c r="D309" s="47">
        <f t="shared" ref="D309:AZ309" si="184">sum(D311:D314)</f>
        <v>834891000</v>
      </c>
      <c r="E309" s="47">
        <f t="shared" si="184"/>
        <v>0</v>
      </c>
      <c r="F309" s="47">
        <f t="shared" si="184"/>
        <v>0</v>
      </c>
      <c r="G309" s="47">
        <f t="shared" si="184"/>
        <v>0</v>
      </c>
      <c r="H309" s="47">
        <f t="shared" si="184"/>
        <v>0</v>
      </c>
      <c r="I309" s="47">
        <f t="shared" si="184"/>
        <v>0</v>
      </c>
      <c r="J309" s="47">
        <f t="shared" si="184"/>
        <v>55396084</v>
      </c>
      <c r="K309" s="47">
        <f t="shared" si="184"/>
        <v>0</v>
      </c>
      <c r="L309" s="47">
        <f t="shared" si="184"/>
        <v>0</v>
      </c>
      <c r="M309" s="47">
        <f t="shared" si="184"/>
        <v>0</v>
      </c>
      <c r="N309" s="47">
        <f t="shared" si="184"/>
        <v>92171939</v>
      </c>
      <c r="O309" s="47">
        <f t="shared" si="184"/>
        <v>0</v>
      </c>
      <c r="P309" s="47">
        <f t="shared" si="184"/>
        <v>0</v>
      </c>
      <c r="Q309" s="47">
        <f t="shared" si="184"/>
        <v>0</v>
      </c>
      <c r="R309" s="47">
        <f t="shared" si="184"/>
        <v>0</v>
      </c>
      <c r="S309" s="47">
        <f t="shared" si="184"/>
        <v>55766092</v>
      </c>
      <c r="T309" s="47">
        <f t="shared" si="184"/>
        <v>0</v>
      </c>
      <c r="U309" s="47">
        <f t="shared" si="184"/>
        <v>0</v>
      </c>
      <c r="V309" s="47">
        <f t="shared" si="184"/>
        <v>55760761</v>
      </c>
      <c r="W309" s="47">
        <f t="shared" si="184"/>
        <v>0</v>
      </c>
      <c r="X309" s="47">
        <f t="shared" si="184"/>
        <v>0</v>
      </c>
      <c r="Y309" s="47">
        <f t="shared" si="184"/>
        <v>44714683</v>
      </c>
      <c r="Z309" s="47">
        <f t="shared" si="184"/>
        <v>55920094</v>
      </c>
      <c r="AA309" s="47">
        <f t="shared" si="184"/>
        <v>0</v>
      </c>
      <c r="AB309" s="47">
        <f t="shared" si="184"/>
        <v>0</v>
      </c>
      <c r="AC309" s="47">
        <f t="shared" si="184"/>
        <v>55381221</v>
      </c>
      <c r="AD309" s="47">
        <f t="shared" si="184"/>
        <v>0</v>
      </c>
      <c r="AE309" s="47">
        <f t="shared" si="184"/>
        <v>0</v>
      </c>
      <c r="AF309" s="47">
        <f t="shared" si="184"/>
        <v>0</v>
      </c>
      <c r="AG309" s="47">
        <f t="shared" si="184"/>
        <v>0</v>
      </c>
      <c r="AH309" s="47">
        <f t="shared" si="184"/>
        <v>55391328</v>
      </c>
      <c r="AI309" s="47">
        <f t="shared" si="184"/>
        <v>0</v>
      </c>
      <c r="AJ309" s="47">
        <f t="shared" si="184"/>
        <v>0</v>
      </c>
      <c r="AK309" s="47">
        <f t="shared" si="184"/>
        <v>0</v>
      </c>
      <c r="AL309" s="47">
        <f t="shared" si="184"/>
        <v>55920094</v>
      </c>
      <c r="AM309" s="47">
        <f t="shared" si="184"/>
        <v>0</v>
      </c>
      <c r="AN309" s="47">
        <f t="shared" si="184"/>
        <v>0</v>
      </c>
      <c r="AO309" s="47">
        <f t="shared" si="184"/>
        <v>0</v>
      </c>
      <c r="AP309" s="47">
        <f t="shared" si="184"/>
        <v>0</v>
      </c>
      <c r="AQ309" s="47">
        <f t="shared" si="184"/>
        <v>0</v>
      </c>
      <c r="AR309" s="47">
        <f t="shared" si="184"/>
        <v>0</v>
      </c>
      <c r="AS309" s="47">
        <f t="shared" si="184"/>
        <v>0</v>
      </c>
      <c r="AT309" s="47">
        <f t="shared" si="184"/>
        <v>0</v>
      </c>
      <c r="AU309" s="47">
        <f t="shared" si="184"/>
        <v>0</v>
      </c>
      <c r="AV309" s="47">
        <f t="shared" si="184"/>
        <v>0</v>
      </c>
      <c r="AW309" s="47">
        <f t="shared" si="184"/>
        <v>0</v>
      </c>
      <c r="AX309" s="47">
        <f t="shared" si="184"/>
        <v>0</v>
      </c>
      <c r="AY309" s="47">
        <f t="shared" si="184"/>
        <v>0</v>
      </c>
      <c r="AZ309" s="60">
        <f t="shared" si="184"/>
        <v>0</v>
      </c>
      <c r="BA309" s="59">
        <f t="shared" si="114"/>
        <v>526422296</v>
      </c>
      <c r="BB309" s="28">
        <f t="shared" si="115"/>
        <v>308468704</v>
      </c>
      <c r="BC309" s="61"/>
      <c r="BD309" s="59">
        <f t="shared" si="116"/>
        <v>0</v>
      </c>
      <c r="BE309" s="59">
        <f t="shared" si="117"/>
        <v>55396084</v>
      </c>
      <c r="BF309" s="59">
        <f t="shared" si="118"/>
        <v>92171939</v>
      </c>
      <c r="BG309" s="59">
        <f t="shared" si="119"/>
        <v>55766092</v>
      </c>
      <c r="BH309" s="59">
        <f t="shared" si="120"/>
        <v>55760761</v>
      </c>
      <c r="BI309" s="59">
        <f t="shared" si="121"/>
        <v>100634777</v>
      </c>
      <c r="BJ309" s="59">
        <f t="shared" si="122"/>
        <v>55381221</v>
      </c>
      <c r="BK309" s="59">
        <f t="shared" si="123"/>
        <v>55391328</v>
      </c>
      <c r="BL309" s="59">
        <f t="shared" si="124"/>
        <v>55920094</v>
      </c>
      <c r="BM309" s="59">
        <f t="shared" si="125"/>
        <v>0</v>
      </c>
      <c r="BN309" s="59">
        <f t="shared" si="126"/>
        <v>0</v>
      </c>
      <c r="BO309" s="59">
        <f t="shared" si="127"/>
        <v>0</v>
      </c>
      <c r="BP309" s="61"/>
      <c r="BQ309" s="59">
        <f t="shared" si="128"/>
        <v>147568023</v>
      </c>
      <c r="BR309" s="59">
        <f t="shared" si="129"/>
        <v>212161630</v>
      </c>
      <c r="BS309" s="59">
        <f t="shared" si="130"/>
        <v>166692643</v>
      </c>
      <c r="BT309" s="59">
        <f t="shared" si="131"/>
        <v>0</v>
      </c>
    </row>
    <row r="310">
      <c r="A310" s="49"/>
      <c r="B310" s="50" t="s">
        <v>37</v>
      </c>
      <c r="C310" s="6"/>
      <c r="D310" s="51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  <c r="AQ310" s="62"/>
      <c r="AR310" s="62"/>
      <c r="AS310" s="62"/>
      <c r="AT310" s="62"/>
      <c r="AU310" s="62"/>
      <c r="AV310" s="62"/>
      <c r="AW310" s="62"/>
      <c r="AX310" s="62"/>
      <c r="AY310" s="62"/>
      <c r="AZ310" s="63"/>
      <c r="BA310" s="59">
        <f t="shared" si="114"/>
        <v>0</v>
      </c>
      <c r="BB310" s="28">
        <f t="shared" si="115"/>
        <v>0</v>
      </c>
      <c r="BC310" s="64"/>
      <c r="BD310" s="59">
        <f t="shared" si="116"/>
        <v>0</v>
      </c>
      <c r="BE310" s="59">
        <f t="shared" si="117"/>
        <v>0</v>
      </c>
      <c r="BF310" s="59">
        <f t="shared" si="118"/>
        <v>0</v>
      </c>
      <c r="BG310" s="59">
        <f t="shared" si="119"/>
        <v>0</v>
      </c>
      <c r="BH310" s="59">
        <f t="shared" si="120"/>
        <v>0</v>
      </c>
      <c r="BI310" s="59">
        <f t="shared" si="121"/>
        <v>0</v>
      </c>
      <c r="BJ310" s="59">
        <f t="shared" si="122"/>
        <v>0</v>
      </c>
      <c r="BK310" s="59">
        <f t="shared" si="123"/>
        <v>0</v>
      </c>
      <c r="BL310" s="59">
        <f t="shared" si="124"/>
        <v>0</v>
      </c>
      <c r="BM310" s="59">
        <f t="shared" si="125"/>
        <v>0</v>
      </c>
      <c r="BN310" s="59">
        <f t="shared" si="126"/>
        <v>0</v>
      </c>
      <c r="BO310" s="59">
        <f t="shared" si="127"/>
        <v>0</v>
      </c>
      <c r="BP310" s="64"/>
      <c r="BQ310" s="59">
        <f t="shared" si="128"/>
        <v>0</v>
      </c>
      <c r="BR310" s="59">
        <f t="shared" si="129"/>
        <v>0</v>
      </c>
      <c r="BS310" s="59">
        <f t="shared" si="130"/>
        <v>0</v>
      </c>
      <c r="BT310" s="59">
        <f t="shared" si="131"/>
        <v>0</v>
      </c>
    </row>
    <row r="311">
      <c r="A311" s="49"/>
      <c r="B311" s="52" t="s">
        <v>38</v>
      </c>
      <c r="C311" s="52" t="s">
        <v>222</v>
      </c>
      <c r="D311" s="47">
        <v>1.93027E8</v>
      </c>
      <c r="E311" s="62"/>
      <c r="F311" s="62"/>
      <c r="G311" s="62"/>
      <c r="H311" s="62"/>
      <c r="I311" s="62"/>
      <c r="J311" s="53">
        <v>1.378545E7</v>
      </c>
      <c r="K311" s="62"/>
      <c r="L311" s="62"/>
      <c r="M311" s="62"/>
      <c r="N311" s="53">
        <f>8424440+13785450</f>
        <v>22209890</v>
      </c>
      <c r="O311" s="62"/>
      <c r="P311" s="62"/>
      <c r="Q311" s="62"/>
      <c r="R311" s="62"/>
      <c r="S311" s="53">
        <v>1.3670571E7</v>
      </c>
      <c r="T311" s="62"/>
      <c r="U311" s="62"/>
      <c r="V311" s="53">
        <v>1.378545E7</v>
      </c>
      <c r="W311" s="62"/>
      <c r="X311" s="62"/>
      <c r="Y311" s="53">
        <v>1.0722016E7</v>
      </c>
      <c r="Z311" s="53">
        <v>1.378545E7</v>
      </c>
      <c r="AA311" s="62"/>
      <c r="AB311" s="62"/>
      <c r="AC311" s="53">
        <v>1.378545E7</v>
      </c>
      <c r="AD311" s="62"/>
      <c r="AE311" s="62"/>
      <c r="AF311" s="62"/>
      <c r="AG311" s="62"/>
      <c r="AH311" s="53">
        <v>1.378545E7</v>
      </c>
      <c r="AI311" s="62"/>
      <c r="AJ311" s="62"/>
      <c r="AK311" s="62"/>
      <c r="AL311" s="53">
        <v>1.378545E7</v>
      </c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  <c r="AX311" s="62"/>
      <c r="AY311" s="62"/>
      <c r="AZ311" s="63"/>
      <c r="BA311" s="59">
        <f t="shared" si="114"/>
        <v>129315177</v>
      </c>
      <c r="BB311" s="28">
        <f t="shared" si="115"/>
        <v>63711823</v>
      </c>
      <c r="BC311" s="64"/>
      <c r="BD311" s="59">
        <f t="shared" si="116"/>
        <v>0</v>
      </c>
      <c r="BE311" s="59">
        <f t="shared" si="117"/>
        <v>13785450</v>
      </c>
      <c r="BF311" s="59">
        <f t="shared" si="118"/>
        <v>22209890</v>
      </c>
      <c r="BG311" s="59">
        <f t="shared" si="119"/>
        <v>13670571</v>
      </c>
      <c r="BH311" s="59">
        <f t="shared" si="120"/>
        <v>13785450</v>
      </c>
      <c r="BI311" s="59">
        <f t="shared" si="121"/>
        <v>24507466</v>
      </c>
      <c r="BJ311" s="59">
        <f t="shared" si="122"/>
        <v>13785450</v>
      </c>
      <c r="BK311" s="59">
        <f t="shared" si="123"/>
        <v>13785450</v>
      </c>
      <c r="BL311" s="59">
        <f t="shared" si="124"/>
        <v>13785450</v>
      </c>
      <c r="BM311" s="59">
        <f t="shared" si="125"/>
        <v>0</v>
      </c>
      <c r="BN311" s="59">
        <f t="shared" si="126"/>
        <v>0</v>
      </c>
      <c r="BO311" s="59">
        <f t="shared" si="127"/>
        <v>0</v>
      </c>
      <c r="BP311" s="64"/>
      <c r="BQ311" s="59">
        <f t="shared" si="128"/>
        <v>35995340</v>
      </c>
      <c r="BR311" s="59">
        <f t="shared" si="129"/>
        <v>51963487</v>
      </c>
      <c r="BS311" s="59">
        <f t="shared" si="130"/>
        <v>41356350</v>
      </c>
      <c r="BT311" s="59">
        <f t="shared" si="131"/>
        <v>0</v>
      </c>
    </row>
    <row r="312">
      <c r="A312" s="49"/>
      <c r="B312" s="52" t="s">
        <v>38</v>
      </c>
      <c r="C312" s="52" t="s">
        <v>223</v>
      </c>
      <c r="D312" s="47">
        <v>1.6569E8</v>
      </c>
      <c r="E312" s="62"/>
      <c r="F312" s="62"/>
      <c r="G312" s="62"/>
      <c r="H312" s="62"/>
      <c r="I312" s="62"/>
      <c r="J312" s="53">
        <v>1.1336675E7</v>
      </c>
      <c r="K312" s="62"/>
      <c r="L312" s="62"/>
      <c r="M312" s="62"/>
      <c r="N312" s="53">
        <f>4894935+11747850</f>
        <v>16642785</v>
      </c>
      <c r="O312" s="62"/>
      <c r="P312" s="62"/>
      <c r="Q312" s="62"/>
      <c r="R312" s="62"/>
      <c r="S312" s="53">
        <v>1.1630371E7</v>
      </c>
      <c r="T312" s="62"/>
      <c r="U312" s="62"/>
      <c r="V312" s="53">
        <v>1.1649951E7</v>
      </c>
      <c r="W312" s="62"/>
      <c r="X312" s="62"/>
      <c r="Y312" s="53">
        <v>7831899.0</v>
      </c>
      <c r="Z312" s="53">
        <v>1.174785E7</v>
      </c>
      <c r="AA312" s="62"/>
      <c r="AB312" s="62"/>
      <c r="AC312" s="53">
        <v>1.1610791E7</v>
      </c>
      <c r="AD312" s="62"/>
      <c r="AE312" s="62"/>
      <c r="AF312" s="62"/>
      <c r="AG312" s="62"/>
      <c r="AH312" s="53">
        <v>1.1454153E7</v>
      </c>
      <c r="AI312" s="62"/>
      <c r="AJ312" s="62"/>
      <c r="AK312" s="62"/>
      <c r="AL312" s="53">
        <v>1.174785E7</v>
      </c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  <c r="AY312" s="62"/>
      <c r="AZ312" s="63"/>
      <c r="BA312" s="59">
        <f t="shared" si="114"/>
        <v>105652325</v>
      </c>
      <c r="BB312" s="28">
        <f t="shared" si="115"/>
        <v>60037675</v>
      </c>
      <c r="BC312" s="64"/>
      <c r="BD312" s="59">
        <f t="shared" si="116"/>
        <v>0</v>
      </c>
      <c r="BE312" s="59">
        <f t="shared" si="117"/>
        <v>11336675</v>
      </c>
      <c r="BF312" s="59">
        <f t="shared" si="118"/>
        <v>16642785</v>
      </c>
      <c r="BG312" s="59">
        <f t="shared" si="119"/>
        <v>11630371</v>
      </c>
      <c r="BH312" s="59">
        <f t="shared" si="120"/>
        <v>11649951</v>
      </c>
      <c r="BI312" s="59">
        <f t="shared" si="121"/>
        <v>19579749</v>
      </c>
      <c r="BJ312" s="59">
        <f t="shared" si="122"/>
        <v>11610791</v>
      </c>
      <c r="BK312" s="59">
        <f t="shared" si="123"/>
        <v>11454153</v>
      </c>
      <c r="BL312" s="59">
        <f t="shared" si="124"/>
        <v>11747850</v>
      </c>
      <c r="BM312" s="59">
        <f t="shared" si="125"/>
        <v>0</v>
      </c>
      <c r="BN312" s="59">
        <f t="shared" si="126"/>
        <v>0</v>
      </c>
      <c r="BO312" s="59">
        <f t="shared" si="127"/>
        <v>0</v>
      </c>
      <c r="BP312" s="64"/>
      <c r="BQ312" s="59">
        <f t="shared" si="128"/>
        <v>27979460</v>
      </c>
      <c r="BR312" s="59">
        <f t="shared" si="129"/>
        <v>42860071</v>
      </c>
      <c r="BS312" s="59">
        <f t="shared" si="130"/>
        <v>34812794</v>
      </c>
      <c r="BT312" s="59">
        <f t="shared" si="131"/>
        <v>0</v>
      </c>
    </row>
    <row r="313">
      <c r="A313" s="49"/>
      <c r="B313" s="52" t="s">
        <v>38</v>
      </c>
      <c r="C313" s="52" t="s">
        <v>224</v>
      </c>
      <c r="D313" s="47">
        <v>3.01075E8</v>
      </c>
      <c r="E313" s="62"/>
      <c r="F313" s="62"/>
      <c r="G313" s="62"/>
      <c r="H313" s="62"/>
      <c r="I313" s="62"/>
      <c r="J313" s="53">
        <v>2.088688E7</v>
      </c>
      <c r="K313" s="62"/>
      <c r="L313" s="62"/>
      <c r="M313" s="62"/>
      <c r="N313" s="53">
        <f>19014665+21062400</f>
        <v>40077065</v>
      </c>
      <c r="O313" s="62"/>
      <c r="P313" s="62"/>
      <c r="Q313" s="62"/>
      <c r="R313" s="62"/>
      <c r="S313" s="53">
        <v>2.10624E7</v>
      </c>
      <c r="T313" s="62"/>
      <c r="U313" s="62"/>
      <c r="V313" s="53">
        <v>2.1000968E7</v>
      </c>
      <c r="W313" s="62"/>
      <c r="X313" s="62"/>
      <c r="Y313" s="53">
        <v>1.9892268E7</v>
      </c>
      <c r="Z313" s="53">
        <v>2.10624E7</v>
      </c>
      <c r="AA313" s="62"/>
      <c r="AB313" s="62"/>
      <c r="AC313" s="53">
        <v>2.0895656E7</v>
      </c>
      <c r="AD313" s="62"/>
      <c r="AE313" s="62"/>
      <c r="AF313" s="62"/>
      <c r="AG313" s="62"/>
      <c r="AH313" s="53">
        <v>2.10624E7</v>
      </c>
      <c r="AI313" s="62"/>
      <c r="AJ313" s="62"/>
      <c r="AK313" s="62"/>
      <c r="AL313" s="53">
        <v>2.10624E7</v>
      </c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  <c r="AY313" s="62"/>
      <c r="AZ313" s="63"/>
      <c r="BA313" s="59">
        <f t="shared" si="114"/>
        <v>207002437</v>
      </c>
      <c r="BB313" s="28">
        <f t="shared" si="115"/>
        <v>94072563</v>
      </c>
      <c r="BC313" s="64"/>
      <c r="BD313" s="59">
        <f t="shared" si="116"/>
        <v>0</v>
      </c>
      <c r="BE313" s="59">
        <f t="shared" si="117"/>
        <v>20886880</v>
      </c>
      <c r="BF313" s="59">
        <f t="shared" si="118"/>
        <v>40077065</v>
      </c>
      <c r="BG313" s="59">
        <f t="shared" si="119"/>
        <v>21062400</v>
      </c>
      <c r="BH313" s="59">
        <f t="shared" si="120"/>
        <v>21000968</v>
      </c>
      <c r="BI313" s="59">
        <f t="shared" si="121"/>
        <v>40954668</v>
      </c>
      <c r="BJ313" s="59">
        <f t="shared" si="122"/>
        <v>20895656</v>
      </c>
      <c r="BK313" s="59">
        <f t="shared" si="123"/>
        <v>21062400</v>
      </c>
      <c r="BL313" s="59">
        <f t="shared" si="124"/>
        <v>21062400</v>
      </c>
      <c r="BM313" s="59">
        <f t="shared" si="125"/>
        <v>0</v>
      </c>
      <c r="BN313" s="59">
        <f t="shared" si="126"/>
        <v>0</v>
      </c>
      <c r="BO313" s="59">
        <f t="shared" si="127"/>
        <v>0</v>
      </c>
      <c r="BP313" s="64"/>
      <c r="BQ313" s="59">
        <f t="shared" si="128"/>
        <v>60963945</v>
      </c>
      <c r="BR313" s="59">
        <f t="shared" si="129"/>
        <v>83018036</v>
      </c>
      <c r="BS313" s="59">
        <f t="shared" si="130"/>
        <v>63020456</v>
      </c>
      <c r="BT313" s="59">
        <f t="shared" si="131"/>
        <v>0</v>
      </c>
    </row>
    <row r="314">
      <c r="A314" s="49"/>
      <c r="B314" s="52" t="s">
        <v>38</v>
      </c>
      <c r="C314" s="52" t="s">
        <v>225</v>
      </c>
      <c r="D314" s="47">
        <v>1.75099E8</v>
      </c>
      <c r="E314" s="62"/>
      <c r="F314" s="62"/>
      <c r="G314" s="62"/>
      <c r="H314" s="62"/>
      <c r="I314" s="62"/>
      <c r="J314" s="53">
        <v>9387079.0</v>
      </c>
      <c r="K314" s="62"/>
      <c r="L314" s="62"/>
      <c r="M314" s="62"/>
      <c r="N314" s="53">
        <f>3917805+9324394</f>
        <v>13242199</v>
      </c>
      <c r="O314" s="62"/>
      <c r="P314" s="62"/>
      <c r="Q314" s="62"/>
      <c r="R314" s="62"/>
      <c r="S314" s="53">
        <v>9402750.0</v>
      </c>
      <c r="T314" s="62"/>
      <c r="U314" s="62"/>
      <c r="V314" s="53">
        <v>9324392.0</v>
      </c>
      <c r="W314" s="62"/>
      <c r="X314" s="62"/>
      <c r="Y314" s="53">
        <v>6268500.0</v>
      </c>
      <c r="Z314" s="53">
        <v>9324394.0</v>
      </c>
      <c r="AA314" s="62"/>
      <c r="AB314" s="62"/>
      <c r="AC314" s="53">
        <v>9089324.0</v>
      </c>
      <c r="AD314" s="62"/>
      <c r="AE314" s="62"/>
      <c r="AF314" s="62"/>
      <c r="AG314" s="62"/>
      <c r="AH314" s="53">
        <v>9089325.0</v>
      </c>
      <c r="AI314" s="62"/>
      <c r="AJ314" s="62"/>
      <c r="AK314" s="62"/>
      <c r="AL314" s="53">
        <v>9324394.0</v>
      </c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2"/>
      <c r="AZ314" s="63"/>
      <c r="BA314" s="59">
        <f t="shared" si="114"/>
        <v>84452357</v>
      </c>
      <c r="BB314" s="28">
        <f t="shared" si="115"/>
        <v>90646643</v>
      </c>
      <c r="BC314" s="64"/>
      <c r="BD314" s="59">
        <f t="shared" si="116"/>
        <v>0</v>
      </c>
      <c r="BE314" s="59">
        <f t="shared" si="117"/>
        <v>9387079</v>
      </c>
      <c r="BF314" s="59">
        <f t="shared" si="118"/>
        <v>13242199</v>
      </c>
      <c r="BG314" s="59">
        <f t="shared" si="119"/>
        <v>9402750</v>
      </c>
      <c r="BH314" s="59">
        <f t="shared" si="120"/>
        <v>9324392</v>
      </c>
      <c r="BI314" s="59">
        <f t="shared" si="121"/>
        <v>15592894</v>
      </c>
      <c r="BJ314" s="59">
        <f t="shared" si="122"/>
        <v>9089324</v>
      </c>
      <c r="BK314" s="59">
        <f t="shared" si="123"/>
        <v>9089325</v>
      </c>
      <c r="BL314" s="59">
        <f t="shared" si="124"/>
        <v>9324394</v>
      </c>
      <c r="BM314" s="59">
        <f t="shared" si="125"/>
        <v>0</v>
      </c>
      <c r="BN314" s="59">
        <f t="shared" si="126"/>
        <v>0</v>
      </c>
      <c r="BO314" s="59">
        <f t="shared" si="127"/>
        <v>0</v>
      </c>
      <c r="BP314" s="64"/>
      <c r="BQ314" s="59">
        <f t="shared" si="128"/>
        <v>22629278</v>
      </c>
      <c r="BR314" s="59">
        <f t="shared" si="129"/>
        <v>34320036</v>
      </c>
      <c r="BS314" s="59">
        <f t="shared" si="130"/>
        <v>27503043</v>
      </c>
      <c r="BT314" s="59">
        <f t="shared" si="131"/>
        <v>0</v>
      </c>
    </row>
    <row r="315">
      <c r="A315" s="37" t="s">
        <v>226</v>
      </c>
      <c r="B315" s="38" t="s">
        <v>227</v>
      </c>
      <c r="C315" s="6"/>
      <c r="D315" s="39">
        <f t="shared" ref="D315:AZ315" si="185">sum(D316,D328,D344,D350,D358,D379,D387,D391,D395,D399,D403,D408)</f>
        <v>5051673000</v>
      </c>
      <c r="E315" s="39">
        <f t="shared" si="185"/>
        <v>166500</v>
      </c>
      <c r="F315" s="39">
        <f t="shared" si="185"/>
        <v>73162715</v>
      </c>
      <c r="G315" s="39">
        <f t="shared" si="185"/>
        <v>0</v>
      </c>
      <c r="H315" s="39">
        <f t="shared" si="185"/>
        <v>0</v>
      </c>
      <c r="I315" s="39">
        <f t="shared" si="185"/>
        <v>5397000</v>
      </c>
      <c r="J315" s="39">
        <f t="shared" si="185"/>
        <v>182294135</v>
      </c>
      <c r="K315" s="39">
        <f t="shared" si="185"/>
        <v>261616255</v>
      </c>
      <c r="L315" s="39">
        <f t="shared" si="185"/>
        <v>32271000</v>
      </c>
      <c r="M315" s="39">
        <f t="shared" si="185"/>
        <v>5397000</v>
      </c>
      <c r="N315" s="39">
        <f t="shared" si="185"/>
        <v>355645956</v>
      </c>
      <c r="O315" s="39">
        <f t="shared" si="185"/>
        <v>95917808</v>
      </c>
      <c r="P315" s="39">
        <f t="shared" si="185"/>
        <v>0</v>
      </c>
      <c r="Q315" s="39">
        <f t="shared" si="185"/>
        <v>5397000</v>
      </c>
      <c r="R315" s="39">
        <f t="shared" si="185"/>
        <v>199764900</v>
      </c>
      <c r="S315" s="39">
        <f t="shared" si="185"/>
        <v>106773084</v>
      </c>
      <c r="T315" s="39">
        <f t="shared" si="185"/>
        <v>38762600</v>
      </c>
      <c r="U315" s="39">
        <f t="shared" si="185"/>
        <v>5397000</v>
      </c>
      <c r="V315" s="39">
        <f t="shared" si="185"/>
        <v>276090145</v>
      </c>
      <c r="W315" s="39">
        <f t="shared" si="185"/>
        <v>0</v>
      </c>
      <c r="X315" s="39">
        <f t="shared" si="185"/>
        <v>110178139</v>
      </c>
      <c r="Y315" s="39">
        <f t="shared" si="185"/>
        <v>76725200</v>
      </c>
      <c r="Z315" s="39">
        <f t="shared" si="185"/>
        <v>186264900</v>
      </c>
      <c r="AA315" s="39">
        <f t="shared" si="185"/>
        <v>178411259</v>
      </c>
      <c r="AB315" s="39">
        <f t="shared" si="185"/>
        <v>640000</v>
      </c>
      <c r="AC315" s="39">
        <f t="shared" si="185"/>
        <v>285774244</v>
      </c>
      <c r="AD315" s="39">
        <f t="shared" si="185"/>
        <v>58685993</v>
      </c>
      <c r="AE315" s="39">
        <f t="shared" si="185"/>
        <v>720000</v>
      </c>
      <c r="AF315" s="39">
        <f t="shared" si="185"/>
        <v>0</v>
      </c>
      <c r="AG315" s="39">
        <f t="shared" si="185"/>
        <v>5397000</v>
      </c>
      <c r="AH315" s="39">
        <f t="shared" si="185"/>
        <v>333729334</v>
      </c>
      <c r="AI315" s="39">
        <f t="shared" si="185"/>
        <v>0</v>
      </c>
      <c r="AJ315" s="39">
        <f t="shared" si="185"/>
        <v>80167390</v>
      </c>
      <c r="AK315" s="39">
        <f t="shared" si="185"/>
        <v>32394698</v>
      </c>
      <c r="AL315" s="39">
        <f t="shared" si="185"/>
        <v>59988042</v>
      </c>
      <c r="AM315" s="39">
        <f t="shared" si="185"/>
        <v>278617837</v>
      </c>
      <c r="AN315" s="39">
        <f t="shared" si="185"/>
        <v>434500</v>
      </c>
      <c r="AO315" s="39">
        <f t="shared" si="185"/>
        <v>0</v>
      </c>
      <c r="AP315" s="39">
        <f t="shared" si="185"/>
        <v>0</v>
      </c>
      <c r="AQ315" s="39">
        <f t="shared" si="185"/>
        <v>0</v>
      </c>
      <c r="AR315" s="39">
        <f t="shared" si="185"/>
        <v>0</v>
      </c>
      <c r="AS315" s="39">
        <f t="shared" si="185"/>
        <v>0</v>
      </c>
      <c r="AT315" s="39">
        <f t="shared" si="185"/>
        <v>0</v>
      </c>
      <c r="AU315" s="39">
        <f t="shared" si="185"/>
        <v>0</v>
      </c>
      <c r="AV315" s="39">
        <f t="shared" si="185"/>
        <v>17865000</v>
      </c>
      <c r="AW315" s="39">
        <f t="shared" si="185"/>
        <v>0</v>
      </c>
      <c r="AX315" s="39">
        <f t="shared" si="185"/>
        <v>0</v>
      </c>
      <c r="AY315" s="39">
        <f t="shared" si="185"/>
        <v>0</v>
      </c>
      <c r="AZ315" s="39">
        <f t="shared" si="185"/>
        <v>0</v>
      </c>
      <c r="BA315" s="57">
        <f t="shared" si="114"/>
        <v>3350046634</v>
      </c>
      <c r="BB315" s="28">
        <f t="shared" si="115"/>
        <v>1701626366</v>
      </c>
      <c r="BC315" s="29"/>
      <c r="BD315" s="57">
        <f t="shared" si="116"/>
        <v>73329215</v>
      </c>
      <c r="BE315" s="57">
        <f t="shared" si="117"/>
        <v>481578390</v>
      </c>
      <c r="BF315" s="57">
        <f t="shared" si="118"/>
        <v>456960764</v>
      </c>
      <c r="BG315" s="57">
        <f t="shared" si="119"/>
        <v>350697584</v>
      </c>
      <c r="BH315" s="57">
        <f t="shared" si="120"/>
        <v>391665284</v>
      </c>
      <c r="BI315" s="57">
        <f t="shared" si="121"/>
        <v>442041359</v>
      </c>
      <c r="BJ315" s="57">
        <f t="shared" si="122"/>
        <v>345180237</v>
      </c>
      <c r="BK315" s="57">
        <f t="shared" si="123"/>
        <v>419293724</v>
      </c>
      <c r="BL315" s="57">
        <f t="shared" si="124"/>
        <v>371435077</v>
      </c>
      <c r="BM315" s="57">
        <f t="shared" si="125"/>
        <v>0</v>
      </c>
      <c r="BN315" s="57">
        <f t="shared" si="126"/>
        <v>17865000</v>
      </c>
      <c r="BO315" s="57">
        <f t="shared" si="127"/>
        <v>0</v>
      </c>
      <c r="BP315" s="29"/>
      <c r="BQ315" s="57">
        <f t="shared" si="128"/>
        <v>1011868369</v>
      </c>
      <c r="BR315" s="57">
        <f t="shared" si="129"/>
        <v>1184404227</v>
      </c>
      <c r="BS315" s="57">
        <f t="shared" si="130"/>
        <v>1135909038</v>
      </c>
      <c r="BT315" s="57">
        <f t="shared" si="131"/>
        <v>17865000</v>
      </c>
    </row>
    <row r="316">
      <c r="A316" s="41" t="s">
        <v>98</v>
      </c>
      <c r="B316" s="42" t="s">
        <v>228</v>
      </c>
      <c r="C316" s="6"/>
      <c r="D316" s="43">
        <f t="shared" ref="D316:AZ316" si="186">sum(D317,D322,D325)</f>
        <v>1101780000</v>
      </c>
      <c r="E316" s="43">
        <f t="shared" si="186"/>
        <v>166500</v>
      </c>
      <c r="F316" s="43">
        <f t="shared" si="186"/>
        <v>73162715</v>
      </c>
      <c r="G316" s="43">
        <f t="shared" si="186"/>
        <v>0</v>
      </c>
      <c r="H316" s="43">
        <f t="shared" si="186"/>
        <v>0</v>
      </c>
      <c r="I316" s="43">
        <f t="shared" si="186"/>
        <v>0</v>
      </c>
      <c r="J316" s="43">
        <f t="shared" si="186"/>
        <v>0</v>
      </c>
      <c r="K316" s="43">
        <f t="shared" si="186"/>
        <v>75351355</v>
      </c>
      <c r="L316" s="43">
        <f t="shared" si="186"/>
        <v>0</v>
      </c>
      <c r="M316" s="43">
        <f t="shared" si="186"/>
        <v>0</v>
      </c>
      <c r="N316" s="43">
        <f t="shared" si="186"/>
        <v>13500000</v>
      </c>
      <c r="O316" s="43">
        <f t="shared" si="186"/>
        <v>56669058</v>
      </c>
      <c r="P316" s="43">
        <f t="shared" si="186"/>
        <v>0</v>
      </c>
      <c r="Q316" s="43">
        <f t="shared" si="186"/>
        <v>0</v>
      </c>
      <c r="R316" s="43">
        <f t="shared" si="186"/>
        <v>13500000</v>
      </c>
      <c r="S316" s="43">
        <f t="shared" si="186"/>
        <v>62619175</v>
      </c>
      <c r="T316" s="43">
        <f t="shared" si="186"/>
        <v>0</v>
      </c>
      <c r="U316" s="43">
        <f t="shared" si="186"/>
        <v>0</v>
      </c>
      <c r="V316" s="43">
        <f t="shared" si="186"/>
        <v>89825245</v>
      </c>
      <c r="W316" s="43">
        <f t="shared" si="186"/>
        <v>0</v>
      </c>
      <c r="X316" s="43">
        <f t="shared" si="186"/>
        <v>0</v>
      </c>
      <c r="Y316" s="43">
        <f t="shared" si="186"/>
        <v>0</v>
      </c>
      <c r="Z316" s="43">
        <f t="shared" si="186"/>
        <v>0</v>
      </c>
      <c r="AA316" s="43">
        <f t="shared" si="186"/>
        <v>88012052</v>
      </c>
      <c r="AB316" s="43">
        <f t="shared" si="186"/>
        <v>0</v>
      </c>
      <c r="AC316" s="43">
        <f t="shared" si="186"/>
        <v>94112344</v>
      </c>
      <c r="AD316" s="43">
        <f t="shared" si="186"/>
        <v>0</v>
      </c>
      <c r="AE316" s="43">
        <f t="shared" si="186"/>
        <v>0</v>
      </c>
      <c r="AF316" s="43">
        <f t="shared" si="186"/>
        <v>0</v>
      </c>
      <c r="AG316" s="43">
        <f t="shared" si="186"/>
        <v>0</v>
      </c>
      <c r="AH316" s="43">
        <f t="shared" si="186"/>
        <v>93409465</v>
      </c>
      <c r="AI316" s="43">
        <f t="shared" si="186"/>
        <v>0</v>
      </c>
      <c r="AJ316" s="43">
        <f t="shared" si="186"/>
        <v>30627690</v>
      </c>
      <c r="AK316" s="43">
        <f t="shared" si="186"/>
        <v>0</v>
      </c>
      <c r="AL316" s="43">
        <f t="shared" si="186"/>
        <v>0</v>
      </c>
      <c r="AM316" s="43">
        <f t="shared" si="186"/>
        <v>92352937</v>
      </c>
      <c r="AN316" s="43">
        <f t="shared" si="186"/>
        <v>0</v>
      </c>
      <c r="AO316" s="43">
        <f t="shared" si="186"/>
        <v>0</v>
      </c>
      <c r="AP316" s="43">
        <f t="shared" si="186"/>
        <v>0</v>
      </c>
      <c r="AQ316" s="43">
        <f t="shared" si="186"/>
        <v>0</v>
      </c>
      <c r="AR316" s="43">
        <f t="shared" si="186"/>
        <v>0</v>
      </c>
      <c r="AS316" s="43">
        <f t="shared" si="186"/>
        <v>0</v>
      </c>
      <c r="AT316" s="43">
        <f t="shared" si="186"/>
        <v>0</v>
      </c>
      <c r="AU316" s="43">
        <f t="shared" si="186"/>
        <v>0</v>
      </c>
      <c r="AV316" s="43">
        <f t="shared" si="186"/>
        <v>0</v>
      </c>
      <c r="AW316" s="43">
        <f t="shared" si="186"/>
        <v>0</v>
      </c>
      <c r="AX316" s="43">
        <f t="shared" si="186"/>
        <v>0</v>
      </c>
      <c r="AY316" s="43">
        <f t="shared" si="186"/>
        <v>0</v>
      </c>
      <c r="AZ316" s="58">
        <f t="shared" si="186"/>
        <v>0</v>
      </c>
      <c r="BA316" s="59">
        <f t="shared" si="114"/>
        <v>783308536</v>
      </c>
      <c r="BB316" s="28">
        <f t="shared" si="115"/>
        <v>318471464</v>
      </c>
      <c r="BC316" s="29"/>
      <c r="BD316" s="59">
        <f t="shared" si="116"/>
        <v>73329215</v>
      </c>
      <c r="BE316" s="59">
        <f t="shared" si="117"/>
        <v>75351355</v>
      </c>
      <c r="BF316" s="59">
        <f t="shared" si="118"/>
        <v>70169058</v>
      </c>
      <c r="BG316" s="59">
        <f t="shared" si="119"/>
        <v>76119175</v>
      </c>
      <c r="BH316" s="59">
        <f t="shared" si="120"/>
        <v>89825245</v>
      </c>
      <c r="BI316" s="59">
        <f t="shared" si="121"/>
        <v>88012052</v>
      </c>
      <c r="BJ316" s="59">
        <f t="shared" si="122"/>
        <v>94112344</v>
      </c>
      <c r="BK316" s="59">
        <f t="shared" si="123"/>
        <v>124037155</v>
      </c>
      <c r="BL316" s="59">
        <f t="shared" si="124"/>
        <v>92352937</v>
      </c>
      <c r="BM316" s="59">
        <f t="shared" si="125"/>
        <v>0</v>
      </c>
      <c r="BN316" s="59">
        <f t="shared" si="126"/>
        <v>0</v>
      </c>
      <c r="BO316" s="59">
        <f t="shared" si="127"/>
        <v>0</v>
      </c>
      <c r="BP316" s="29"/>
      <c r="BQ316" s="59">
        <f t="shared" si="128"/>
        <v>218849628</v>
      </c>
      <c r="BR316" s="59">
        <f t="shared" si="129"/>
        <v>253956472</v>
      </c>
      <c r="BS316" s="59">
        <f t="shared" si="130"/>
        <v>310502436</v>
      </c>
      <c r="BT316" s="59">
        <f t="shared" si="131"/>
        <v>0</v>
      </c>
    </row>
    <row r="317">
      <c r="A317" s="45">
        <v>521111.0</v>
      </c>
      <c r="B317" s="46" t="s">
        <v>229</v>
      </c>
      <c r="C317" s="6"/>
      <c r="D317" s="47">
        <f t="shared" ref="D317:AZ317" si="187">sum(D319:D321)</f>
        <v>195000000</v>
      </c>
      <c r="E317" s="47">
        <f t="shared" si="187"/>
        <v>0</v>
      </c>
      <c r="F317" s="47">
        <f t="shared" si="187"/>
        <v>0</v>
      </c>
      <c r="G317" s="47">
        <f t="shared" si="187"/>
        <v>0</v>
      </c>
      <c r="H317" s="47">
        <f t="shared" si="187"/>
        <v>0</v>
      </c>
      <c r="I317" s="47">
        <f t="shared" si="187"/>
        <v>0</v>
      </c>
      <c r="J317" s="47">
        <f t="shared" si="187"/>
        <v>0</v>
      </c>
      <c r="K317" s="47">
        <f t="shared" si="187"/>
        <v>13500000</v>
      </c>
      <c r="L317" s="47">
        <f t="shared" si="187"/>
        <v>0</v>
      </c>
      <c r="M317" s="47">
        <f t="shared" si="187"/>
        <v>0</v>
      </c>
      <c r="N317" s="47">
        <f t="shared" si="187"/>
        <v>13500000</v>
      </c>
      <c r="O317" s="47">
        <f t="shared" si="187"/>
        <v>0</v>
      </c>
      <c r="P317" s="47">
        <f t="shared" si="187"/>
        <v>0</v>
      </c>
      <c r="Q317" s="47">
        <f t="shared" si="187"/>
        <v>0</v>
      </c>
      <c r="R317" s="47">
        <f t="shared" si="187"/>
        <v>13500000</v>
      </c>
      <c r="S317" s="47">
        <f t="shared" si="187"/>
        <v>0</v>
      </c>
      <c r="T317" s="47">
        <f t="shared" si="187"/>
        <v>0</v>
      </c>
      <c r="U317" s="47">
        <f t="shared" si="187"/>
        <v>0</v>
      </c>
      <c r="V317" s="47">
        <f t="shared" si="187"/>
        <v>13500000</v>
      </c>
      <c r="W317" s="47">
        <f t="shared" si="187"/>
        <v>0</v>
      </c>
      <c r="X317" s="47">
        <f t="shared" si="187"/>
        <v>0</v>
      </c>
      <c r="Y317" s="47">
        <f t="shared" si="187"/>
        <v>0</v>
      </c>
      <c r="Z317" s="47">
        <f t="shared" si="187"/>
        <v>0</v>
      </c>
      <c r="AA317" s="47">
        <f t="shared" si="187"/>
        <v>13500000</v>
      </c>
      <c r="AB317" s="47">
        <f t="shared" si="187"/>
        <v>0</v>
      </c>
      <c r="AC317" s="47">
        <f t="shared" si="187"/>
        <v>13500000</v>
      </c>
      <c r="AD317" s="47">
        <f t="shared" si="187"/>
        <v>0</v>
      </c>
      <c r="AE317" s="47">
        <f t="shared" si="187"/>
        <v>0</v>
      </c>
      <c r="AF317" s="47">
        <f t="shared" si="187"/>
        <v>0</v>
      </c>
      <c r="AG317" s="47">
        <f t="shared" si="187"/>
        <v>0</v>
      </c>
      <c r="AH317" s="47">
        <f t="shared" si="187"/>
        <v>13500000</v>
      </c>
      <c r="AI317" s="47">
        <f t="shared" si="187"/>
        <v>0</v>
      </c>
      <c r="AJ317" s="47">
        <f t="shared" si="187"/>
        <v>30627690</v>
      </c>
      <c r="AK317" s="47">
        <f t="shared" si="187"/>
        <v>0</v>
      </c>
      <c r="AL317" s="47">
        <f t="shared" si="187"/>
        <v>0</v>
      </c>
      <c r="AM317" s="47">
        <f t="shared" si="187"/>
        <v>13500000</v>
      </c>
      <c r="AN317" s="47">
        <f t="shared" si="187"/>
        <v>0</v>
      </c>
      <c r="AO317" s="47">
        <f t="shared" si="187"/>
        <v>0</v>
      </c>
      <c r="AP317" s="47">
        <f t="shared" si="187"/>
        <v>0</v>
      </c>
      <c r="AQ317" s="47">
        <f t="shared" si="187"/>
        <v>0</v>
      </c>
      <c r="AR317" s="47">
        <f t="shared" si="187"/>
        <v>0</v>
      </c>
      <c r="AS317" s="47">
        <f t="shared" si="187"/>
        <v>0</v>
      </c>
      <c r="AT317" s="47">
        <f t="shared" si="187"/>
        <v>0</v>
      </c>
      <c r="AU317" s="47">
        <f t="shared" si="187"/>
        <v>0</v>
      </c>
      <c r="AV317" s="47">
        <f t="shared" si="187"/>
        <v>0</v>
      </c>
      <c r="AW317" s="47">
        <f t="shared" si="187"/>
        <v>0</v>
      </c>
      <c r="AX317" s="47">
        <f t="shared" si="187"/>
        <v>0</v>
      </c>
      <c r="AY317" s="47">
        <f t="shared" si="187"/>
        <v>0</v>
      </c>
      <c r="AZ317" s="60">
        <f t="shared" si="187"/>
        <v>0</v>
      </c>
      <c r="BA317" s="59">
        <f t="shared" si="114"/>
        <v>138627690</v>
      </c>
      <c r="BB317" s="28">
        <f t="shared" si="115"/>
        <v>56372310</v>
      </c>
      <c r="BC317" s="61"/>
      <c r="BD317" s="59">
        <f t="shared" si="116"/>
        <v>0</v>
      </c>
      <c r="BE317" s="59">
        <f t="shared" si="117"/>
        <v>13500000</v>
      </c>
      <c r="BF317" s="59">
        <f t="shared" si="118"/>
        <v>13500000</v>
      </c>
      <c r="BG317" s="59">
        <f t="shared" si="119"/>
        <v>13500000</v>
      </c>
      <c r="BH317" s="59">
        <f t="shared" si="120"/>
        <v>13500000</v>
      </c>
      <c r="BI317" s="59">
        <f t="shared" si="121"/>
        <v>13500000</v>
      </c>
      <c r="BJ317" s="59">
        <f t="shared" si="122"/>
        <v>13500000</v>
      </c>
      <c r="BK317" s="59">
        <f t="shared" si="123"/>
        <v>44127690</v>
      </c>
      <c r="BL317" s="59">
        <f t="shared" si="124"/>
        <v>13500000</v>
      </c>
      <c r="BM317" s="59">
        <f t="shared" si="125"/>
        <v>0</v>
      </c>
      <c r="BN317" s="59">
        <f t="shared" si="126"/>
        <v>0</v>
      </c>
      <c r="BO317" s="59">
        <f t="shared" si="127"/>
        <v>0</v>
      </c>
      <c r="BP317" s="61"/>
      <c r="BQ317" s="59">
        <f t="shared" si="128"/>
        <v>27000000</v>
      </c>
      <c r="BR317" s="59">
        <f t="shared" si="129"/>
        <v>40500000</v>
      </c>
      <c r="BS317" s="59">
        <f t="shared" si="130"/>
        <v>71127690</v>
      </c>
      <c r="BT317" s="59">
        <f t="shared" si="131"/>
        <v>0</v>
      </c>
    </row>
    <row r="318">
      <c r="A318" s="49"/>
      <c r="B318" s="50" t="s">
        <v>37</v>
      </c>
      <c r="C318" s="6"/>
      <c r="D318" s="51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62"/>
      <c r="AD318" s="62"/>
      <c r="AE318" s="62"/>
      <c r="AF318" s="62"/>
      <c r="AG318" s="62"/>
      <c r="AH318" s="62"/>
      <c r="AI318" s="62"/>
      <c r="AJ318" s="62"/>
      <c r="AK318" s="62"/>
      <c r="AL318" s="62"/>
      <c r="AM318" s="62"/>
      <c r="AN318" s="62"/>
      <c r="AO318" s="62"/>
      <c r="AP318" s="62"/>
      <c r="AQ318" s="62"/>
      <c r="AR318" s="62"/>
      <c r="AS318" s="62"/>
      <c r="AT318" s="62"/>
      <c r="AU318" s="62"/>
      <c r="AV318" s="62"/>
      <c r="AW318" s="62"/>
      <c r="AX318" s="62"/>
      <c r="AY318" s="62"/>
      <c r="AZ318" s="63"/>
      <c r="BA318" s="59">
        <f t="shared" si="114"/>
        <v>0</v>
      </c>
      <c r="BB318" s="28">
        <f t="shared" si="115"/>
        <v>0</v>
      </c>
      <c r="BC318" s="64"/>
      <c r="BD318" s="59">
        <f t="shared" si="116"/>
        <v>0</v>
      </c>
      <c r="BE318" s="59">
        <f t="shared" si="117"/>
        <v>0</v>
      </c>
      <c r="BF318" s="59">
        <f t="shared" si="118"/>
        <v>0</v>
      </c>
      <c r="BG318" s="59">
        <f t="shared" si="119"/>
        <v>0</v>
      </c>
      <c r="BH318" s="59">
        <f t="shared" si="120"/>
        <v>0</v>
      </c>
      <c r="BI318" s="59">
        <f t="shared" si="121"/>
        <v>0</v>
      </c>
      <c r="BJ318" s="59">
        <f t="shared" si="122"/>
        <v>0</v>
      </c>
      <c r="BK318" s="59">
        <f t="shared" si="123"/>
        <v>0</v>
      </c>
      <c r="BL318" s="59">
        <f t="shared" si="124"/>
        <v>0</v>
      </c>
      <c r="BM318" s="59">
        <f t="shared" si="125"/>
        <v>0</v>
      </c>
      <c r="BN318" s="59">
        <f t="shared" si="126"/>
        <v>0</v>
      </c>
      <c r="BO318" s="59">
        <f t="shared" si="127"/>
        <v>0</v>
      </c>
      <c r="BP318" s="64"/>
      <c r="BQ318" s="59">
        <f t="shared" si="128"/>
        <v>0</v>
      </c>
      <c r="BR318" s="59">
        <f t="shared" si="129"/>
        <v>0</v>
      </c>
      <c r="BS318" s="59">
        <f t="shared" si="130"/>
        <v>0</v>
      </c>
      <c r="BT318" s="59">
        <f t="shared" si="131"/>
        <v>0</v>
      </c>
    </row>
    <row r="319">
      <c r="A319" s="49"/>
      <c r="B319" s="52" t="s">
        <v>38</v>
      </c>
      <c r="C319" s="52" t="s">
        <v>230</v>
      </c>
      <c r="D319" s="53">
        <v>1.62E8</v>
      </c>
      <c r="E319" s="62"/>
      <c r="F319" s="62"/>
      <c r="G319" s="62"/>
      <c r="H319" s="62"/>
      <c r="I319" s="62"/>
      <c r="J319" s="62"/>
      <c r="K319" s="53">
        <v>1.35E7</v>
      </c>
      <c r="L319" s="62"/>
      <c r="M319" s="62"/>
      <c r="N319" s="53">
        <v>1.35E7</v>
      </c>
      <c r="O319" s="62"/>
      <c r="P319" s="62"/>
      <c r="Q319" s="62"/>
      <c r="R319" s="53">
        <v>1.35E7</v>
      </c>
      <c r="S319" s="62"/>
      <c r="T319" s="62"/>
      <c r="U319" s="62"/>
      <c r="V319" s="53">
        <v>1.35E7</v>
      </c>
      <c r="W319" s="62"/>
      <c r="X319" s="62"/>
      <c r="Y319" s="62"/>
      <c r="Z319" s="62"/>
      <c r="AA319" s="53">
        <v>1.35E7</v>
      </c>
      <c r="AB319" s="62"/>
      <c r="AC319" s="53">
        <v>1.35E7</v>
      </c>
      <c r="AD319" s="62"/>
      <c r="AE319" s="62"/>
      <c r="AF319" s="62"/>
      <c r="AG319" s="62"/>
      <c r="AH319" s="53">
        <v>1.35E7</v>
      </c>
      <c r="AI319" s="62"/>
      <c r="AJ319" s="62"/>
      <c r="AK319" s="62"/>
      <c r="AL319" s="62"/>
      <c r="AM319" s="53">
        <v>1.35E7</v>
      </c>
      <c r="AN319" s="62"/>
      <c r="AO319" s="62"/>
      <c r="AP319" s="62"/>
      <c r="AQ319" s="62"/>
      <c r="AR319" s="62"/>
      <c r="AS319" s="62"/>
      <c r="AT319" s="62"/>
      <c r="AU319" s="62"/>
      <c r="AV319" s="62"/>
      <c r="AW319" s="62"/>
      <c r="AX319" s="62"/>
      <c r="AY319" s="62"/>
      <c r="AZ319" s="63"/>
      <c r="BA319" s="59">
        <f t="shared" si="114"/>
        <v>108000000</v>
      </c>
      <c r="BB319" s="28">
        <f t="shared" si="115"/>
        <v>54000000</v>
      </c>
      <c r="BC319" s="64"/>
      <c r="BD319" s="59">
        <f t="shared" si="116"/>
        <v>0</v>
      </c>
      <c r="BE319" s="59">
        <f t="shared" si="117"/>
        <v>13500000</v>
      </c>
      <c r="BF319" s="59">
        <f t="shared" si="118"/>
        <v>13500000</v>
      </c>
      <c r="BG319" s="59">
        <f t="shared" si="119"/>
        <v>13500000</v>
      </c>
      <c r="BH319" s="59">
        <f t="shared" si="120"/>
        <v>13500000</v>
      </c>
      <c r="BI319" s="59">
        <f t="shared" si="121"/>
        <v>13500000</v>
      </c>
      <c r="BJ319" s="59">
        <f t="shared" si="122"/>
        <v>13500000</v>
      </c>
      <c r="BK319" s="59">
        <f t="shared" si="123"/>
        <v>13500000</v>
      </c>
      <c r="BL319" s="59">
        <f t="shared" si="124"/>
        <v>13500000</v>
      </c>
      <c r="BM319" s="59">
        <f t="shared" si="125"/>
        <v>0</v>
      </c>
      <c r="BN319" s="59">
        <f t="shared" si="126"/>
        <v>0</v>
      </c>
      <c r="BO319" s="59">
        <f t="shared" si="127"/>
        <v>0</v>
      </c>
      <c r="BP319" s="64"/>
      <c r="BQ319" s="59">
        <f t="shared" si="128"/>
        <v>27000000</v>
      </c>
      <c r="BR319" s="59">
        <f t="shared" si="129"/>
        <v>40500000</v>
      </c>
      <c r="BS319" s="59">
        <f t="shared" si="130"/>
        <v>40500000</v>
      </c>
      <c r="BT319" s="59">
        <f t="shared" si="131"/>
        <v>0</v>
      </c>
    </row>
    <row r="320">
      <c r="A320" s="49"/>
      <c r="B320" s="52" t="s">
        <v>38</v>
      </c>
      <c r="C320" s="52" t="s">
        <v>231</v>
      </c>
      <c r="D320" s="53">
        <v>1.8E7</v>
      </c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53"/>
      <c r="AE320" s="62"/>
      <c r="AF320" s="62"/>
      <c r="AG320" s="62"/>
      <c r="AH320" s="62"/>
      <c r="AI320" s="62"/>
      <c r="AJ320" s="53">
        <v>1.562769E7</v>
      </c>
      <c r="AK320" s="62"/>
      <c r="AL320" s="53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2"/>
      <c r="AZ320" s="63"/>
      <c r="BA320" s="59">
        <f t="shared" si="114"/>
        <v>15627690</v>
      </c>
      <c r="BB320" s="28">
        <f t="shared" si="115"/>
        <v>2372310</v>
      </c>
      <c r="BC320" s="64"/>
      <c r="BD320" s="59">
        <f t="shared" si="116"/>
        <v>0</v>
      </c>
      <c r="BE320" s="59">
        <f t="shared" si="117"/>
        <v>0</v>
      </c>
      <c r="BF320" s="59">
        <f t="shared" si="118"/>
        <v>0</v>
      </c>
      <c r="BG320" s="59">
        <f t="shared" si="119"/>
        <v>0</v>
      </c>
      <c r="BH320" s="59">
        <f t="shared" si="120"/>
        <v>0</v>
      </c>
      <c r="BI320" s="59">
        <f t="shared" si="121"/>
        <v>0</v>
      </c>
      <c r="BJ320" s="59">
        <f t="shared" si="122"/>
        <v>0</v>
      </c>
      <c r="BK320" s="59">
        <f t="shared" si="123"/>
        <v>15627690</v>
      </c>
      <c r="BL320" s="59">
        <f t="shared" si="124"/>
        <v>0</v>
      </c>
      <c r="BM320" s="59">
        <f t="shared" si="125"/>
        <v>0</v>
      </c>
      <c r="BN320" s="59">
        <f t="shared" si="126"/>
        <v>0</v>
      </c>
      <c r="BO320" s="59">
        <f t="shared" si="127"/>
        <v>0</v>
      </c>
      <c r="BP320" s="64"/>
      <c r="BQ320" s="59">
        <f t="shared" si="128"/>
        <v>0</v>
      </c>
      <c r="BR320" s="59">
        <f t="shared" si="129"/>
        <v>0</v>
      </c>
      <c r="BS320" s="59">
        <f t="shared" si="130"/>
        <v>15627690</v>
      </c>
      <c r="BT320" s="59">
        <f t="shared" si="131"/>
        <v>0</v>
      </c>
    </row>
    <row r="321">
      <c r="A321" s="49"/>
      <c r="B321" s="52" t="s">
        <v>38</v>
      </c>
      <c r="C321" s="52" t="s">
        <v>232</v>
      </c>
      <c r="D321" s="53">
        <v>1.5E7</v>
      </c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62"/>
      <c r="AD321" s="53"/>
      <c r="AE321" s="62"/>
      <c r="AF321" s="62"/>
      <c r="AG321" s="62"/>
      <c r="AH321" s="62"/>
      <c r="AI321" s="62"/>
      <c r="AJ321" s="53">
        <v>1.5E7</v>
      </c>
      <c r="AK321" s="62"/>
      <c r="AL321" s="62"/>
      <c r="AM321" s="62"/>
      <c r="AN321" s="62"/>
      <c r="AO321" s="62"/>
      <c r="AP321" s="62"/>
      <c r="AQ321" s="62"/>
      <c r="AR321" s="62"/>
      <c r="AS321" s="62"/>
      <c r="AT321" s="62"/>
      <c r="AU321" s="62"/>
      <c r="AV321" s="62"/>
      <c r="AW321" s="62"/>
      <c r="AX321" s="62"/>
      <c r="AY321" s="62"/>
      <c r="AZ321" s="63"/>
      <c r="BA321" s="59">
        <f t="shared" si="114"/>
        <v>15000000</v>
      </c>
      <c r="BB321" s="28">
        <f t="shared" si="115"/>
        <v>0</v>
      </c>
      <c r="BC321" s="64"/>
      <c r="BD321" s="59">
        <f t="shared" si="116"/>
        <v>0</v>
      </c>
      <c r="BE321" s="59">
        <f t="shared" si="117"/>
        <v>0</v>
      </c>
      <c r="BF321" s="59">
        <f t="shared" si="118"/>
        <v>0</v>
      </c>
      <c r="BG321" s="59">
        <f t="shared" si="119"/>
        <v>0</v>
      </c>
      <c r="BH321" s="59">
        <f t="shared" si="120"/>
        <v>0</v>
      </c>
      <c r="BI321" s="59">
        <f t="shared" si="121"/>
        <v>0</v>
      </c>
      <c r="BJ321" s="59">
        <f t="shared" si="122"/>
        <v>0</v>
      </c>
      <c r="BK321" s="59">
        <f t="shared" si="123"/>
        <v>15000000</v>
      </c>
      <c r="BL321" s="59">
        <f t="shared" si="124"/>
        <v>0</v>
      </c>
      <c r="BM321" s="59">
        <f t="shared" si="125"/>
        <v>0</v>
      </c>
      <c r="BN321" s="59">
        <f t="shared" si="126"/>
        <v>0</v>
      </c>
      <c r="BO321" s="59">
        <f t="shared" si="127"/>
        <v>0</v>
      </c>
      <c r="BP321" s="64"/>
      <c r="BQ321" s="59">
        <f t="shared" si="128"/>
        <v>0</v>
      </c>
      <c r="BR321" s="59">
        <f t="shared" si="129"/>
        <v>0</v>
      </c>
      <c r="BS321" s="59">
        <f t="shared" si="130"/>
        <v>15000000</v>
      </c>
      <c r="BT321" s="59">
        <f t="shared" si="131"/>
        <v>0</v>
      </c>
    </row>
    <row r="322">
      <c r="A322" s="45">
        <v>522111.0</v>
      </c>
      <c r="B322" s="46" t="s">
        <v>233</v>
      </c>
      <c r="C322" s="6"/>
      <c r="D322" s="47">
        <f t="shared" ref="D322:AZ322" si="188">sum(D324)</f>
        <v>904560000</v>
      </c>
      <c r="E322" s="47">
        <f t="shared" si="188"/>
        <v>0</v>
      </c>
      <c r="F322" s="47">
        <f t="shared" si="188"/>
        <v>73162715</v>
      </c>
      <c r="G322" s="47">
        <f t="shared" si="188"/>
        <v>0</v>
      </c>
      <c r="H322" s="47">
        <f t="shared" si="188"/>
        <v>0</v>
      </c>
      <c r="I322" s="47">
        <f t="shared" si="188"/>
        <v>0</v>
      </c>
      <c r="J322" s="47">
        <f t="shared" si="188"/>
        <v>0</v>
      </c>
      <c r="K322" s="47">
        <f t="shared" si="188"/>
        <v>61684280</v>
      </c>
      <c r="L322" s="47">
        <f t="shared" si="188"/>
        <v>0</v>
      </c>
      <c r="M322" s="47">
        <f t="shared" si="188"/>
        <v>0</v>
      </c>
      <c r="N322" s="47">
        <f t="shared" si="188"/>
        <v>0</v>
      </c>
      <c r="O322" s="47">
        <f t="shared" si="188"/>
        <v>56502558</v>
      </c>
      <c r="P322" s="47">
        <f t="shared" si="188"/>
        <v>0</v>
      </c>
      <c r="Q322" s="47">
        <f t="shared" si="188"/>
        <v>0</v>
      </c>
      <c r="R322" s="47">
        <f t="shared" si="188"/>
        <v>0</v>
      </c>
      <c r="S322" s="47">
        <f t="shared" si="188"/>
        <v>62452675</v>
      </c>
      <c r="T322" s="47">
        <f t="shared" si="188"/>
        <v>0</v>
      </c>
      <c r="U322" s="47">
        <f t="shared" si="188"/>
        <v>0</v>
      </c>
      <c r="V322" s="47">
        <f t="shared" si="188"/>
        <v>76158745</v>
      </c>
      <c r="W322" s="47">
        <f t="shared" si="188"/>
        <v>0</v>
      </c>
      <c r="X322" s="47">
        <f t="shared" si="188"/>
        <v>0</v>
      </c>
      <c r="Y322" s="47">
        <f t="shared" si="188"/>
        <v>0</v>
      </c>
      <c r="Z322" s="47">
        <f t="shared" si="188"/>
        <v>0</v>
      </c>
      <c r="AA322" s="47">
        <f t="shared" si="188"/>
        <v>74345552</v>
      </c>
      <c r="AB322" s="47">
        <f t="shared" si="188"/>
        <v>0</v>
      </c>
      <c r="AC322" s="47">
        <f t="shared" si="188"/>
        <v>80445250</v>
      </c>
      <c r="AD322" s="47">
        <f t="shared" si="188"/>
        <v>0</v>
      </c>
      <c r="AE322" s="47">
        <f t="shared" si="188"/>
        <v>0</v>
      </c>
      <c r="AF322" s="47">
        <f t="shared" si="188"/>
        <v>0</v>
      </c>
      <c r="AG322" s="47">
        <f t="shared" si="188"/>
        <v>0</v>
      </c>
      <c r="AH322" s="47">
        <f t="shared" si="188"/>
        <v>79742965</v>
      </c>
      <c r="AI322" s="47">
        <f t="shared" si="188"/>
        <v>0</v>
      </c>
      <c r="AJ322" s="47">
        <f t="shared" si="188"/>
        <v>0</v>
      </c>
      <c r="AK322" s="47">
        <f t="shared" si="188"/>
        <v>0</v>
      </c>
      <c r="AL322" s="47">
        <f t="shared" si="188"/>
        <v>0</v>
      </c>
      <c r="AM322" s="47">
        <f t="shared" si="188"/>
        <v>78686437</v>
      </c>
      <c r="AN322" s="47">
        <f t="shared" si="188"/>
        <v>0</v>
      </c>
      <c r="AO322" s="47">
        <f t="shared" si="188"/>
        <v>0</v>
      </c>
      <c r="AP322" s="47">
        <f t="shared" si="188"/>
        <v>0</v>
      </c>
      <c r="AQ322" s="47">
        <f t="shared" si="188"/>
        <v>0</v>
      </c>
      <c r="AR322" s="47">
        <f t="shared" si="188"/>
        <v>0</v>
      </c>
      <c r="AS322" s="47">
        <f t="shared" si="188"/>
        <v>0</v>
      </c>
      <c r="AT322" s="47">
        <f t="shared" si="188"/>
        <v>0</v>
      </c>
      <c r="AU322" s="47">
        <f t="shared" si="188"/>
        <v>0</v>
      </c>
      <c r="AV322" s="47">
        <f t="shared" si="188"/>
        <v>0</v>
      </c>
      <c r="AW322" s="47">
        <f t="shared" si="188"/>
        <v>0</v>
      </c>
      <c r="AX322" s="47">
        <f t="shared" si="188"/>
        <v>0</v>
      </c>
      <c r="AY322" s="47">
        <f t="shared" si="188"/>
        <v>0</v>
      </c>
      <c r="AZ322" s="60">
        <f t="shared" si="188"/>
        <v>0</v>
      </c>
      <c r="BA322" s="59">
        <f t="shared" si="114"/>
        <v>643181177</v>
      </c>
      <c r="BB322" s="28">
        <f t="shared" si="115"/>
        <v>261378823</v>
      </c>
      <c r="BC322" s="61"/>
      <c r="BD322" s="59">
        <f t="shared" si="116"/>
        <v>73162715</v>
      </c>
      <c r="BE322" s="59">
        <f t="shared" si="117"/>
        <v>61684280</v>
      </c>
      <c r="BF322" s="59">
        <f t="shared" si="118"/>
        <v>56502558</v>
      </c>
      <c r="BG322" s="59">
        <f t="shared" si="119"/>
        <v>62452675</v>
      </c>
      <c r="BH322" s="59">
        <f t="shared" si="120"/>
        <v>76158745</v>
      </c>
      <c r="BI322" s="59">
        <f t="shared" si="121"/>
        <v>74345552</v>
      </c>
      <c r="BJ322" s="59">
        <f t="shared" si="122"/>
        <v>80445250</v>
      </c>
      <c r="BK322" s="59">
        <f t="shared" si="123"/>
        <v>79742965</v>
      </c>
      <c r="BL322" s="59">
        <f t="shared" si="124"/>
        <v>78686437</v>
      </c>
      <c r="BM322" s="59">
        <f t="shared" si="125"/>
        <v>0</v>
      </c>
      <c r="BN322" s="59">
        <f t="shared" si="126"/>
        <v>0</v>
      </c>
      <c r="BO322" s="59">
        <f t="shared" si="127"/>
        <v>0</v>
      </c>
      <c r="BP322" s="61"/>
      <c r="BQ322" s="59">
        <f t="shared" si="128"/>
        <v>191349553</v>
      </c>
      <c r="BR322" s="59">
        <f t="shared" si="129"/>
        <v>212956972</v>
      </c>
      <c r="BS322" s="59">
        <f t="shared" si="130"/>
        <v>238874652</v>
      </c>
      <c r="BT322" s="59">
        <f t="shared" si="131"/>
        <v>0</v>
      </c>
    </row>
    <row r="323">
      <c r="A323" s="49"/>
      <c r="B323" s="50" t="s">
        <v>37</v>
      </c>
      <c r="C323" s="6"/>
      <c r="D323" s="51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2"/>
      <c r="AY323" s="62"/>
      <c r="AZ323" s="63"/>
      <c r="BA323" s="59">
        <f t="shared" si="114"/>
        <v>0</v>
      </c>
      <c r="BB323" s="28">
        <f t="shared" si="115"/>
        <v>0</v>
      </c>
      <c r="BC323" s="64"/>
      <c r="BD323" s="59">
        <f t="shared" si="116"/>
        <v>0</v>
      </c>
      <c r="BE323" s="59">
        <f t="shared" si="117"/>
        <v>0</v>
      </c>
      <c r="BF323" s="59">
        <f t="shared" si="118"/>
        <v>0</v>
      </c>
      <c r="BG323" s="59">
        <f t="shared" si="119"/>
        <v>0</v>
      </c>
      <c r="BH323" s="59">
        <f t="shared" si="120"/>
        <v>0</v>
      </c>
      <c r="BI323" s="59">
        <f t="shared" si="121"/>
        <v>0</v>
      </c>
      <c r="BJ323" s="59">
        <f t="shared" si="122"/>
        <v>0</v>
      </c>
      <c r="BK323" s="59">
        <f t="shared" si="123"/>
        <v>0</v>
      </c>
      <c r="BL323" s="59">
        <f t="shared" si="124"/>
        <v>0</v>
      </c>
      <c r="BM323" s="59">
        <f t="shared" si="125"/>
        <v>0</v>
      </c>
      <c r="BN323" s="59">
        <f t="shared" si="126"/>
        <v>0</v>
      </c>
      <c r="BO323" s="59">
        <f t="shared" si="127"/>
        <v>0</v>
      </c>
      <c r="BP323" s="64"/>
      <c r="BQ323" s="59">
        <f t="shared" si="128"/>
        <v>0</v>
      </c>
      <c r="BR323" s="59">
        <f t="shared" si="129"/>
        <v>0</v>
      </c>
      <c r="BS323" s="59">
        <f t="shared" si="130"/>
        <v>0</v>
      </c>
      <c r="BT323" s="59">
        <f t="shared" si="131"/>
        <v>0</v>
      </c>
    </row>
    <row r="324">
      <c r="A324" s="49"/>
      <c r="B324" s="52" t="s">
        <v>38</v>
      </c>
      <c r="C324" s="52" t="s">
        <v>234</v>
      </c>
      <c r="D324" s="53">
        <v>9.0456E8</v>
      </c>
      <c r="E324" s="53"/>
      <c r="F324" s="53">
        <v>7.3162715E7</v>
      </c>
      <c r="G324" s="62"/>
      <c r="H324" s="62"/>
      <c r="I324" s="62"/>
      <c r="J324" s="62"/>
      <c r="K324" s="53">
        <v>6.168428E7</v>
      </c>
      <c r="L324" s="62"/>
      <c r="M324" s="62"/>
      <c r="N324" s="62"/>
      <c r="O324" s="125">
        <v>5.6502558E7</v>
      </c>
      <c r="P324" s="62"/>
      <c r="Q324" s="62"/>
      <c r="R324" s="62"/>
      <c r="S324" s="53">
        <v>6.2452675E7</v>
      </c>
      <c r="T324" s="62"/>
      <c r="U324" s="62"/>
      <c r="V324" s="53">
        <v>7.6158745E7</v>
      </c>
      <c r="W324" s="62"/>
      <c r="X324" s="62"/>
      <c r="Y324" s="62"/>
      <c r="Z324" s="62"/>
      <c r="AA324" s="53">
        <v>7.4345552E7</v>
      </c>
      <c r="AB324" s="62"/>
      <c r="AC324" s="53">
        <v>8.044525E7</v>
      </c>
      <c r="AD324" s="62"/>
      <c r="AE324" s="62"/>
      <c r="AF324" s="62"/>
      <c r="AG324" s="62"/>
      <c r="AH324" s="53">
        <v>7.9742965E7</v>
      </c>
      <c r="AI324" s="62"/>
      <c r="AJ324" s="62"/>
      <c r="AK324" s="62"/>
      <c r="AL324" s="62"/>
      <c r="AM324" s="53">
        <v>7.8686437E7</v>
      </c>
      <c r="AN324" s="62"/>
      <c r="AO324" s="62"/>
      <c r="AP324" s="62"/>
      <c r="AQ324" s="62"/>
      <c r="AR324" s="62"/>
      <c r="AS324" s="62"/>
      <c r="AT324" s="62"/>
      <c r="AU324" s="62"/>
      <c r="AV324" s="62"/>
      <c r="AW324" s="62"/>
      <c r="AX324" s="62"/>
      <c r="AY324" s="62"/>
      <c r="AZ324" s="63"/>
      <c r="BA324" s="59">
        <f t="shared" si="114"/>
        <v>643181177</v>
      </c>
      <c r="BB324" s="28">
        <f t="shared" si="115"/>
        <v>261378823</v>
      </c>
      <c r="BC324" s="64"/>
      <c r="BD324" s="59">
        <f t="shared" si="116"/>
        <v>73162715</v>
      </c>
      <c r="BE324" s="59">
        <f t="shared" si="117"/>
        <v>61684280</v>
      </c>
      <c r="BF324" s="59">
        <f t="shared" si="118"/>
        <v>56502558</v>
      </c>
      <c r="BG324" s="59">
        <f t="shared" si="119"/>
        <v>62452675</v>
      </c>
      <c r="BH324" s="59">
        <f t="shared" si="120"/>
        <v>76158745</v>
      </c>
      <c r="BI324" s="59">
        <f t="shared" si="121"/>
        <v>74345552</v>
      </c>
      <c r="BJ324" s="59">
        <f t="shared" si="122"/>
        <v>80445250</v>
      </c>
      <c r="BK324" s="59">
        <f t="shared" si="123"/>
        <v>79742965</v>
      </c>
      <c r="BL324" s="59">
        <f t="shared" si="124"/>
        <v>78686437</v>
      </c>
      <c r="BM324" s="59">
        <f t="shared" si="125"/>
        <v>0</v>
      </c>
      <c r="BN324" s="59">
        <f t="shared" si="126"/>
        <v>0</v>
      </c>
      <c r="BO324" s="59">
        <f t="shared" si="127"/>
        <v>0</v>
      </c>
      <c r="BP324" s="64"/>
      <c r="BQ324" s="59">
        <f t="shared" si="128"/>
        <v>191349553</v>
      </c>
      <c r="BR324" s="59">
        <f t="shared" si="129"/>
        <v>212956972</v>
      </c>
      <c r="BS324" s="59">
        <f t="shared" si="130"/>
        <v>238874652</v>
      </c>
      <c r="BT324" s="59">
        <f t="shared" si="131"/>
        <v>0</v>
      </c>
    </row>
    <row r="325">
      <c r="A325" s="45">
        <v>522112.0</v>
      </c>
      <c r="B325" s="46" t="s">
        <v>235</v>
      </c>
      <c r="C325" s="6"/>
      <c r="D325" s="47">
        <f t="shared" ref="D325:AZ325" si="189">sum(D327)</f>
        <v>2220000</v>
      </c>
      <c r="E325" s="47">
        <f t="shared" si="189"/>
        <v>166500</v>
      </c>
      <c r="F325" s="47">
        <f t="shared" si="189"/>
        <v>0</v>
      </c>
      <c r="G325" s="47">
        <f t="shared" si="189"/>
        <v>0</v>
      </c>
      <c r="H325" s="47">
        <f t="shared" si="189"/>
        <v>0</v>
      </c>
      <c r="I325" s="47">
        <f t="shared" si="189"/>
        <v>0</v>
      </c>
      <c r="J325" s="47">
        <f t="shared" si="189"/>
        <v>0</v>
      </c>
      <c r="K325" s="47">
        <f t="shared" si="189"/>
        <v>167075</v>
      </c>
      <c r="L325" s="47">
        <f t="shared" si="189"/>
        <v>0</v>
      </c>
      <c r="M325" s="47">
        <f t="shared" si="189"/>
        <v>0</v>
      </c>
      <c r="N325" s="47">
        <f t="shared" si="189"/>
        <v>0</v>
      </c>
      <c r="O325" s="47">
        <f t="shared" si="189"/>
        <v>166500</v>
      </c>
      <c r="P325" s="47">
        <f t="shared" si="189"/>
        <v>0</v>
      </c>
      <c r="Q325" s="47">
        <f t="shared" si="189"/>
        <v>0</v>
      </c>
      <c r="R325" s="47">
        <f t="shared" si="189"/>
        <v>0</v>
      </c>
      <c r="S325" s="47">
        <f t="shared" si="189"/>
        <v>166500</v>
      </c>
      <c r="T325" s="47">
        <f t="shared" si="189"/>
        <v>0</v>
      </c>
      <c r="U325" s="47">
        <f t="shared" si="189"/>
        <v>0</v>
      </c>
      <c r="V325" s="47">
        <f t="shared" si="189"/>
        <v>166500</v>
      </c>
      <c r="W325" s="47">
        <f t="shared" si="189"/>
        <v>0</v>
      </c>
      <c r="X325" s="47">
        <f t="shared" si="189"/>
        <v>0</v>
      </c>
      <c r="Y325" s="47">
        <f t="shared" si="189"/>
        <v>0</v>
      </c>
      <c r="Z325" s="47">
        <f t="shared" si="189"/>
        <v>0</v>
      </c>
      <c r="AA325" s="47">
        <f t="shared" si="189"/>
        <v>166500</v>
      </c>
      <c r="AB325" s="47">
        <f t="shared" si="189"/>
        <v>0</v>
      </c>
      <c r="AC325" s="47">
        <f t="shared" si="189"/>
        <v>167094</v>
      </c>
      <c r="AD325" s="47">
        <f t="shared" si="189"/>
        <v>0</v>
      </c>
      <c r="AE325" s="47">
        <f t="shared" si="189"/>
        <v>0</v>
      </c>
      <c r="AF325" s="47">
        <f t="shared" si="189"/>
        <v>0</v>
      </c>
      <c r="AG325" s="47">
        <f t="shared" si="189"/>
        <v>0</v>
      </c>
      <c r="AH325" s="47">
        <f t="shared" si="189"/>
        <v>166500</v>
      </c>
      <c r="AI325" s="47">
        <f t="shared" si="189"/>
        <v>0</v>
      </c>
      <c r="AJ325" s="47">
        <f t="shared" si="189"/>
        <v>0</v>
      </c>
      <c r="AK325" s="47">
        <f t="shared" si="189"/>
        <v>0</v>
      </c>
      <c r="AL325" s="47">
        <f t="shared" si="189"/>
        <v>0</v>
      </c>
      <c r="AM325" s="47">
        <f t="shared" si="189"/>
        <v>166500</v>
      </c>
      <c r="AN325" s="47">
        <f t="shared" si="189"/>
        <v>0</v>
      </c>
      <c r="AO325" s="47">
        <f t="shared" si="189"/>
        <v>0</v>
      </c>
      <c r="AP325" s="47">
        <f t="shared" si="189"/>
        <v>0</v>
      </c>
      <c r="AQ325" s="47">
        <f t="shared" si="189"/>
        <v>0</v>
      </c>
      <c r="AR325" s="47">
        <f t="shared" si="189"/>
        <v>0</v>
      </c>
      <c r="AS325" s="47">
        <f t="shared" si="189"/>
        <v>0</v>
      </c>
      <c r="AT325" s="47">
        <f t="shared" si="189"/>
        <v>0</v>
      </c>
      <c r="AU325" s="47">
        <f t="shared" si="189"/>
        <v>0</v>
      </c>
      <c r="AV325" s="47">
        <f t="shared" si="189"/>
        <v>0</v>
      </c>
      <c r="AW325" s="47">
        <f t="shared" si="189"/>
        <v>0</v>
      </c>
      <c r="AX325" s="47">
        <f t="shared" si="189"/>
        <v>0</v>
      </c>
      <c r="AY325" s="47">
        <f t="shared" si="189"/>
        <v>0</v>
      </c>
      <c r="AZ325" s="60">
        <f t="shared" si="189"/>
        <v>0</v>
      </c>
      <c r="BA325" s="59">
        <f t="shared" si="114"/>
        <v>1499669</v>
      </c>
      <c r="BB325" s="28">
        <f t="shared" si="115"/>
        <v>720331</v>
      </c>
      <c r="BC325" s="61"/>
      <c r="BD325" s="59">
        <f t="shared" si="116"/>
        <v>166500</v>
      </c>
      <c r="BE325" s="59">
        <f t="shared" si="117"/>
        <v>167075</v>
      </c>
      <c r="BF325" s="59">
        <f t="shared" si="118"/>
        <v>166500</v>
      </c>
      <c r="BG325" s="59">
        <f t="shared" si="119"/>
        <v>166500</v>
      </c>
      <c r="BH325" s="59">
        <f t="shared" si="120"/>
        <v>166500</v>
      </c>
      <c r="BI325" s="59">
        <f t="shared" si="121"/>
        <v>166500</v>
      </c>
      <c r="BJ325" s="59">
        <f t="shared" si="122"/>
        <v>167094</v>
      </c>
      <c r="BK325" s="59">
        <f t="shared" si="123"/>
        <v>166500</v>
      </c>
      <c r="BL325" s="59">
        <f t="shared" si="124"/>
        <v>166500</v>
      </c>
      <c r="BM325" s="59">
        <f t="shared" si="125"/>
        <v>0</v>
      </c>
      <c r="BN325" s="59">
        <f t="shared" si="126"/>
        <v>0</v>
      </c>
      <c r="BO325" s="59">
        <f t="shared" si="127"/>
        <v>0</v>
      </c>
      <c r="BP325" s="61"/>
      <c r="BQ325" s="59">
        <f t="shared" si="128"/>
        <v>500075</v>
      </c>
      <c r="BR325" s="59">
        <f t="shared" si="129"/>
        <v>499500</v>
      </c>
      <c r="BS325" s="59">
        <f t="shared" si="130"/>
        <v>500094</v>
      </c>
      <c r="BT325" s="59">
        <f t="shared" si="131"/>
        <v>0</v>
      </c>
    </row>
    <row r="326">
      <c r="A326" s="49"/>
      <c r="B326" s="50" t="s">
        <v>37</v>
      </c>
      <c r="C326" s="6"/>
      <c r="D326" s="51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  <c r="AE326" s="62"/>
      <c r="AF326" s="62"/>
      <c r="AG326" s="62"/>
      <c r="AH326" s="62"/>
      <c r="AI326" s="62"/>
      <c r="AJ326" s="62"/>
      <c r="AK326" s="62"/>
      <c r="AL326" s="62"/>
      <c r="AM326" s="62"/>
      <c r="AN326" s="62"/>
      <c r="AO326" s="62"/>
      <c r="AP326" s="62"/>
      <c r="AQ326" s="62"/>
      <c r="AR326" s="62"/>
      <c r="AS326" s="62"/>
      <c r="AT326" s="62"/>
      <c r="AU326" s="62"/>
      <c r="AV326" s="62"/>
      <c r="AW326" s="62"/>
      <c r="AX326" s="62"/>
      <c r="AY326" s="62"/>
      <c r="AZ326" s="63"/>
      <c r="BA326" s="59">
        <f t="shared" si="114"/>
        <v>0</v>
      </c>
      <c r="BB326" s="28">
        <f t="shared" si="115"/>
        <v>0</v>
      </c>
      <c r="BC326" s="64"/>
      <c r="BD326" s="59">
        <f t="shared" si="116"/>
        <v>0</v>
      </c>
      <c r="BE326" s="59">
        <f t="shared" si="117"/>
        <v>0</v>
      </c>
      <c r="BF326" s="59">
        <f t="shared" si="118"/>
        <v>0</v>
      </c>
      <c r="BG326" s="59">
        <f t="shared" si="119"/>
        <v>0</v>
      </c>
      <c r="BH326" s="59">
        <f t="shared" si="120"/>
        <v>0</v>
      </c>
      <c r="BI326" s="59">
        <f t="shared" si="121"/>
        <v>0</v>
      </c>
      <c r="BJ326" s="59">
        <f t="shared" si="122"/>
        <v>0</v>
      </c>
      <c r="BK326" s="59">
        <f t="shared" si="123"/>
        <v>0</v>
      </c>
      <c r="BL326" s="59">
        <f t="shared" si="124"/>
        <v>0</v>
      </c>
      <c r="BM326" s="59">
        <f t="shared" si="125"/>
        <v>0</v>
      </c>
      <c r="BN326" s="59">
        <f t="shared" si="126"/>
        <v>0</v>
      </c>
      <c r="BO326" s="59">
        <f t="shared" si="127"/>
        <v>0</v>
      </c>
      <c r="BP326" s="64"/>
      <c r="BQ326" s="59">
        <f t="shared" si="128"/>
        <v>0</v>
      </c>
      <c r="BR326" s="59">
        <f t="shared" si="129"/>
        <v>0</v>
      </c>
      <c r="BS326" s="59">
        <f t="shared" si="130"/>
        <v>0</v>
      </c>
      <c r="BT326" s="59">
        <f t="shared" si="131"/>
        <v>0</v>
      </c>
    </row>
    <row r="327">
      <c r="A327" s="49"/>
      <c r="B327" s="52" t="s">
        <v>38</v>
      </c>
      <c r="C327" s="52" t="s">
        <v>236</v>
      </c>
      <c r="D327" s="53">
        <v>2220000.0</v>
      </c>
      <c r="E327" s="53">
        <v>166500.0</v>
      </c>
      <c r="F327" s="62"/>
      <c r="G327" s="62"/>
      <c r="H327" s="62"/>
      <c r="I327" s="62"/>
      <c r="J327" s="62"/>
      <c r="K327" s="53">
        <v>167075.0</v>
      </c>
      <c r="L327" s="62"/>
      <c r="M327" s="62"/>
      <c r="N327" s="62"/>
      <c r="O327" s="125">
        <v>166500.0</v>
      </c>
      <c r="P327" s="62"/>
      <c r="Q327" s="62"/>
      <c r="R327" s="62"/>
      <c r="S327" s="53">
        <v>166500.0</v>
      </c>
      <c r="T327" s="62"/>
      <c r="U327" s="62"/>
      <c r="V327" s="53">
        <v>166500.0</v>
      </c>
      <c r="W327" s="62"/>
      <c r="X327" s="62"/>
      <c r="Y327" s="62"/>
      <c r="Z327" s="62"/>
      <c r="AA327" s="53">
        <v>166500.0</v>
      </c>
      <c r="AB327" s="62"/>
      <c r="AC327" s="53">
        <v>167094.0</v>
      </c>
      <c r="AD327" s="62"/>
      <c r="AE327" s="62"/>
      <c r="AF327" s="62"/>
      <c r="AG327" s="62"/>
      <c r="AH327" s="53">
        <v>166500.0</v>
      </c>
      <c r="AI327" s="62"/>
      <c r="AJ327" s="62"/>
      <c r="AK327" s="62"/>
      <c r="AL327" s="62"/>
      <c r="AM327" s="53">
        <v>166500.0</v>
      </c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  <c r="AY327" s="62"/>
      <c r="AZ327" s="63"/>
      <c r="BA327" s="59">
        <f t="shared" si="114"/>
        <v>1499669</v>
      </c>
      <c r="BB327" s="28">
        <f t="shared" si="115"/>
        <v>720331</v>
      </c>
      <c r="BC327" s="64"/>
      <c r="BD327" s="59">
        <f t="shared" si="116"/>
        <v>166500</v>
      </c>
      <c r="BE327" s="59">
        <f t="shared" si="117"/>
        <v>167075</v>
      </c>
      <c r="BF327" s="59">
        <f t="shared" si="118"/>
        <v>166500</v>
      </c>
      <c r="BG327" s="59">
        <f t="shared" si="119"/>
        <v>166500</v>
      </c>
      <c r="BH327" s="59">
        <f t="shared" si="120"/>
        <v>166500</v>
      </c>
      <c r="BI327" s="59">
        <f t="shared" si="121"/>
        <v>166500</v>
      </c>
      <c r="BJ327" s="59">
        <f t="shared" si="122"/>
        <v>167094</v>
      </c>
      <c r="BK327" s="59">
        <f t="shared" si="123"/>
        <v>166500</v>
      </c>
      <c r="BL327" s="59">
        <f t="shared" si="124"/>
        <v>166500</v>
      </c>
      <c r="BM327" s="59">
        <f t="shared" si="125"/>
        <v>0</v>
      </c>
      <c r="BN327" s="59">
        <f t="shared" si="126"/>
        <v>0</v>
      </c>
      <c r="BO327" s="59">
        <f t="shared" si="127"/>
        <v>0</v>
      </c>
      <c r="BP327" s="64"/>
      <c r="BQ327" s="59">
        <f t="shared" si="128"/>
        <v>500075</v>
      </c>
      <c r="BR327" s="59">
        <f t="shared" si="129"/>
        <v>499500</v>
      </c>
      <c r="BS327" s="59">
        <f t="shared" si="130"/>
        <v>500094</v>
      </c>
      <c r="BT327" s="59">
        <f t="shared" si="131"/>
        <v>0</v>
      </c>
    </row>
    <row r="328">
      <c r="A328" s="41" t="s">
        <v>237</v>
      </c>
      <c r="B328" s="42" t="s">
        <v>238</v>
      </c>
      <c r="C328" s="6"/>
      <c r="D328" s="43">
        <f t="shared" ref="D328:AZ328" si="190">sum(D329,D332,D335,D341)</f>
        <v>2448779000</v>
      </c>
      <c r="E328" s="43">
        <f t="shared" si="190"/>
        <v>0</v>
      </c>
      <c r="F328" s="43">
        <f t="shared" si="190"/>
        <v>0</v>
      </c>
      <c r="G328" s="43">
        <f t="shared" si="190"/>
        <v>0</v>
      </c>
      <c r="H328" s="43">
        <f t="shared" si="190"/>
        <v>0</v>
      </c>
      <c r="I328" s="43">
        <f t="shared" si="190"/>
        <v>5397000</v>
      </c>
      <c r="J328" s="43">
        <f t="shared" si="190"/>
        <v>0</v>
      </c>
      <c r="K328" s="43">
        <f t="shared" si="190"/>
        <v>186264900</v>
      </c>
      <c r="L328" s="43">
        <f t="shared" si="190"/>
        <v>0</v>
      </c>
      <c r="M328" s="43">
        <f t="shared" si="190"/>
        <v>5397000</v>
      </c>
      <c r="N328" s="43">
        <f t="shared" si="190"/>
        <v>217977406</v>
      </c>
      <c r="O328" s="43">
        <f t="shared" si="190"/>
        <v>2248750</v>
      </c>
      <c r="P328" s="43">
        <f t="shared" si="190"/>
        <v>0</v>
      </c>
      <c r="Q328" s="43">
        <f t="shared" si="190"/>
        <v>5397000</v>
      </c>
      <c r="R328" s="43">
        <f t="shared" si="190"/>
        <v>186264900</v>
      </c>
      <c r="S328" s="43">
        <f t="shared" si="190"/>
        <v>47000</v>
      </c>
      <c r="T328" s="43">
        <f t="shared" si="190"/>
        <v>4012000</v>
      </c>
      <c r="U328" s="43">
        <f t="shared" si="190"/>
        <v>5397000</v>
      </c>
      <c r="V328" s="43">
        <f t="shared" si="190"/>
        <v>186264900</v>
      </c>
      <c r="W328" s="43">
        <f t="shared" si="190"/>
        <v>0</v>
      </c>
      <c r="X328" s="43">
        <f t="shared" si="190"/>
        <v>179400</v>
      </c>
      <c r="Y328" s="43">
        <f t="shared" si="190"/>
        <v>5397000</v>
      </c>
      <c r="Z328" s="43">
        <f t="shared" si="190"/>
        <v>186264900</v>
      </c>
      <c r="AA328" s="43">
        <f t="shared" si="190"/>
        <v>0</v>
      </c>
      <c r="AB328" s="43">
        <f t="shared" si="190"/>
        <v>640000</v>
      </c>
      <c r="AC328" s="43">
        <f t="shared" si="190"/>
        <v>191661900</v>
      </c>
      <c r="AD328" s="43">
        <f t="shared" si="190"/>
        <v>31041565</v>
      </c>
      <c r="AE328" s="43">
        <f t="shared" si="190"/>
        <v>720000</v>
      </c>
      <c r="AF328" s="43">
        <f t="shared" si="190"/>
        <v>0</v>
      </c>
      <c r="AG328" s="43">
        <f t="shared" si="190"/>
        <v>5397000</v>
      </c>
      <c r="AH328" s="43">
        <f t="shared" si="190"/>
        <v>186264900</v>
      </c>
      <c r="AI328" s="43">
        <f t="shared" si="190"/>
        <v>0</v>
      </c>
      <c r="AJ328" s="43">
        <f t="shared" si="190"/>
        <v>0</v>
      </c>
      <c r="AK328" s="43">
        <f t="shared" si="190"/>
        <v>32394698</v>
      </c>
      <c r="AL328" s="43">
        <f t="shared" si="190"/>
        <v>2500</v>
      </c>
      <c r="AM328" s="43">
        <f t="shared" si="190"/>
        <v>186264900</v>
      </c>
      <c r="AN328" s="43">
        <f t="shared" si="190"/>
        <v>434500</v>
      </c>
      <c r="AO328" s="43">
        <f t="shared" si="190"/>
        <v>0</v>
      </c>
      <c r="AP328" s="43">
        <f t="shared" si="190"/>
        <v>0</v>
      </c>
      <c r="AQ328" s="43">
        <f t="shared" si="190"/>
        <v>0</v>
      </c>
      <c r="AR328" s="43">
        <f t="shared" si="190"/>
        <v>0</v>
      </c>
      <c r="AS328" s="43">
        <f t="shared" si="190"/>
        <v>0</v>
      </c>
      <c r="AT328" s="43">
        <f t="shared" si="190"/>
        <v>0</v>
      </c>
      <c r="AU328" s="43">
        <f t="shared" si="190"/>
        <v>0</v>
      </c>
      <c r="AV328" s="43">
        <f t="shared" si="190"/>
        <v>0</v>
      </c>
      <c r="AW328" s="43">
        <f t="shared" si="190"/>
        <v>0</v>
      </c>
      <c r="AX328" s="43">
        <f t="shared" si="190"/>
        <v>0</v>
      </c>
      <c r="AY328" s="43">
        <f t="shared" si="190"/>
        <v>0</v>
      </c>
      <c r="AZ328" s="58">
        <f t="shared" si="190"/>
        <v>0</v>
      </c>
      <c r="BA328" s="59">
        <f t="shared" si="114"/>
        <v>1631331119</v>
      </c>
      <c r="BB328" s="28">
        <f t="shared" si="115"/>
        <v>817447881</v>
      </c>
      <c r="BC328" s="29"/>
      <c r="BD328" s="59">
        <f t="shared" si="116"/>
        <v>0</v>
      </c>
      <c r="BE328" s="59">
        <f t="shared" si="117"/>
        <v>191661900</v>
      </c>
      <c r="BF328" s="59">
        <f t="shared" si="118"/>
        <v>225623156</v>
      </c>
      <c r="BG328" s="59">
        <f t="shared" si="119"/>
        <v>195720900</v>
      </c>
      <c r="BH328" s="59">
        <f t="shared" si="120"/>
        <v>191841300</v>
      </c>
      <c r="BI328" s="59">
        <f t="shared" si="121"/>
        <v>192301900</v>
      </c>
      <c r="BJ328" s="59">
        <f t="shared" si="122"/>
        <v>223423465</v>
      </c>
      <c r="BK328" s="59">
        <f t="shared" si="123"/>
        <v>191661900</v>
      </c>
      <c r="BL328" s="59">
        <f t="shared" si="124"/>
        <v>219096598</v>
      </c>
      <c r="BM328" s="59">
        <f t="shared" si="125"/>
        <v>0</v>
      </c>
      <c r="BN328" s="59">
        <f t="shared" si="126"/>
        <v>0</v>
      </c>
      <c r="BO328" s="59">
        <f t="shared" si="127"/>
        <v>0</v>
      </c>
      <c r="BP328" s="29"/>
      <c r="BQ328" s="59">
        <f t="shared" si="128"/>
        <v>417285056</v>
      </c>
      <c r="BR328" s="59">
        <f t="shared" si="129"/>
        <v>579864100</v>
      </c>
      <c r="BS328" s="59">
        <f t="shared" si="130"/>
        <v>634181963</v>
      </c>
      <c r="BT328" s="59">
        <f t="shared" si="131"/>
        <v>0</v>
      </c>
    </row>
    <row r="329">
      <c r="A329" s="45">
        <v>521111.0</v>
      </c>
      <c r="B329" s="46" t="s">
        <v>229</v>
      </c>
      <c r="C329" s="6"/>
      <c r="D329" s="47">
        <f t="shared" ref="D329:AZ329" si="191">sum(D331)</f>
        <v>127440000</v>
      </c>
      <c r="E329" s="47">
        <f t="shared" si="191"/>
        <v>0</v>
      </c>
      <c r="F329" s="47">
        <f t="shared" si="191"/>
        <v>0</v>
      </c>
      <c r="G329" s="47">
        <f t="shared" si="191"/>
        <v>0</v>
      </c>
      <c r="H329" s="47">
        <f t="shared" si="191"/>
        <v>0</v>
      </c>
      <c r="I329" s="47">
        <f t="shared" si="191"/>
        <v>0</v>
      </c>
      <c r="J329" s="47">
        <f t="shared" si="191"/>
        <v>0</v>
      </c>
      <c r="K329" s="47">
        <f t="shared" si="191"/>
        <v>0</v>
      </c>
      <c r="L329" s="47">
        <f t="shared" si="191"/>
        <v>0</v>
      </c>
      <c r="M329" s="47">
        <f t="shared" si="191"/>
        <v>0</v>
      </c>
      <c r="N329" s="47">
        <f t="shared" si="191"/>
        <v>31712506</v>
      </c>
      <c r="O329" s="47">
        <f t="shared" si="191"/>
        <v>0</v>
      </c>
      <c r="P329" s="47">
        <f t="shared" si="191"/>
        <v>0</v>
      </c>
      <c r="Q329" s="47">
        <f t="shared" si="191"/>
        <v>0</v>
      </c>
      <c r="R329" s="47">
        <f t="shared" si="191"/>
        <v>0</v>
      </c>
      <c r="S329" s="47">
        <f t="shared" si="191"/>
        <v>0</v>
      </c>
      <c r="T329" s="47">
        <f t="shared" si="191"/>
        <v>0</v>
      </c>
      <c r="U329" s="47">
        <f t="shared" si="191"/>
        <v>0</v>
      </c>
      <c r="V329" s="47">
        <f t="shared" si="191"/>
        <v>0</v>
      </c>
      <c r="W329" s="47">
        <f t="shared" si="191"/>
        <v>0</v>
      </c>
      <c r="X329" s="47">
        <f t="shared" si="191"/>
        <v>9400</v>
      </c>
      <c r="Y329" s="47">
        <f t="shared" si="191"/>
        <v>0</v>
      </c>
      <c r="Z329" s="47">
        <f t="shared" si="191"/>
        <v>0</v>
      </c>
      <c r="AA329" s="47">
        <f t="shared" si="191"/>
        <v>0</v>
      </c>
      <c r="AB329" s="47">
        <f t="shared" si="191"/>
        <v>640000</v>
      </c>
      <c r="AC329" s="47">
        <f t="shared" si="191"/>
        <v>0</v>
      </c>
      <c r="AD329" s="47">
        <f t="shared" si="191"/>
        <v>30896165</v>
      </c>
      <c r="AE329" s="47">
        <f t="shared" si="191"/>
        <v>720000</v>
      </c>
      <c r="AF329" s="47">
        <f t="shared" si="191"/>
        <v>0</v>
      </c>
      <c r="AG329" s="47">
        <f t="shared" si="191"/>
        <v>0</v>
      </c>
      <c r="AH329" s="47">
        <f t="shared" si="191"/>
        <v>0</v>
      </c>
      <c r="AI329" s="47">
        <f t="shared" si="191"/>
        <v>0</v>
      </c>
      <c r="AJ329" s="47">
        <f t="shared" si="191"/>
        <v>0</v>
      </c>
      <c r="AK329" s="47">
        <f t="shared" si="191"/>
        <v>26997698</v>
      </c>
      <c r="AL329" s="47">
        <f t="shared" si="191"/>
        <v>2500</v>
      </c>
      <c r="AM329" s="47">
        <f t="shared" si="191"/>
        <v>0</v>
      </c>
      <c r="AN329" s="47">
        <f t="shared" si="191"/>
        <v>434500</v>
      </c>
      <c r="AO329" s="47">
        <f t="shared" si="191"/>
        <v>0</v>
      </c>
      <c r="AP329" s="47">
        <f t="shared" si="191"/>
        <v>0</v>
      </c>
      <c r="AQ329" s="47">
        <f t="shared" si="191"/>
        <v>0</v>
      </c>
      <c r="AR329" s="47">
        <f t="shared" si="191"/>
        <v>0</v>
      </c>
      <c r="AS329" s="47">
        <f t="shared" si="191"/>
        <v>0</v>
      </c>
      <c r="AT329" s="47">
        <f t="shared" si="191"/>
        <v>0</v>
      </c>
      <c r="AU329" s="47">
        <f t="shared" si="191"/>
        <v>0</v>
      </c>
      <c r="AV329" s="47">
        <f t="shared" si="191"/>
        <v>0</v>
      </c>
      <c r="AW329" s="47">
        <f t="shared" si="191"/>
        <v>0</v>
      </c>
      <c r="AX329" s="47">
        <f t="shared" si="191"/>
        <v>0</v>
      </c>
      <c r="AY329" s="47">
        <f t="shared" si="191"/>
        <v>0</v>
      </c>
      <c r="AZ329" s="60">
        <f t="shared" si="191"/>
        <v>0</v>
      </c>
      <c r="BA329" s="59">
        <f t="shared" si="114"/>
        <v>91412769</v>
      </c>
      <c r="BB329" s="28">
        <f t="shared" si="115"/>
        <v>36027231</v>
      </c>
      <c r="BC329" s="61"/>
      <c r="BD329" s="59">
        <f t="shared" si="116"/>
        <v>0</v>
      </c>
      <c r="BE329" s="59">
        <f t="shared" si="117"/>
        <v>0</v>
      </c>
      <c r="BF329" s="59">
        <f t="shared" si="118"/>
        <v>31712506</v>
      </c>
      <c r="BG329" s="59">
        <f t="shared" si="119"/>
        <v>0</v>
      </c>
      <c r="BH329" s="59">
        <f t="shared" si="120"/>
        <v>9400</v>
      </c>
      <c r="BI329" s="59">
        <f t="shared" si="121"/>
        <v>640000</v>
      </c>
      <c r="BJ329" s="59">
        <f t="shared" si="122"/>
        <v>31616165</v>
      </c>
      <c r="BK329" s="59">
        <f t="shared" si="123"/>
        <v>0</v>
      </c>
      <c r="BL329" s="59">
        <f t="shared" si="124"/>
        <v>27434698</v>
      </c>
      <c r="BM329" s="59">
        <f t="shared" si="125"/>
        <v>0</v>
      </c>
      <c r="BN329" s="59">
        <f t="shared" si="126"/>
        <v>0</v>
      </c>
      <c r="BO329" s="59">
        <f t="shared" si="127"/>
        <v>0</v>
      </c>
      <c r="BP329" s="61"/>
      <c r="BQ329" s="59">
        <f t="shared" si="128"/>
        <v>31712506</v>
      </c>
      <c r="BR329" s="59">
        <f t="shared" si="129"/>
        <v>649400</v>
      </c>
      <c r="BS329" s="59">
        <f t="shared" si="130"/>
        <v>59050863</v>
      </c>
      <c r="BT329" s="59">
        <f t="shared" si="131"/>
        <v>0</v>
      </c>
    </row>
    <row r="330">
      <c r="A330" s="49"/>
      <c r="B330" s="50" t="s">
        <v>37</v>
      </c>
      <c r="C330" s="6"/>
      <c r="D330" s="51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  <c r="AB330" s="62"/>
      <c r="AC330" s="62"/>
      <c r="AD330" s="62"/>
      <c r="AE330" s="62"/>
      <c r="AF330" s="62"/>
      <c r="AG330" s="62"/>
      <c r="AH330" s="62"/>
      <c r="AI330" s="62"/>
      <c r="AJ330" s="62"/>
      <c r="AK330" s="62"/>
      <c r="AL330" s="62"/>
      <c r="AM330" s="62"/>
      <c r="AN330" s="62"/>
      <c r="AO330" s="62"/>
      <c r="AP330" s="62"/>
      <c r="AQ330" s="62"/>
      <c r="AR330" s="62"/>
      <c r="AS330" s="62"/>
      <c r="AT330" s="62"/>
      <c r="AU330" s="62"/>
      <c r="AV330" s="62"/>
      <c r="AW330" s="62"/>
      <c r="AX330" s="62"/>
      <c r="AY330" s="62"/>
      <c r="AZ330" s="63"/>
      <c r="BA330" s="59">
        <f t="shared" si="114"/>
        <v>0</v>
      </c>
      <c r="BB330" s="28">
        <f t="shared" si="115"/>
        <v>0</v>
      </c>
      <c r="BC330" s="64"/>
      <c r="BD330" s="59">
        <f t="shared" si="116"/>
        <v>0</v>
      </c>
      <c r="BE330" s="59">
        <f t="shared" si="117"/>
        <v>0</v>
      </c>
      <c r="BF330" s="59">
        <f t="shared" si="118"/>
        <v>0</v>
      </c>
      <c r="BG330" s="59">
        <f t="shared" si="119"/>
        <v>0</v>
      </c>
      <c r="BH330" s="59">
        <f t="shared" si="120"/>
        <v>0</v>
      </c>
      <c r="BI330" s="59">
        <f t="shared" si="121"/>
        <v>0</v>
      </c>
      <c r="BJ330" s="59">
        <f t="shared" si="122"/>
        <v>0</v>
      </c>
      <c r="BK330" s="59">
        <f t="shared" si="123"/>
        <v>0</v>
      </c>
      <c r="BL330" s="59">
        <f t="shared" si="124"/>
        <v>0</v>
      </c>
      <c r="BM330" s="59">
        <f t="shared" si="125"/>
        <v>0</v>
      </c>
      <c r="BN330" s="59">
        <f t="shared" si="126"/>
        <v>0</v>
      </c>
      <c r="BO330" s="59">
        <f t="shared" si="127"/>
        <v>0</v>
      </c>
      <c r="BP330" s="64"/>
      <c r="BQ330" s="59">
        <f t="shared" si="128"/>
        <v>0</v>
      </c>
      <c r="BR330" s="59">
        <f t="shared" si="129"/>
        <v>0</v>
      </c>
      <c r="BS330" s="59">
        <f t="shared" si="130"/>
        <v>0</v>
      </c>
      <c r="BT330" s="59">
        <f t="shared" si="131"/>
        <v>0</v>
      </c>
    </row>
    <row r="331">
      <c r="A331" s="49"/>
      <c r="B331" s="52" t="s">
        <v>38</v>
      </c>
      <c r="C331" s="52" t="s">
        <v>239</v>
      </c>
      <c r="D331" s="53">
        <v>1.2744E8</v>
      </c>
      <c r="E331" s="62"/>
      <c r="F331" s="62"/>
      <c r="G331" s="62"/>
      <c r="H331" s="62"/>
      <c r="I331" s="62"/>
      <c r="J331" s="62"/>
      <c r="K331" s="62"/>
      <c r="L331" s="62"/>
      <c r="M331" s="62"/>
      <c r="N331" s="162">
        <v>3.1712506E7</v>
      </c>
      <c r="O331" s="62"/>
      <c r="P331" s="62"/>
      <c r="Q331" s="62"/>
      <c r="R331" s="62"/>
      <c r="S331" s="62"/>
      <c r="T331" s="62"/>
      <c r="U331" s="62"/>
      <c r="V331" s="62"/>
      <c r="W331" s="62"/>
      <c r="X331" s="53">
        <f>6500+2900</f>
        <v>9400</v>
      </c>
      <c r="Y331" s="62"/>
      <c r="Z331" s="62"/>
      <c r="AA331" s="62"/>
      <c r="AB331" s="53">
        <v>640000.0</v>
      </c>
      <c r="AC331" s="62"/>
      <c r="AD331" s="53">
        <v>3.0896165E7</v>
      </c>
      <c r="AE331" s="53">
        <v>720000.0</v>
      </c>
      <c r="AF331" s="62"/>
      <c r="AG331" s="62"/>
      <c r="AH331" s="62"/>
      <c r="AI331" s="62"/>
      <c r="AJ331" s="62"/>
      <c r="AK331" s="53">
        <v>2.6997698E7</v>
      </c>
      <c r="AL331" s="53">
        <v>2500.0</v>
      </c>
      <c r="AM331" s="62"/>
      <c r="AN331" s="53">
        <v>434500.0</v>
      </c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  <c r="AY331" s="62"/>
      <c r="AZ331" s="63"/>
      <c r="BA331" s="59">
        <f t="shared" si="114"/>
        <v>91412769</v>
      </c>
      <c r="BB331" s="28">
        <f t="shared" si="115"/>
        <v>36027231</v>
      </c>
      <c r="BC331" s="64"/>
      <c r="BD331" s="59">
        <f t="shared" si="116"/>
        <v>0</v>
      </c>
      <c r="BE331" s="59">
        <f t="shared" si="117"/>
        <v>0</v>
      </c>
      <c r="BF331" s="59">
        <f t="shared" si="118"/>
        <v>31712506</v>
      </c>
      <c r="BG331" s="59">
        <f t="shared" si="119"/>
        <v>0</v>
      </c>
      <c r="BH331" s="59">
        <f t="shared" si="120"/>
        <v>9400</v>
      </c>
      <c r="BI331" s="59">
        <f t="shared" si="121"/>
        <v>640000</v>
      </c>
      <c r="BJ331" s="59">
        <f t="shared" si="122"/>
        <v>31616165</v>
      </c>
      <c r="BK331" s="59">
        <f t="shared" si="123"/>
        <v>0</v>
      </c>
      <c r="BL331" s="59">
        <f t="shared" si="124"/>
        <v>27434698</v>
      </c>
      <c r="BM331" s="59">
        <f t="shared" si="125"/>
        <v>0</v>
      </c>
      <c r="BN331" s="59">
        <f t="shared" si="126"/>
        <v>0</v>
      </c>
      <c r="BO331" s="59">
        <f t="shared" si="127"/>
        <v>0</v>
      </c>
      <c r="BP331" s="64"/>
      <c r="BQ331" s="59">
        <f t="shared" si="128"/>
        <v>31712506</v>
      </c>
      <c r="BR331" s="59">
        <f t="shared" si="129"/>
        <v>649400</v>
      </c>
      <c r="BS331" s="59">
        <f t="shared" si="130"/>
        <v>59050863</v>
      </c>
      <c r="BT331" s="59">
        <f t="shared" si="131"/>
        <v>0</v>
      </c>
    </row>
    <row r="332">
      <c r="A332" s="45">
        <v>521114.0</v>
      </c>
      <c r="B332" s="46" t="s">
        <v>240</v>
      </c>
      <c r="C332" s="6"/>
      <c r="D332" s="47">
        <f t="shared" ref="D332:AZ332" si="192">sum(D334)</f>
        <v>1887000</v>
      </c>
      <c r="E332" s="47">
        <f t="shared" si="192"/>
        <v>0</v>
      </c>
      <c r="F332" s="47">
        <f t="shared" si="192"/>
        <v>0</v>
      </c>
      <c r="G332" s="47">
        <f t="shared" si="192"/>
        <v>0</v>
      </c>
      <c r="H332" s="47">
        <f t="shared" si="192"/>
        <v>0</v>
      </c>
      <c r="I332" s="47">
        <f t="shared" si="192"/>
        <v>0</v>
      </c>
      <c r="J332" s="47">
        <f t="shared" si="192"/>
        <v>0</v>
      </c>
      <c r="K332" s="47">
        <f t="shared" si="192"/>
        <v>0</v>
      </c>
      <c r="L332" s="47">
        <f t="shared" si="192"/>
        <v>0</v>
      </c>
      <c r="M332" s="47">
        <f t="shared" si="192"/>
        <v>0</v>
      </c>
      <c r="N332" s="47">
        <f t="shared" si="192"/>
        <v>0</v>
      </c>
      <c r="O332" s="47">
        <f t="shared" si="192"/>
        <v>0</v>
      </c>
      <c r="P332" s="47">
        <f t="shared" si="192"/>
        <v>0</v>
      </c>
      <c r="Q332" s="47">
        <f t="shared" si="192"/>
        <v>0</v>
      </c>
      <c r="R332" s="47">
        <f t="shared" si="192"/>
        <v>0</v>
      </c>
      <c r="S332" s="47">
        <f t="shared" si="192"/>
        <v>47000</v>
      </c>
      <c r="T332" s="47">
        <f t="shared" si="192"/>
        <v>0</v>
      </c>
      <c r="U332" s="47">
        <f t="shared" si="192"/>
        <v>0</v>
      </c>
      <c r="V332" s="47">
        <f t="shared" si="192"/>
        <v>0</v>
      </c>
      <c r="W332" s="47">
        <f t="shared" si="192"/>
        <v>0</v>
      </c>
      <c r="X332" s="47">
        <f t="shared" si="192"/>
        <v>170000</v>
      </c>
      <c r="Y332" s="47">
        <f t="shared" si="192"/>
        <v>0</v>
      </c>
      <c r="Z332" s="47">
        <f t="shared" si="192"/>
        <v>0</v>
      </c>
      <c r="AA332" s="47">
        <f t="shared" si="192"/>
        <v>0</v>
      </c>
      <c r="AB332" s="47">
        <f t="shared" si="192"/>
        <v>0</v>
      </c>
      <c r="AC332" s="47">
        <f t="shared" si="192"/>
        <v>0</v>
      </c>
      <c r="AD332" s="47">
        <f t="shared" si="192"/>
        <v>145400</v>
      </c>
      <c r="AE332" s="47">
        <f t="shared" si="192"/>
        <v>0</v>
      </c>
      <c r="AF332" s="47">
        <f t="shared" si="192"/>
        <v>0</v>
      </c>
      <c r="AG332" s="47">
        <f t="shared" si="192"/>
        <v>0</v>
      </c>
      <c r="AH332" s="47">
        <f t="shared" si="192"/>
        <v>0</v>
      </c>
      <c r="AI332" s="47">
        <f t="shared" si="192"/>
        <v>0</v>
      </c>
      <c r="AJ332" s="47">
        <f t="shared" si="192"/>
        <v>0</v>
      </c>
      <c r="AK332" s="47">
        <f t="shared" si="192"/>
        <v>0</v>
      </c>
      <c r="AL332" s="47">
        <f t="shared" si="192"/>
        <v>0</v>
      </c>
      <c r="AM332" s="47">
        <f t="shared" si="192"/>
        <v>0</v>
      </c>
      <c r="AN332" s="47">
        <f t="shared" si="192"/>
        <v>0</v>
      </c>
      <c r="AO332" s="47">
        <f t="shared" si="192"/>
        <v>0</v>
      </c>
      <c r="AP332" s="47">
        <f t="shared" si="192"/>
        <v>0</v>
      </c>
      <c r="AQ332" s="47">
        <f t="shared" si="192"/>
        <v>0</v>
      </c>
      <c r="AR332" s="47">
        <f t="shared" si="192"/>
        <v>0</v>
      </c>
      <c r="AS332" s="47">
        <f t="shared" si="192"/>
        <v>0</v>
      </c>
      <c r="AT332" s="47">
        <f t="shared" si="192"/>
        <v>0</v>
      </c>
      <c r="AU332" s="47">
        <f t="shared" si="192"/>
        <v>0</v>
      </c>
      <c r="AV332" s="47">
        <f t="shared" si="192"/>
        <v>0</v>
      </c>
      <c r="AW332" s="47">
        <f t="shared" si="192"/>
        <v>0</v>
      </c>
      <c r="AX332" s="47">
        <f t="shared" si="192"/>
        <v>0</v>
      </c>
      <c r="AY332" s="47">
        <f t="shared" si="192"/>
        <v>0</v>
      </c>
      <c r="AZ332" s="60">
        <f t="shared" si="192"/>
        <v>0</v>
      </c>
      <c r="BA332" s="59">
        <f t="shared" si="114"/>
        <v>362400</v>
      </c>
      <c r="BB332" s="28">
        <f t="shared" si="115"/>
        <v>1524600</v>
      </c>
      <c r="BC332" s="61"/>
      <c r="BD332" s="59">
        <f t="shared" si="116"/>
        <v>0</v>
      </c>
      <c r="BE332" s="59">
        <f t="shared" si="117"/>
        <v>0</v>
      </c>
      <c r="BF332" s="59">
        <f t="shared" si="118"/>
        <v>0</v>
      </c>
      <c r="BG332" s="59">
        <f t="shared" si="119"/>
        <v>47000</v>
      </c>
      <c r="BH332" s="59">
        <f t="shared" si="120"/>
        <v>170000</v>
      </c>
      <c r="BI332" s="59">
        <f t="shared" si="121"/>
        <v>0</v>
      </c>
      <c r="BJ332" s="59">
        <f t="shared" si="122"/>
        <v>145400</v>
      </c>
      <c r="BK332" s="59">
        <f t="shared" si="123"/>
        <v>0</v>
      </c>
      <c r="BL332" s="59">
        <f t="shared" si="124"/>
        <v>0</v>
      </c>
      <c r="BM332" s="59">
        <f t="shared" si="125"/>
        <v>0</v>
      </c>
      <c r="BN332" s="59">
        <f t="shared" si="126"/>
        <v>0</v>
      </c>
      <c r="BO332" s="59">
        <f t="shared" si="127"/>
        <v>0</v>
      </c>
      <c r="BP332" s="61"/>
      <c r="BQ332" s="59">
        <f t="shared" si="128"/>
        <v>0</v>
      </c>
      <c r="BR332" s="59">
        <f t="shared" si="129"/>
        <v>217000</v>
      </c>
      <c r="BS332" s="59">
        <f t="shared" si="130"/>
        <v>145400</v>
      </c>
      <c r="BT332" s="59">
        <f t="shared" si="131"/>
        <v>0</v>
      </c>
    </row>
    <row r="333">
      <c r="A333" s="49"/>
      <c r="B333" s="50" t="s">
        <v>37</v>
      </c>
      <c r="C333" s="6"/>
      <c r="D333" s="51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  <c r="AB333" s="62"/>
      <c r="AC333" s="62"/>
      <c r="AD333" s="62"/>
      <c r="AE333" s="62"/>
      <c r="AF333" s="62"/>
      <c r="AG333" s="62"/>
      <c r="AH333" s="62"/>
      <c r="AI333" s="62"/>
      <c r="AJ333" s="62"/>
      <c r="AK333" s="62"/>
      <c r="AL333" s="62"/>
      <c r="AM333" s="62"/>
      <c r="AN333" s="62"/>
      <c r="AO333" s="62"/>
      <c r="AP333" s="62"/>
      <c r="AQ333" s="62"/>
      <c r="AR333" s="62"/>
      <c r="AS333" s="62"/>
      <c r="AT333" s="62"/>
      <c r="AU333" s="62"/>
      <c r="AV333" s="62"/>
      <c r="AW333" s="62"/>
      <c r="AX333" s="62"/>
      <c r="AY333" s="62"/>
      <c r="AZ333" s="63"/>
      <c r="BA333" s="59">
        <f t="shared" si="114"/>
        <v>0</v>
      </c>
      <c r="BB333" s="28">
        <f t="shared" si="115"/>
        <v>0</v>
      </c>
      <c r="BC333" s="64"/>
      <c r="BD333" s="59">
        <f t="shared" si="116"/>
        <v>0</v>
      </c>
      <c r="BE333" s="59">
        <f t="shared" si="117"/>
        <v>0</v>
      </c>
      <c r="BF333" s="59">
        <f t="shared" si="118"/>
        <v>0</v>
      </c>
      <c r="BG333" s="59">
        <f t="shared" si="119"/>
        <v>0</v>
      </c>
      <c r="BH333" s="59">
        <f t="shared" si="120"/>
        <v>0</v>
      </c>
      <c r="BI333" s="59">
        <f t="shared" si="121"/>
        <v>0</v>
      </c>
      <c r="BJ333" s="59">
        <f t="shared" si="122"/>
        <v>0</v>
      </c>
      <c r="BK333" s="59">
        <f t="shared" si="123"/>
        <v>0</v>
      </c>
      <c r="BL333" s="59">
        <f t="shared" si="124"/>
        <v>0</v>
      </c>
      <c r="BM333" s="59">
        <f t="shared" si="125"/>
        <v>0</v>
      </c>
      <c r="BN333" s="59">
        <f t="shared" si="126"/>
        <v>0</v>
      </c>
      <c r="BO333" s="59">
        <f t="shared" si="127"/>
        <v>0</v>
      </c>
      <c r="BP333" s="64"/>
      <c r="BQ333" s="59">
        <f t="shared" si="128"/>
        <v>0</v>
      </c>
      <c r="BR333" s="59">
        <f t="shared" si="129"/>
        <v>0</v>
      </c>
      <c r="BS333" s="59">
        <f t="shared" si="130"/>
        <v>0</v>
      </c>
      <c r="BT333" s="59">
        <f t="shared" si="131"/>
        <v>0</v>
      </c>
    </row>
    <row r="334">
      <c r="A334" s="49"/>
      <c r="B334" s="52" t="s">
        <v>38</v>
      </c>
      <c r="C334" s="52" t="s">
        <v>241</v>
      </c>
      <c r="D334" s="53">
        <v>1887000.0</v>
      </c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53">
        <v>47000.0</v>
      </c>
      <c r="T334" s="62"/>
      <c r="U334" s="62"/>
      <c r="V334" s="62"/>
      <c r="W334" s="62"/>
      <c r="X334" s="53">
        <v>170000.0</v>
      </c>
      <c r="Y334" s="62"/>
      <c r="Z334" s="62"/>
      <c r="AA334" s="62"/>
      <c r="AB334" s="62"/>
      <c r="AC334" s="62"/>
      <c r="AD334" s="53">
        <v>145400.0</v>
      </c>
      <c r="AE334" s="62"/>
      <c r="AF334" s="62"/>
      <c r="AG334" s="62"/>
      <c r="AH334" s="62"/>
      <c r="AI334" s="62"/>
      <c r="AJ334" s="62"/>
      <c r="AK334" s="62"/>
      <c r="AL334" s="62"/>
      <c r="AM334" s="62"/>
      <c r="AN334" s="62"/>
      <c r="AO334" s="62"/>
      <c r="AP334" s="62"/>
      <c r="AQ334" s="62"/>
      <c r="AR334" s="62"/>
      <c r="AS334" s="62"/>
      <c r="AT334" s="62"/>
      <c r="AU334" s="62"/>
      <c r="AV334" s="62"/>
      <c r="AW334" s="53"/>
      <c r="AX334" s="62"/>
      <c r="AY334" s="62"/>
      <c r="AZ334" s="63"/>
      <c r="BA334" s="59">
        <f t="shared" si="114"/>
        <v>362400</v>
      </c>
      <c r="BB334" s="28">
        <f t="shared" si="115"/>
        <v>1524600</v>
      </c>
      <c r="BC334" s="64"/>
      <c r="BD334" s="59">
        <f t="shared" si="116"/>
        <v>0</v>
      </c>
      <c r="BE334" s="59">
        <f t="shared" si="117"/>
        <v>0</v>
      </c>
      <c r="BF334" s="59">
        <f t="shared" si="118"/>
        <v>0</v>
      </c>
      <c r="BG334" s="59">
        <f t="shared" si="119"/>
        <v>47000</v>
      </c>
      <c r="BH334" s="59">
        <f t="shared" si="120"/>
        <v>170000</v>
      </c>
      <c r="BI334" s="59">
        <f t="shared" si="121"/>
        <v>0</v>
      </c>
      <c r="BJ334" s="59">
        <f t="shared" si="122"/>
        <v>145400</v>
      </c>
      <c r="BK334" s="59">
        <f t="shared" si="123"/>
        <v>0</v>
      </c>
      <c r="BL334" s="59">
        <f t="shared" si="124"/>
        <v>0</v>
      </c>
      <c r="BM334" s="59">
        <f t="shared" si="125"/>
        <v>0</v>
      </c>
      <c r="BN334" s="59">
        <f t="shared" si="126"/>
        <v>0</v>
      </c>
      <c r="BO334" s="59">
        <f t="shared" si="127"/>
        <v>0</v>
      </c>
      <c r="BP334" s="64"/>
      <c r="BQ334" s="59">
        <f t="shared" si="128"/>
        <v>0</v>
      </c>
      <c r="BR334" s="59">
        <f t="shared" si="129"/>
        <v>217000</v>
      </c>
      <c r="BS334" s="59">
        <f t="shared" si="130"/>
        <v>145400</v>
      </c>
      <c r="BT334" s="59">
        <f t="shared" si="131"/>
        <v>0</v>
      </c>
    </row>
    <row r="335">
      <c r="A335" s="45">
        <v>522191.0</v>
      </c>
      <c r="B335" s="46" t="s">
        <v>36</v>
      </c>
      <c r="C335" s="6"/>
      <c r="D335" s="47">
        <f t="shared" ref="D335:AZ335" si="193">sum(D337:D340)</f>
        <v>2311428000</v>
      </c>
      <c r="E335" s="47">
        <f t="shared" si="193"/>
        <v>0</v>
      </c>
      <c r="F335" s="47">
        <f t="shared" si="193"/>
        <v>0</v>
      </c>
      <c r="G335" s="47">
        <f t="shared" si="193"/>
        <v>0</v>
      </c>
      <c r="H335" s="47">
        <f t="shared" si="193"/>
        <v>0</v>
      </c>
      <c r="I335" s="47">
        <f t="shared" si="193"/>
        <v>5397000</v>
      </c>
      <c r="J335" s="47">
        <f t="shared" si="193"/>
        <v>0</v>
      </c>
      <c r="K335" s="47">
        <f t="shared" si="193"/>
        <v>186264900</v>
      </c>
      <c r="L335" s="47">
        <f t="shared" si="193"/>
        <v>0</v>
      </c>
      <c r="M335" s="47">
        <f t="shared" si="193"/>
        <v>5397000</v>
      </c>
      <c r="N335" s="47">
        <f t="shared" si="193"/>
        <v>186264900</v>
      </c>
      <c r="O335" s="47">
        <f t="shared" si="193"/>
        <v>2248750</v>
      </c>
      <c r="P335" s="47">
        <f t="shared" si="193"/>
        <v>0</v>
      </c>
      <c r="Q335" s="47">
        <f t="shared" si="193"/>
        <v>5397000</v>
      </c>
      <c r="R335" s="47">
        <f t="shared" si="193"/>
        <v>186264900</v>
      </c>
      <c r="S335" s="47">
        <f t="shared" si="193"/>
        <v>0</v>
      </c>
      <c r="T335" s="47">
        <f t="shared" si="193"/>
        <v>0</v>
      </c>
      <c r="U335" s="47">
        <f t="shared" si="193"/>
        <v>5397000</v>
      </c>
      <c r="V335" s="47">
        <f t="shared" si="193"/>
        <v>186264900</v>
      </c>
      <c r="W335" s="47">
        <f t="shared" si="193"/>
        <v>0</v>
      </c>
      <c r="X335" s="47">
        <f t="shared" si="193"/>
        <v>0</v>
      </c>
      <c r="Y335" s="47">
        <f t="shared" si="193"/>
        <v>5397000</v>
      </c>
      <c r="Z335" s="47">
        <f t="shared" si="193"/>
        <v>186264900</v>
      </c>
      <c r="AA335" s="47">
        <f t="shared" si="193"/>
        <v>0</v>
      </c>
      <c r="AB335" s="47">
        <f t="shared" si="193"/>
        <v>0</v>
      </c>
      <c r="AC335" s="47">
        <f t="shared" si="193"/>
        <v>191661900</v>
      </c>
      <c r="AD335" s="47">
        <f t="shared" si="193"/>
        <v>0</v>
      </c>
      <c r="AE335" s="47">
        <f t="shared" si="193"/>
        <v>0</v>
      </c>
      <c r="AF335" s="47">
        <f t="shared" si="193"/>
        <v>0</v>
      </c>
      <c r="AG335" s="47">
        <f t="shared" si="193"/>
        <v>5397000</v>
      </c>
      <c r="AH335" s="47">
        <f t="shared" si="193"/>
        <v>186264900</v>
      </c>
      <c r="AI335" s="47">
        <f t="shared" si="193"/>
        <v>0</v>
      </c>
      <c r="AJ335" s="47">
        <f t="shared" si="193"/>
        <v>0</v>
      </c>
      <c r="AK335" s="47">
        <f t="shared" si="193"/>
        <v>5397000</v>
      </c>
      <c r="AL335" s="47">
        <f t="shared" si="193"/>
        <v>0</v>
      </c>
      <c r="AM335" s="47">
        <f t="shared" si="193"/>
        <v>186264900</v>
      </c>
      <c r="AN335" s="47">
        <f t="shared" si="193"/>
        <v>0</v>
      </c>
      <c r="AO335" s="47">
        <f t="shared" si="193"/>
        <v>0</v>
      </c>
      <c r="AP335" s="47">
        <f t="shared" si="193"/>
        <v>0</v>
      </c>
      <c r="AQ335" s="47">
        <f t="shared" si="193"/>
        <v>0</v>
      </c>
      <c r="AR335" s="47">
        <f t="shared" si="193"/>
        <v>0</v>
      </c>
      <c r="AS335" s="47">
        <f t="shared" si="193"/>
        <v>0</v>
      </c>
      <c r="AT335" s="47">
        <f t="shared" si="193"/>
        <v>0</v>
      </c>
      <c r="AU335" s="47">
        <f t="shared" si="193"/>
        <v>0</v>
      </c>
      <c r="AV335" s="47">
        <f t="shared" si="193"/>
        <v>0</v>
      </c>
      <c r="AW335" s="47">
        <f t="shared" si="193"/>
        <v>0</v>
      </c>
      <c r="AX335" s="47">
        <f t="shared" si="193"/>
        <v>0</v>
      </c>
      <c r="AY335" s="47">
        <f t="shared" si="193"/>
        <v>0</v>
      </c>
      <c r="AZ335" s="60">
        <f t="shared" si="193"/>
        <v>0</v>
      </c>
      <c r="BA335" s="59">
        <f t="shared" si="114"/>
        <v>1535543950</v>
      </c>
      <c r="BB335" s="28">
        <f t="shared" si="115"/>
        <v>775884050</v>
      </c>
      <c r="BC335" s="61"/>
      <c r="BD335" s="59">
        <f t="shared" si="116"/>
        <v>0</v>
      </c>
      <c r="BE335" s="59">
        <f t="shared" si="117"/>
        <v>191661900</v>
      </c>
      <c r="BF335" s="59">
        <f t="shared" si="118"/>
        <v>193910650</v>
      </c>
      <c r="BG335" s="59">
        <f t="shared" si="119"/>
        <v>191661900</v>
      </c>
      <c r="BH335" s="59">
        <f t="shared" si="120"/>
        <v>191661900</v>
      </c>
      <c r="BI335" s="59">
        <f t="shared" si="121"/>
        <v>191661900</v>
      </c>
      <c r="BJ335" s="59">
        <f t="shared" si="122"/>
        <v>191661900</v>
      </c>
      <c r="BK335" s="59">
        <f t="shared" si="123"/>
        <v>191661900</v>
      </c>
      <c r="BL335" s="59">
        <f t="shared" si="124"/>
        <v>191661900</v>
      </c>
      <c r="BM335" s="59">
        <f t="shared" si="125"/>
        <v>0</v>
      </c>
      <c r="BN335" s="59">
        <f t="shared" si="126"/>
        <v>0</v>
      </c>
      <c r="BO335" s="59">
        <f t="shared" si="127"/>
        <v>0</v>
      </c>
      <c r="BP335" s="61"/>
      <c r="BQ335" s="59">
        <f t="shared" si="128"/>
        <v>385572550</v>
      </c>
      <c r="BR335" s="59">
        <f t="shared" si="129"/>
        <v>574985700</v>
      </c>
      <c r="BS335" s="59">
        <f t="shared" si="130"/>
        <v>574985700</v>
      </c>
      <c r="BT335" s="59">
        <f t="shared" si="131"/>
        <v>0</v>
      </c>
    </row>
    <row r="336">
      <c r="A336" s="49"/>
      <c r="B336" s="50" t="s">
        <v>37</v>
      </c>
      <c r="C336" s="6"/>
      <c r="D336" s="51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62"/>
      <c r="AR336" s="62"/>
      <c r="AS336" s="62"/>
      <c r="AT336" s="62"/>
      <c r="AU336" s="62"/>
      <c r="AV336" s="62"/>
      <c r="AW336" s="62"/>
      <c r="AX336" s="62"/>
      <c r="AY336" s="62"/>
      <c r="AZ336" s="63"/>
      <c r="BA336" s="59">
        <f t="shared" si="114"/>
        <v>0</v>
      </c>
      <c r="BB336" s="28">
        <f t="shared" si="115"/>
        <v>0</v>
      </c>
      <c r="BC336" s="64"/>
      <c r="BD336" s="59">
        <f t="shared" si="116"/>
        <v>0</v>
      </c>
      <c r="BE336" s="59">
        <f t="shared" si="117"/>
        <v>0</v>
      </c>
      <c r="BF336" s="59">
        <f t="shared" si="118"/>
        <v>0</v>
      </c>
      <c r="BG336" s="59">
        <f t="shared" si="119"/>
        <v>0</v>
      </c>
      <c r="BH336" s="59">
        <f t="shared" si="120"/>
        <v>0</v>
      </c>
      <c r="BI336" s="59">
        <f t="shared" si="121"/>
        <v>0</v>
      </c>
      <c r="BJ336" s="59">
        <f t="shared" si="122"/>
        <v>0</v>
      </c>
      <c r="BK336" s="59">
        <f t="shared" si="123"/>
        <v>0</v>
      </c>
      <c r="BL336" s="59">
        <f t="shared" si="124"/>
        <v>0</v>
      </c>
      <c r="BM336" s="59">
        <f t="shared" si="125"/>
        <v>0</v>
      </c>
      <c r="BN336" s="59">
        <f t="shared" si="126"/>
        <v>0</v>
      </c>
      <c r="BO336" s="59">
        <f t="shared" si="127"/>
        <v>0</v>
      </c>
      <c r="BP336" s="64"/>
      <c r="BQ336" s="59">
        <f t="shared" si="128"/>
        <v>0</v>
      </c>
      <c r="BR336" s="59">
        <f t="shared" si="129"/>
        <v>0</v>
      </c>
      <c r="BS336" s="59">
        <f t="shared" si="130"/>
        <v>0</v>
      </c>
      <c r="BT336" s="59">
        <f t="shared" si="131"/>
        <v>0</v>
      </c>
    </row>
    <row r="337">
      <c r="A337" s="49"/>
      <c r="B337" s="52" t="s">
        <v>38</v>
      </c>
      <c r="C337" s="52" t="s">
        <v>242</v>
      </c>
      <c r="D337" s="53">
        <v>9.9372E8</v>
      </c>
      <c r="E337" s="62"/>
      <c r="F337" s="62"/>
      <c r="G337" s="62"/>
      <c r="H337" s="62"/>
      <c r="I337" s="62"/>
      <c r="J337" s="62"/>
      <c r="K337" s="53">
        <v>8.27844E7</v>
      </c>
      <c r="L337" s="62"/>
      <c r="M337" s="62"/>
      <c r="N337" s="53">
        <v>8.27844E7</v>
      </c>
      <c r="O337" s="62"/>
      <c r="P337" s="62"/>
      <c r="Q337" s="62"/>
      <c r="R337" s="53">
        <v>8.27844E7</v>
      </c>
      <c r="S337" s="62"/>
      <c r="T337" s="62"/>
      <c r="U337" s="62"/>
      <c r="V337" s="53">
        <v>8.27844E7</v>
      </c>
      <c r="W337" s="62"/>
      <c r="X337" s="62"/>
      <c r="Y337" s="62"/>
      <c r="Z337" s="53">
        <v>8.27844E7</v>
      </c>
      <c r="AA337" s="62"/>
      <c r="AB337" s="62"/>
      <c r="AC337" s="53">
        <v>8.27844E7</v>
      </c>
      <c r="AD337" s="62"/>
      <c r="AE337" s="62"/>
      <c r="AF337" s="62"/>
      <c r="AG337" s="62"/>
      <c r="AH337" s="53">
        <v>8.27844E7</v>
      </c>
      <c r="AI337" s="62"/>
      <c r="AJ337" s="62"/>
      <c r="AK337" s="62"/>
      <c r="AL337" s="62"/>
      <c r="AM337" s="53">
        <v>8.27844E7</v>
      </c>
      <c r="AN337" s="62"/>
      <c r="AO337" s="62"/>
      <c r="AP337" s="62"/>
      <c r="AQ337" s="62"/>
      <c r="AR337" s="62"/>
      <c r="AS337" s="62"/>
      <c r="AT337" s="62"/>
      <c r="AU337" s="62"/>
      <c r="AV337" s="62"/>
      <c r="AW337" s="62"/>
      <c r="AX337" s="62"/>
      <c r="AY337" s="62"/>
      <c r="AZ337" s="63"/>
      <c r="BA337" s="59">
        <f t="shared" si="114"/>
        <v>662275200</v>
      </c>
      <c r="BB337" s="28">
        <f t="shared" si="115"/>
        <v>331444800</v>
      </c>
      <c r="BC337" s="64"/>
      <c r="BD337" s="59">
        <f t="shared" si="116"/>
        <v>0</v>
      </c>
      <c r="BE337" s="59">
        <f t="shared" si="117"/>
        <v>82784400</v>
      </c>
      <c r="BF337" s="59">
        <f t="shared" si="118"/>
        <v>82784400</v>
      </c>
      <c r="BG337" s="59">
        <f t="shared" si="119"/>
        <v>82784400</v>
      </c>
      <c r="BH337" s="59">
        <f t="shared" si="120"/>
        <v>82784400</v>
      </c>
      <c r="BI337" s="59">
        <f t="shared" si="121"/>
        <v>82784400</v>
      </c>
      <c r="BJ337" s="59">
        <f t="shared" si="122"/>
        <v>82784400</v>
      </c>
      <c r="BK337" s="59">
        <f t="shared" si="123"/>
        <v>82784400</v>
      </c>
      <c r="BL337" s="59">
        <f t="shared" si="124"/>
        <v>82784400</v>
      </c>
      <c r="BM337" s="59">
        <f t="shared" si="125"/>
        <v>0</v>
      </c>
      <c r="BN337" s="59">
        <f t="shared" si="126"/>
        <v>0</v>
      </c>
      <c r="BO337" s="59">
        <f t="shared" si="127"/>
        <v>0</v>
      </c>
      <c r="BP337" s="64"/>
      <c r="BQ337" s="59">
        <f t="shared" si="128"/>
        <v>165568800</v>
      </c>
      <c r="BR337" s="59">
        <f t="shared" si="129"/>
        <v>248353200</v>
      </c>
      <c r="BS337" s="59">
        <f t="shared" si="130"/>
        <v>248353200</v>
      </c>
      <c r="BT337" s="59">
        <f t="shared" si="131"/>
        <v>0</v>
      </c>
    </row>
    <row r="338">
      <c r="A338" s="49"/>
      <c r="B338" s="52" t="s">
        <v>38</v>
      </c>
      <c r="C338" s="52" t="s">
        <v>243</v>
      </c>
      <c r="D338" s="53">
        <v>4.1405E8</v>
      </c>
      <c r="E338" s="62"/>
      <c r="F338" s="62"/>
      <c r="G338" s="62"/>
      <c r="H338" s="62"/>
      <c r="I338" s="53"/>
      <c r="J338" s="62"/>
      <c r="K338" s="53">
        <v>3.44935E7</v>
      </c>
      <c r="L338" s="62"/>
      <c r="M338" s="53"/>
      <c r="N338" s="53">
        <v>3.44935E7</v>
      </c>
      <c r="O338" s="62"/>
      <c r="P338" s="62"/>
      <c r="Q338" s="53"/>
      <c r="R338" s="53">
        <v>3.44935E7</v>
      </c>
      <c r="S338" s="62"/>
      <c r="T338" s="62"/>
      <c r="U338" s="53"/>
      <c r="V338" s="53">
        <v>3.44935E7</v>
      </c>
      <c r="W338" s="62"/>
      <c r="X338" s="62"/>
      <c r="Y338" s="53"/>
      <c r="Z338" s="53">
        <v>3.44935E7</v>
      </c>
      <c r="AA338" s="62"/>
      <c r="AB338" s="62"/>
      <c r="AC338" s="53">
        <v>3.44935E7</v>
      </c>
      <c r="AD338" s="62"/>
      <c r="AE338" s="62"/>
      <c r="AF338" s="62"/>
      <c r="AG338" s="53"/>
      <c r="AH338" s="53">
        <v>3.44935E7</v>
      </c>
      <c r="AI338" s="62"/>
      <c r="AJ338" s="62"/>
      <c r="AK338" s="53"/>
      <c r="AL338" s="62"/>
      <c r="AM338" s="53">
        <v>3.44935E7</v>
      </c>
      <c r="AN338" s="62"/>
      <c r="AO338" s="53"/>
      <c r="AP338" s="62"/>
      <c r="AQ338" s="62"/>
      <c r="AR338" s="62"/>
      <c r="AS338" s="53"/>
      <c r="AT338" s="62"/>
      <c r="AU338" s="62"/>
      <c r="AV338" s="62"/>
      <c r="AW338" s="53"/>
      <c r="AX338" s="62"/>
      <c r="AY338" s="53"/>
      <c r="AZ338" s="63"/>
      <c r="BA338" s="59">
        <f t="shared" si="114"/>
        <v>275948000</v>
      </c>
      <c r="BB338" s="28">
        <f t="shared" si="115"/>
        <v>138102000</v>
      </c>
      <c r="BC338" s="64"/>
      <c r="BD338" s="59">
        <f t="shared" si="116"/>
        <v>0</v>
      </c>
      <c r="BE338" s="59">
        <f t="shared" si="117"/>
        <v>34493500</v>
      </c>
      <c r="BF338" s="59">
        <f t="shared" si="118"/>
        <v>34493500</v>
      </c>
      <c r="BG338" s="59">
        <f t="shared" si="119"/>
        <v>34493500</v>
      </c>
      <c r="BH338" s="59">
        <f t="shared" si="120"/>
        <v>34493500</v>
      </c>
      <c r="BI338" s="59">
        <f t="shared" si="121"/>
        <v>34493500</v>
      </c>
      <c r="BJ338" s="59">
        <f t="shared" si="122"/>
        <v>34493500</v>
      </c>
      <c r="BK338" s="59">
        <f t="shared" si="123"/>
        <v>34493500</v>
      </c>
      <c r="BL338" s="59">
        <f t="shared" si="124"/>
        <v>34493500</v>
      </c>
      <c r="BM338" s="59">
        <f t="shared" si="125"/>
        <v>0</v>
      </c>
      <c r="BN338" s="59">
        <f t="shared" si="126"/>
        <v>0</v>
      </c>
      <c r="BO338" s="59">
        <f t="shared" si="127"/>
        <v>0</v>
      </c>
      <c r="BP338" s="64"/>
      <c r="BQ338" s="59">
        <f t="shared" si="128"/>
        <v>68987000</v>
      </c>
      <c r="BR338" s="59">
        <f t="shared" si="129"/>
        <v>103480500</v>
      </c>
      <c r="BS338" s="59">
        <f t="shared" si="130"/>
        <v>103480500</v>
      </c>
      <c r="BT338" s="59">
        <f t="shared" si="131"/>
        <v>0</v>
      </c>
    </row>
    <row r="339">
      <c r="A339" s="49"/>
      <c r="B339" s="52" t="s">
        <v>38</v>
      </c>
      <c r="C339" s="52" t="s">
        <v>244</v>
      </c>
      <c r="D339" s="53">
        <v>8.281E8</v>
      </c>
      <c r="E339" s="62"/>
      <c r="F339" s="62"/>
      <c r="G339" s="62"/>
      <c r="H339" s="62"/>
      <c r="I339" s="53"/>
      <c r="J339" s="62"/>
      <c r="K339" s="53">
        <v>6.8987E7</v>
      </c>
      <c r="L339" s="62"/>
      <c r="M339" s="53"/>
      <c r="N339" s="53">
        <v>6.8987E7</v>
      </c>
      <c r="O339" s="62"/>
      <c r="P339" s="62"/>
      <c r="Q339" s="53"/>
      <c r="R339" s="53">
        <v>6.8987E7</v>
      </c>
      <c r="S339" s="62"/>
      <c r="T339" s="62"/>
      <c r="U339" s="53"/>
      <c r="V339" s="53">
        <v>6.8987E7</v>
      </c>
      <c r="W339" s="62"/>
      <c r="X339" s="62"/>
      <c r="Y339" s="53"/>
      <c r="Z339" s="53">
        <v>6.8987E7</v>
      </c>
      <c r="AA339" s="62"/>
      <c r="AB339" s="62"/>
      <c r="AC339" s="53">
        <v>6.8987E7</v>
      </c>
      <c r="AD339" s="62"/>
      <c r="AE339" s="62"/>
      <c r="AF339" s="62"/>
      <c r="AG339" s="53"/>
      <c r="AH339" s="53">
        <v>6.8987E7</v>
      </c>
      <c r="AI339" s="62"/>
      <c r="AJ339" s="62"/>
      <c r="AK339" s="53"/>
      <c r="AL339" s="62"/>
      <c r="AM339" s="53">
        <v>6.8987E7</v>
      </c>
      <c r="AN339" s="62"/>
      <c r="AO339" s="53"/>
      <c r="AP339" s="62"/>
      <c r="AQ339" s="62"/>
      <c r="AR339" s="62"/>
      <c r="AS339" s="53"/>
      <c r="AT339" s="62"/>
      <c r="AU339" s="62"/>
      <c r="AV339" s="62"/>
      <c r="AW339" s="53"/>
      <c r="AX339" s="62"/>
      <c r="AY339" s="53"/>
      <c r="AZ339" s="63"/>
      <c r="BA339" s="59">
        <f t="shared" si="114"/>
        <v>551896000</v>
      </c>
      <c r="BB339" s="28">
        <f t="shared" si="115"/>
        <v>276204000</v>
      </c>
      <c r="BC339" s="64"/>
      <c r="BD339" s="59">
        <f t="shared" si="116"/>
        <v>0</v>
      </c>
      <c r="BE339" s="59">
        <f t="shared" si="117"/>
        <v>68987000</v>
      </c>
      <c r="BF339" s="59">
        <f t="shared" si="118"/>
        <v>68987000</v>
      </c>
      <c r="BG339" s="59">
        <f t="shared" si="119"/>
        <v>68987000</v>
      </c>
      <c r="BH339" s="59">
        <f t="shared" si="120"/>
        <v>68987000</v>
      </c>
      <c r="BI339" s="59">
        <f t="shared" si="121"/>
        <v>68987000</v>
      </c>
      <c r="BJ339" s="59">
        <f t="shared" si="122"/>
        <v>68987000</v>
      </c>
      <c r="BK339" s="59">
        <f t="shared" si="123"/>
        <v>68987000</v>
      </c>
      <c r="BL339" s="59">
        <f t="shared" si="124"/>
        <v>68987000</v>
      </c>
      <c r="BM339" s="59">
        <f t="shared" si="125"/>
        <v>0</v>
      </c>
      <c r="BN339" s="59">
        <f t="shared" si="126"/>
        <v>0</v>
      </c>
      <c r="BO339" s="59">
        <f t="shared" si="127"/>
        <v>0</v>
      </c>
      <c r="BP339" s="64"/>
      <c r="BQ339" s="59">
        <f t="shared" si="128"/>
        <v>137974000</v>
      </c>
      <c r="BR339" s="59">
        <f t="shared" si="129"/>
        <v>206961000</v>
      </c>
      <c r="BS339" s="59">
        <f t="shared" si="130"/>
        <v>206961000</v>
      </c>
      <c r="BT339" s="59">
        <f t="shared" si="131"/>
        <v>0</v>
      </c>
    </row>
    <row r="340">
      <c r="A340" s="49"/>
      <c r="B340" s="52" t="s">
        <v>38</v>
      </c>
      <c r="C340" s="52" t="s">
        <v>245</v>
      </c>
      <c r="D340" s="53">
        <v>7.5558E7</v>
      </c>
      <c r="E340" s="62"/>
      <c r="F340" s="62"/>
      <c r="G340" s="62"/>
      <c r="H340" s="62"/>
      <c r="I340" s="53">
        <v>5397000.0</v>
      </c>
      <c r="J340" s="62"/>
      <c r="K340" s="62"/>
      <c r="L340" s="62"/>
      <c r="M340" s="53">
        <v>5397000.0</v>
      </c>
      <c r="N340" s="62"/>
      <c r="O340" s="53">
        <v>2248750.0</v>
      </c>
      <c r="P340" s="62"/>
      <c r="Q340" s="53">
        <v>5397000.0</v>
      </c>
      <c r="R340" s="62"/>
      <c r="S340" s="62"/>
      <c r="T340" s="62"/>
      <c r="U340" s="53">
        <v>5397000.0</v>
      </c>
      <c r="V340" s="62"/>
      <c r="W340" s="62"/>
      <c r="X340" s="62"/>
      <c r="Y340" s="53">
        <v>5397000.0</v>
      </c>
      <c r="Z340" s="62"/>
      <c r="AA340" s="62"/>
      <c r="AB340" s="62"/>
      <c r="AC340" s="53">
        <v>5397000.0</v>
      </c>
      <c r="AD340" s="62"/>
      <c r="AE340" s="62"/>
      <c r="AF340" s="62"/>
      <c r="AG340" s="53">
        <v>5397000.0</v>
      </c>
      <c r="AH340" s="62"/>
      <c r="AI340" s="62"/>
      <c r="AJ340" s="62"/>
      <c r="AK340" s="53">
        <v>5397000.0</v>
      </c>
      <c r="AL340" s="62"/>
      <c r="AM340" s="62"/>
      <c r="AN340" s="62"/>
      <c r="AO340" s="62"/>
      <c r="AP340" s="62"/>
      <c r="AQ340" s="62"/>
      <c r="AR340" s="62"/>
      <c r="AS340" s="62"/>
      <c r="AT340" s="62"/>
      <c r="AU340" s="62"/>
      <c r="AV340" s="62"/>
      <c r="AW340" s="62"/>
      <c r="AX340" s="62"/>
      <c r="AY340" s="62"/>
      <c r="AZ340" s="63"/>
      <c r="BA340" s="59">
        <f t="shared" si="114"/>
        <v>45424750</v>
      </c>
      <c r="BB340" s="28">
        <f t="shared" si="115"/>
        <v>30133250</v>
      </c>
      <c r="BC340" s="64"/>
      <c r="BD340" s="59">
        <f t="shared" si="116"/>
        <v>0</v>
      </c>
      <c r="BE340" s="59">
        <f t="shared" si="117"/>
        <v>5397000</v>
      </c>
      <c r="BF340" s="59">
        <f t="shared" si="118"/>
        <v>7645750</v>
      </c>
      <c r="BG340" s="59">
        <f t="shared" si="119"/>
        <v>5397000</v>
      </c>
      <c r="BH340" s="59">
        <f t="shared" si="120"/>
        <v>5397000</v>
      </c>
      <c r="BI340" s="59">
        <f t="shared" si="121"/>
        <v>5397000</v>
      </c>
      <c r="BJ340" s="59">
        <f t="shared" si="122"/>
        <v>5397000</v>
      </c>
      <c r="BK340" s="59">
        <f t="shared" si="123"/>
        <v>5397000</v>
      </c>
      <c r="BL340" s="59">
        <f t="shared" si="124"/>
        <v>5397000</v>
      </c>
      <c r="BM340" s="59">
        <f t="shared" si="125"/>
        <v>0</v>
      </c>
      <c r="BN340" s="59">
        <f t="shared" si="126"/>
        <v>0</v>
      </c>
      <c r="BO340" s="59">
        <f t="shared" si="127"/>
        <v>0</v>
      </c>
      <c r="BP340" s="64"/>
      <c r="BQ340" s="59">
        <f t="shared" si="128"/>
        <v>13042750</v>
      </c>
      <c r="BR340" s="59">
        <f t="shared" si="129"/>
        <v>16191000</v>
      </c>
      <c r="BS340" s="59">
        <f t="shared" si="130"/>
        <v>16191000</v>
      </c>
      <c r="BT340" s="59">
        <f t="shared" si="131"/>
        <v>0</v>
      </c>
    </row>
    <row r="341">
      <c r="A341" s="45">
        <v>523121.0</v>
      </c>
      <c r="B341" s="46" t="s">
        <v>88</v>
      </c>
      <c r="C341" s="6"/>
      <c r="D341" s="47">
        <f t="shared" ref="D341:AZ341" si="194">sum(D343)</f>
        <v>8024000</v>
      </c>
      <c r="E341" s="47">
        <f t="shared" si="194"/>
        <v>0</v>
      </c>
      <c r="F341" s="47">
        <f t="shared" si="194"/>
        <v>0</v>
      </c>
      <c r="G341" s="47">
        <f t="shared" si="194"/>
        <v>0</v>
      </c>
      <c r="H341" s="47">
        <f t="shared" si="194"/>
        <v>0</v>
      </c>
      <c r="I341" s="47">
        <f t="shared" si="194"/>
        <v>0</v>
      </c>
      <c r="J341" s="47">
        <f t="shared" si="194"/>
        <v>0</v>
      </c>
      <c r="K341" s="47">
        <f t="shared" si="194"/>
        <v>0</v>
      </c>
      <c r="L341" s="47">
        <f t="shared" si="194"/>
        <v>0</v>
      </c>
      <c r="M341" s="47">
        <f t="shared" si="194"/>
        <v>0</v>
      </c>
      <c r="N341" s="47">
        <f t="shared" si="194"/>
        <v>0</v>
      </c>
      <c r="O341" s="47">
        <f t="shared" si="194"/>
        <v>0</v>
      </c>
      <c r="P341" s="47">
        <f t="shared" si="194"/>
        <v>0</v>
      </c>
      <c r="Q341" s="47">
        <f t="shared" si="194"/>
        <v>0</v>
      </c>
      <c r="R341" s="47">
        <f t="shared" si="194"/>
        <v>0</v>
      </c>
      <c r="S341" s="47">
        <f t="shared" si="194"/>
        <v>0</v>
      </c>
      <c r="T341" s="47">
        <f t="shared" si="194"/>
        <v>4012000</v>
      </c>
      <c r="U341" s="47">
        <f t="shared" si="194"/>
        <v>0</v>
      </c>
      <c r="V341" s="47">
        <f t="shared" si="194"/>
        <v>0</v>
      </c>
      <c r="W341" s="47">
        <f t="shared" si="194"/>
        <v>0</v>
      </c>
      <c r="X341" s="47">
        <f t="shared" si="194"/>
        <v>0</v>
      </c>
      <c r="Y341" s="47">
        <f t="shared" si="194"/>
        <v>0</v>
      </c>
      <c r="Z341" s="47">
        <f t="shared" si="194"/>
        <v>0</v>
      </c>
      <c r="AA341" s="47">
        <f t="shared" si="194"/>
        <v>0</v>
      </c>
      <c r="AB341" s="47">
        <f t="shared" si="194"/>
        <v>0</v>
      </c>
      <c r="AC341" s="47">
        <f t="shared" si="194"/>
        <v>0</v>
      </c>
      <c r="AD341" s="47">
        <f t="shared" si="194"/>
        <v>0</v>
      </c>
      <c r="AE341" s="47">
        <f t="shared" si="194"/>
        <v>0</v>
      </c>
      <c r="AF341" s="47">
        <f t="shared" si="194"/>
        <v>0</v>
      </c>
      <c r="AG341" s="47">
        <f t="shared" si="194"/>
        <v>0</v>
      </c>
      <c r="AH341" s="47">
        <f t="shared" si="194"/>
        <v>0</v>
      </c>
      <c r="AI341" s="47">
        <f t="shared" si="194"/>
        <v>0</v>
      </c>
      <c r="AJ341" s="47">
        <f t="shared" si="194"/>
        <v>0</v>
      </c>
      <c r="AK341" s="47">
        <f t="shared" si="194"/>
        <v>0</v>
      </c>
      <c r="AL341" s="47">
        <f t="shared" si="194"/>
        <v>0</v>
      </c>
      <c r="AM341" s="47">
        <f t="shared" si="194"/>
        <v>0</v>
      </c>
      <c r="AN341" s="47">
        <f t="shared" si="194"/>
        <v>0</v>
      </c>
      <c r="AO341" s="47">
        <f t="shared" si="194"/>
        <v>0</v>
      </c>
      <c r="AP341" s="47">
        <f t="shared" si="194"/>
        <v>0</v>
      </c>
      <c r="AQ341" s="47">
        <f t="shared" si="194"/>
        <v>0</v>
      </c>
      <c r="AR341" s="47">
        <f t="shared" si="194"/>
        <v>0</v>
      </c>
      <c r="AS341" s="47">
        <f t="shared" si="194"/>
        <v>0</v>
      </c>
      <c r="AT341" s="47">
        <f t="shared" si="194"/>
        <v>0</v>
      </c>
      <c r="AU341" s="47">
        <f t="shared" si="194"/>
        <v>0</v>
      </c>
      <c r="AV341" s="47">
        <f t="shared" si="194"/>
        <v>0</v>
      </c>
      <c r="AW341" s="47">
        <f t="shared" si="194"/>
        <v>0</v>
      </c>
      <c r="AX341" s="47">
        <f t="shared" si="194"/>
        <v>0</v>
      </c>
      <c r="AY341" s="47">
        <f t="shared" si="194"/>
        <v>0</v>
      </c>
      <c r="AZ341" s="60">
        <f t="shared" si="194"/>
        <v>0</v>
      </c>
      <c r="BA341" s="59">
        <f t="shared" si="114"/>
        <v>4012000</v>
      </c>
      <c r="BB341" s="28">
        <f t="shared" si="115"/>
        <v>4012000</v>
      </c>
      <c r="BC341" s="61"/>
      <c r="BD341" s="59">
        <f t="shared" si="116"/>
        <v>0</v>
      </c>
      <c r="BE341" s="59">
        <f t="shared" si="117"/>
        <v>0</v>
      </c>
      <c r="BF341" s="59">
        <f t="shared" si="118"/>
        <v>0</v>
      </c>
      <c r="BG341" s="59">
        <f t="shared" si="119"/>
        <v>4012000</v>
      </c>
      <c r="BH341" s="59">
        <f t="shared" si="120"/>
        <v>0</v>
      </c>
      <c r="BI341" s="59">
        <f t="shared" si="121"/>
        <v>0</v>
      </c>
      <c r="BJ341" s="59">
        <f t="shared" si="122"/>
        <v>0</v>
      </c>
      <c r="BK341" s="59">
        <f t="shared" si="123"/>
        <v>0</v>
      </c>
      <c r="BL341" s="59">
        <f t="shared" si="124"/>
        <v>0</v>
      </c>
      <c r="BM341" s="59">
        <f t="shared" si="125"/>
        <v>0</v>
      </c>
      <c r="BN341" s="59">
        <f t="shared" si="126"/>
        <v>0</v>
      </c>
      <c r="BO341" s="59">
        <f t="shared" si="127"/>
        <v>0</v>
      </c>
      <c r="BP341" s="61"/>
      <c r="BQ341" s="59">
        <f t="shared" si="128"/>
        <v>0</v>
      </c>
      <c r="BR341" s="59">
        <f t="shared" si="129"/>
        <v>4012000</v>
      </c>
      <c r="BS341" s="59">
        <f t="shared" si="130"/>
        <v>0</v>
      </c>
      <c r="BT341" s="59">
        <f t="shared" si="131"/>
        <v>0</v>
      </c>
    </row>
    <row r="342">
      <c r="A342" s="49"/>
      <c r="B342" s="50" t="s">
        <v>37</v>
      </c>
      <c r="C342" s="6"/>
      <c r="D342" s="51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  <c r="AT342" s="62"/>
      <c r="AU342" s="62"/>
      <c r="AV342" s="62"/>
      <c r="AW342" s="62"/>
      <c r="AX342" s="62"/>
      <c r="AY342" s="62"/>
      <c r="AZ342" s="63"/>
      <c r="BA342" s="59">
        <f t="shared" si="114"/>
        <v>0</v>
      </c>
      <c r="BB342" s="28">
        <f t="shared" si="115"/>
        <v>0</v>
      </c>
      <c r="BC342" s="64"/>
      <c r="BD342" s="59">
        <f t="shared" si="116"/>
        <v>0</v>
      </c>
      <c r="BE342" s="59">
        <f t="shared" si="117"/>
        <v>0</v>
      </c>
      <c r="BF342" s="59">
        <f t="shared" si="118"/>
        <v>0</v>
      </c>
      <c r="BG342" s="59">
        <f t="shared" si="119"/>
        <v>0</v>
      </c>
      <c r="BH342" s="59">
        <f t="shared" si="120"/>
        <v>0</v>
      </c>
      <c r="BI342" s="59">
        <f t="shared" si="121"/>
        <v>0</v>
      </c>
      <c r="BJ342" s="59">
        <f t="shared" si="122"/>
        <v>0</v>
      </c>
      <c r="BK342" s="59">
        <f t="shared" si="123"/>
        <v>0</v>
      </c>
      <c r="BL342" s="59">
        <f t="shared" si="124"/>
        <v>0</v>
      </c>
      <c r="BM342" s="59">
        <f t="shared" si="125"/>
        <v>0</v>
      </c>
      <c r="BN342" s="59">
        <f t="shared" si="126"/>
        <v>0</v>
      </c>
      <c r="BO342" s="59">
        <f t="shared" si="127"/>
        <v>0</v>
      </c>
      <c r="BP342" s="64"/>
      <c r="BQ342" s="59">
        <f t="shared" si="128"/>
        <v>0</v>
      </c>
      <c r="BR342" s="59">
        <f t="shared" si="129"/>
        <v>0</v>
      </c>
      <c r="BS342" s="59">
        <f t="shared" si="130"/>
        <v>0</v>
      </c>
      <c r="BT342" s="59">
        <f t="shared" si="131"/>
        <v>0</v>
      </c>
    </row>
    <row r="343">
      <c r="A343" s="49"/>
      <c r="B343" s="52" t="s">
        <v>38</v>
      </c>
      <c r="C343" s="52" t="s">
        <v>246</v>
      </c>
      <c r="D343" s="53">
        <v>8024000.0</v>
      </c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53">
        <v>4012000.0</v>
      </c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  <c r="AT343" s="62"/>
      <c r="AU343" s="62"/>
      <c r="AV343" s="62"/>
      <c r="AW343" s="62"/>
      <c r="AX343" s="62"/>
      <c r="AY343" s="62"/>
      <c r="AZ343" s="63"/>
      <c r="BA343" s="59">
        <f t="shared" si="114"/>
        <v>4012000</v>
      </c>
      <c r="BB343" s="28">
        <f t="shared" si="115"/>
        <v>4012000</v>
      </c>
      <c r="BC343" s="64"/>
      <c r="BD343" s="59">
        <f t="shared" si="116"/>
        <v>0</v>
      </c>
      <c r="BE343" s="59">
        <f t="shared" si="117"/>
        <v>0</v>
      </c>
      <c r="BF343" s="59">
        <f t="shared" si="118"/>
        <v>0</v>
      </c>
      <c r="BG343" s="59">
        <f t="shared" si="119"/>
        <v>4012000</v>
      </c>
      <c r="BH343" s="59">
        <f t="shared" si="120"/>
        <v>0</v>
      </c>
      <c r="BI343" s="59">
        <f t="shared" si="121"/>
        <v>0</v>
      </c>
      <c r="BJ343" s="59">
        <f t="shared" si="122"/>
        <v>0</v>
      </c>
      <c r="BK343" s="59">
        <f t="shared" si="123"/>
        <v>0</v>
      </c>
      <c r="BL343" s="59">
        <f t="shared" si="124"/>
        <v>0</v>
      </c>
      <c r="BM343" s="59">
        <f t="shared" si="125"/>
        <v>0</v>
      </c>
      <c r="BN343" s="59">
        <f t="shared" si="126"/>
        <v>0</v>
      </c>
      <c r="BO343" s="59">
        <f t="shared" si="127"/>
        <v>0</v>
      </c>
      <c r="BP343" s="64"/>
      <c r="BQ343" s="59">
        <f t="shared" si="128"/>
        <v>0</v>
      </c>
      <c r="BR343" s="59">
        <f t="shared" si="129"/>
        <v>4012000</v>
      </c>
      <c r="BS343" s="59">
        <f t="shared" si="130"/>
        <v>0</v>
      </c>
      <c r="BT343" s="59">
        <f t="shared" si="131"/>
        <v>0</v>
      </c>
    </row>
    <row r="344">
      <c r="A344" s="41" t="s">
        <v>247</v>
      </c>
      <c r="B344" s="42" t="s">
        <v>248</v>
      </c>
      <c r="C344" s="6"/>
      <c r="D344" s="43">
        <f t="shared" ref="D344:AZ344" si="195">D345</f>
        <v>746201000</v>
      </c>
      <c r="E344" s="43">
        <f t="shared" si="195"/>
        <v>0</v>
      </c>
      <c r="F344" s="43">
        <f t="shared" si="195"/>
        <v>0</v>
      </c>
      <c r="G344" s="43">
        <f t="shared" si="195"/>
        <v>0</v>
      </c>
      <c r="H344" s="43">
        <f t="shared" si="195"/>
        <v>0</v>
      </c>
      <c r="I344" s="43">
        <f t="shared" si="195"/>
        <v>0</v>
      </c>
      <c r="J344" s="43">
        <f t="shared" si="195"/>
        <v>182294135</v>
      </c>
      <c r="K344" s="43">
        <f t="shared" si="195"/>
        <v>0</v>
      </c>
      <c r="L344" s="43">
        <f t="shared" si="195"/>
        <v>0</v>
      </c>
      <c r="M344" s="43">
        <f t="shared" si="195"/>
        <v>0</v>
      </c>
      <c r="N344" s="43">
        <f t="shared" si="195"/>
        <v>49700000</v>
      </c>
      <c r="O344" s="43">
        <f t="shared" si="195"/>
        <v>37000000</v>
      </c>
      <c r="P344" s="43">
        <f t="shared" si="195"/>
        <v>0</v>
      </c>
      <c r="Q344" s="43">
        <f t="shared" si="195"/>
        <v>0</v>
      </c>
      <c r="R344" s="43">
        <f t="shared" si="195"/>
        <v>0</v>
      </c>
      <c r="S344" s="43">
        <f t="shared" si="195"/>
        <v>33158809</v>
      </c>
      <c r="T344" s="43">
        <f t="shared" si="195"/>
        <v>0</v>
      </c>
      <c r="U344" s="43">
        <f t="shared" si="195"/>
        <v>0</v>
      </c>
      <c r="V344" s="43">
        <f t="shared" si="195"/>
        <v>0</v>
      </c>
      <c r="W344" s="43">
        <f t="shared" si="195"/>
        <v>0</v>
      </c>
      <c r="X344" s="43">
        <f t="shared" si="195"/>
        <v>75933800</v>
      </c>
      <c r="Y344" s="43">
        <f t="shared" si="195"/>
        <v>71328200</v>
      </c>
      <c r="Z344" s="43">
        <f t="shared" si="195"/>
        <v>0</v>
      </c>
      <c r="AA344" s="43">
        <f t="shared" si="195"/>
        <v>22487107</v>
      </c>
      <c r="AB344" s="43">
        <f t="shared" si="195"/>
        <v>0</v>
      </c>
      <c r="AC344" s="43">
        <f t="shared" si="195"/>
        <v>0</v>
      </c>
      <c r="AD344" s="43">
        <f t="shared" si="195"/>
        <v>0</v>
      </c>
      <c r="AE344" s="43">
        <f t="shared" si="195"/>
        <v>0</v>
      </c>
      <c r="AF344" s="43">
        <f t="shared" si="195"/>
        <v>0</v>
      </c>
      <c r="AG344" s="43">
        <f t="shared" si="195"/>
        <v>0</v>
      </c>
      <c r="AH344" s="43">
        <f t="shared" si="195"/>
        <v>32421469</v>
      </c>
      <c r="AI344" s="43">
        <f t="shared" si="195"/>
        <v>0</v>
      </c>
      <c r="AJ344" s="43">
        <f t="shared" si="195"/>
        <v>0</v>
      </c>
      <c r="AK344" s="43">
        <f t="shared" si="195"/>
        <v>0</v>
      </c>
      <c r="AL344" s="43">
        <f t="shared" si="195"/>
        <v>49561500</v>
      </c>
      <c r="AM344" s="43">
        <f t="shared" si="195"/>
        <v>0</v>
      </c>
      <c r="AN344" s="43">
        <f t="shared" si="195"/>
        <v>0</v>
      </c>
      <c r="AO344" s="43">
        <f t="shared" si="195"/>
        <v>0</v>
      </c>
      <c r="AP344" s="43">
        <f t="shared" si="195"/>
        <v>0</v>
      </c>
      <c r="AQ344" s="43">
        <f t="shared" si="195"/>
        <v>0</v>
      </c>
      <c r="AR344" s="43">
        <f t="shared" si="195"/>
        <v>0</v>
      </c>
      <c r="AS344" s="43">
        <f t="shared" si="195"/>
        <v>0</v>
      </c>
      <c r="AT344" s="43">
        <f t="shared" si="195"/>
        <v>0</v>
      </c>
      <c r="AU344" s="43">
        <f t="shared" si="195"/>
        <v>0</v>
      </c>
      <c r="AV344" s="43">
        <f t="shared" si="195"/>
        <v>0</v>
      </c>
      <c r="AW344" s="43">
        <f t="shared" si="195"/>
        <v>0</v>
      </c>
      <c r="AX344" s="43">
        <f t="shared" si="195"/>
        <v>0</v>
      </c>
      <c r="AY344" s="43">
        <f t="shared" si="195"/>
        <v>0</v>
      </c>
      <c r="AZ344" s="58">
        <f t="shared" si="195"/>
        <v>0</v>
      </c>
      <c r="BA344" s="59">
        <f t="shared" si="114"/>
        <v>553885020</v>
      </c>
      <c r="BB344" s="28">
        <f t="shared" si="115"/>
        <v>192315980</v>
      </c>
      <c r="BC344" s="29"/>
      <c r="BD344" s="59">
        <f t="shared" si="116"/>
        <v>0</v>
      </c>
      <c r="BE344" s="59">
        <f t="shared" si="117"/>
        <v>182294135</v>
      </c>
      <c r="BF344" s="59">
        <f t="shared" si="118"/>
        <v>86700000</v>
      </c>
      <c r="BG344" s="59">
        <f t="shared" si="119"/>
        <v>33158809</v>
      </c>
      <c r="BH344" s="59">
        <f t="shared" si="120"/>
        <v>75933800</v>
      </c>
      <c r="BI344" s="59">
        <f t="shared" si="121"/>
        <v>93815307</v>
      </c>
      <c r="BJ344" s="59">
        <f t="shared" si="122"/>
        <v>0</v>
      </c>
      <c r="BK344" s="59">
        <f t="shared" si="123"/>
        <v>32421469</v>
      </c>
      <c r="BL344" s="59">
        <f t="shared" si="124"/>
        <v>49561500</v>
      </c>
      <c r="BM344" s="59">
        <f t="shared" si="125"/>
        <v>0</v>
      </c>
      <c r="BN344" s="59">
        <f t="shared" si="126"/>
        <v>0</v>
      </c>
      <c r="BO344" s="59">
        <f t="shared" si="127"/>
        <v>0</v>
      </c>
      <c r="BP344" s="29"/>
      <c r="BQ344" s="59">
        <f t="shared" si="128"/>
        <v>268994135</v>
      </c>
      <c r="BR344" s="59">
        <f t="shared" si="129"/>
        <v>202907916</v>
      </c>
      <c r="BS344" s="59">
        <f t="shared" si="130"/>
        <v>81982969</v>
      </c>
      <c r="BT344" s="59">
        <f t="shared" si="131"/>
        <v>0</v>
      </c>
    </row>
    <row r="345">
      <c r="A345" s="45">
        <v>523111.0</v>
      </c>
      <c r="B345" s="46" t="s">
        <v>249</v>
      </c>
      <c r="C345" s="6"/>
      <c r="D345" s="47">
        <f t="shared" ref="D345:AZ345" si="196">sum(D347:D349)</f>
        <v>746201000</v>
      </c>
      <c r="E345" s="47">
        <f t="shared" si="196"/>
        <v>0</v>
      </c>
      <c r="F345" s="47">
        <f t="shared" si="196"/>
        <v>0</v>
      </c>
      <c r="G345" s="47">
        <f t="shared" si="196"/>
        <v>0</v>
      </c>
      <c r="H345" s="47">
        <f t="shared" si="196"/>
        <v>0</v>
      </c>
      <c r="I345" s="47">
        <f t="shared" si="196"/>
        <v>0</v>
      </c>
      <c r="J345" s="47">
        <f t="shared" si="196"/>
        <v>182294135</v>
      </c>
      <c r="K345" s="47">
        <f t="shared" si="196"/>
        <v>0</v>
      </c>
      <c r="L345" s="47">
        <f t="shared" si="196"/>
        <v>0</v>
      </c>
      <c r="M345" s="47">
        <f t="shared" si="196"/>
        <v>0</v>
      </c>
      <c r="N345" s="47">
        <f t="shared" si="196"/>
        <v>49700000</v>
      </c>
      <c r="O345" s="47">
        <f t="shared" si="196"/>
        <v>37000000</v>
      </c>
      <c r="P345" s="47">
        <f t="shared" si="196"/>
        <v>0</v>
      </c>
      <c r="Q345" s="47">
        <f t="shared" si="196"/>
        <v>0</v>
      </c>
      <c r="R345" s="47">
        <f t="shared" si="196"/>
        <v>0</v>
      </c>
      <c r="S345" s="47">
        <f t="shared" si="196"/>
        <v>33158809</v>
      </c>
      <c r="T345" s="47">
        <f t="shared" si="196"/>
        <v>0</v>
      </c>
      <c r="U345" s="47">
        <f t="shared" si="196"/>
        <v>0</v>
      </c>
      <c r="V345" s="47">
        <f t="shared" si="196"/>
        <v>0</v>
      </c>
      <c r="W345" s="47">
        <f t="shared" si="196"/>
        <v>0</v>
      </c>
      <c r="X345" s="47">
        <f t="shared" si="196"/>
        <v>75933800</v>
      </c>
      <c r="Y345" s="47">
        <f t="shared" si="196"/>
        <v>71328200</v>
      </c>
      <c r="Z345" s="47">
        <f t="shared" si="196"/>
        <v>0</v>
      </c>
      <c r="AA345" s="47">
        <f t="shared" si="196"/>
        <v>22487107</v>
      </c>
      <c r="AB345" s="47">
        <f t="shared" si="196"/>
        <v>0</v>
      </c>
      <c r="AC345" s="47">
        <f t="shared" si="196"/>
        <v>0</v>
      </c>
      <c r="AD345" s="47">
        <f t="shared" si="196"/>
        <v>0</v>
      </c>
      <c r="AE345" s="47">
        <f t="shared" si="196"/>
        <v>0</v>
      </c>
      <c r="AF345" s="47">
        <f t="shared" si="196"/>
        <v>0</v>
      </c>
      <c r="AG345" s="47">
        <f t="shared" si="196"/>
        <v>0</v>
      </c>
      <c r="AH345" s="47">
        <f t="shared" si="196"/>
        <v>32421469</v>
      </c>
      <c r="AI345" s="47">
        <f t="shared" si="196"/>
        <v>0</v>
      </c>
      <c r="AJ345" s="47">
        <f t="shared" si="196"/>
        <v>0</v>
      </c>
      <c r="AK345" s="47">
        <f t="shared" si="196"/>
        <v>0</v>
      </c>
      <c r="AL345" s="47">
        <f t="shared" si="196"/>
        <v>49561500</v>
      </c>
      <c r="AM345" s="47">
        <f t="shared" si="196"/>
        <v>0</v>
      </c>
      <c r="AN345" s="47">
        <f t="shared" si="196"/>
        <v>0</v>
      </c>
      <c r="AO345" s="47">
        <f t="shared" si="196"/>
        <v>0</v>
      </c>
      <c r="AP345" s="47">
        <f t="shared" si="196"/>
        <v>0</v>
      </c>
      <c r="AQ345" s="47">
        <f t="shared" si="196"/>
        <v>0</v>
      </c>
      <c r="AR345" s="47">
        <f t="shared" si="196"/>
        <v>0</v>
      </c>
      <c r="AS345" s="47">
        <f t="shared" si="196"/>
        <v>0</v>
      </c>
      <c r="AT345" s="47">
        <f t="shared" si="196"/>
        <v>0</v>
      </c>
      <c r="AU345" s="47">
        <f t="shared" si="196"/>
        <v>0</v>
      </c>
      <c r="AV345" s="47">
        <f t="shared" si="196"/>
        <v>0</v>
      </c>
      <c r="AW345" s="47">
        <f t="shared" si="196"/>
        <v>0</v>
      </c>
      <c r="AX345" s="47">
        <f t="shared" si="196"/>
        <v>0</v>
      </c>
      <c r="AY345" s="47">
        <f t="shared" si="196"/>
        <v>0</v>
      </c>
      <c r="AZ345" s="60">
        <f t="shared" si="196"/>
        <v>0</v>
      </c>
      <c r="BA345" s="59">
        <f t="shared" si="114"/>
        <v>553885020</v>
      </c>
      <c r="BB345" s="28">
        <f t="shared" si="115"/>
        <v>192315980</v>
      </c>
      <c r="BC345" s="61"/>
      <c r="BD345" s="59">
        <f t="shared" si="116"/>
        <v>0</v>
      </c>
      <c r="BE345" s="59">
        <f t="shared" si="117"/>
        <v>182294135</v>
      </c>
      <c r="BF345" s="59">
        <f t="shared" si="118"/>
        <v>86700000</v>
      </c>
      <c r="BG345" s="59">
        <f t="shared" si="119"/>
        <v>33158809</v>
      </c>
      <c r="BH345" s="59">
        <f t="shared" si="120"/>
        <v>75933800</v>
      </c>
      <c r="BI345" s="59">
        <f t="shared" si="121"/>
        <v>93815307</v>
      </c>
      <c r="BJ345" s="59">
        <f t="shared" si="122"/>
        <v>0</v>
      </c>
      <c r="BK345" s="59">
        <f t="shared" si="123"/>
        <v>32421469</v>
      </c>
      <c r="BL345" s="59">
        <f t="shared" si="124"/>
        <v>49561500</v>
      </c>
      <c r="BM345" s="59">
        <f t="shared" si="125"/>
        <v>0</v>
      </c>
      <c r="BN345" s="59">
        <f t="shared" si="126"/>
        <v>0</v>
      </c>
      <c r="BO345" s="59">
        <f t="shared" si="127"/>
        <v>0</v>
      </c>
      <c r="BP345" s="61"/>
      <c r="BQ345" s="59">
        <f t="shared" si="128"/>
        <v>268994135</v>
      </c>
      <c r="BR345" s="59">
        <f t="shared" si="129"/>
        <v>202907916</v>
      </c>
      <c r="BS345" s="59">
        <f t="shared" si="130"/>
        <v>81982969</v>
      </c>
      <c r="BT345" s="59">
        <f t="shared" si="131"/>
        <v>0</v>
      </c>
    </row>
    <row r="346">
      <c r="A346" s="49"/>
      <c r="B346" s="50" t="s">
        <v>37</v>
      </c>
      <c r="C346" s="6"/>
      <c r="D346" s="51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  <c r="AK346" s="62"/>
      <c r="AL346" s="62"/>
      <c r="AM346" s="62"/>
      <c r="AN346" s="62"/>
      <c r="AO346" s="62"/>
      <c r="AP346" s="62"/>
      <c r="AQ346" s="62"/>
      <c r="AR346" s="62"/>
      <c r="AS346" s="62"/>
      <c r="AT346" s="62"/>
      <c r="AU346" s="62"/>
      <c r="AV346" s="62"/>
      <c r="AW346" s="62"/>
      <c r="AX346" s="62"/>
      <c r="AY346" s="62"/>
      <c r="AZ346" s="63"/>
      <c r="BA346" s="59">
        <f t="shared" si="114"/>
        <v>0</v>
      </c>
      <c r="BB346" s="28">
        <f t="shared" si="115"/>
        <v>0</v>
      </c>
      <c r="BC346" s="64"/>
      <c r="BD346" s="59">
        <f t="shared" si="116"/>
        <v>0</v>
      </c>
      <c r="BE346" s="59">
        <f t="shared" si="117"/>
        <v>0</v>
      </c>
      <c r="BF346" s="59">
        <f t="shared" si="118"/>
        <v>0</v>
      </c>
      <c r="BG346" s="59">
        <f t="shared" si="119"/>
        <v>0</v>
      </c>
      <c r="BH346" s="59">
        <f t="shared" si="120"/>
        <v>0</v>
      </c>
      <c r="BI346" s="59">
        <f t="shared" si="121"/>
        <v>0</v>
      </c>
      <c r="BJ346" s="59">
        <f t="shared" si="122"/>
        <v>0</v>
      </c>
      <c r="BK346" s="59">
        <f t="shared" si="123"/>
        <v>0</v>
      </c>
      <c r="BL346" s="59">
        <f t="shared" si="124"/>
        <v>0</v>
      </c>
      <c r="BM346" s="59">
        <f t="shared" si="125"/>
        <v>0</v>
      </c>
      <c r="BN346" s="59">
        <f t="shared" si="126"/>
        <v>0</v>
      </c>
      <c r="BO346" s="59">
        <f t="shared" si="127"/>
        <v>0</v>
      </c>
      <c r="BP346" s="64"/>
      <c r="BQ346" s="59">
        <f t="shared" si="128"/>
        <v>0</v>
      </c>
      <c r="BR346" s="59">
        <f t="shared" si="129"/>
        <v>0</v>
      </c>
      <c r="BS346" s="59">
        <f t="shared" si="130"/>
        <v>0</v>
      </c>
      <c r="BT346" s="59">
        <f t="shared" si="131"/>
        <v>0</v>
      </c>
    </row>
    <row r="347">
      <c r="A347" s="49"/>
      <c r="B347" s="52" t="s">
        <v>38</v>
      </c>
      <c r="C347" s="52" t="s">
        <v>250</v>
      </c>
      <c r="D347" s="47">
        <v>5.9514E8</v>
      </c>
      <c r="E347" s="62"/>
      <c r="F347" s="62"/>
      <c r="G347" s="62"/>
      <c r="H347" s="62"/>
      <c r="I347" s="62"/>
      <c r="J347" s="53">
        <v>1.82294135E8</v>
      </c>
      <c r="K347" s="62"/>
      <c r="L347" s="53"/>
      <c r="M347" s="62"/>
      <c r="N347" s="162">
        <v>4.97E7</v>
      </c>
      <c r="O347" s="62"/>
      <c r="P347" s="62"/>
      <c r="Q347" s="62"/>
      <c r="R347" s="62"/>
      <c r="S347" s="53">
        <v>3.3158809E7</v>
      </c>
      <c r="T347" s="62"/>
      <c r="U347" s="62"/>
      <c r="V347" s="62"/>
      <c r="W347" s="62"/>
      <c r="X347" s="53">
        <f>171200+49500000</f>
        <v>49671200</v>
      </c>
      <c r="Y347" s="53">
        <f>21800000+49528200</f>
        <v>71328200</v>
      </c>
      <c r="Z347" s="62"/>
      <c r="AA347" s="53">
        <v>2.2487107E7</v>
      </c>
      <c r="AB347" s="62"/>
      <c r="AC347" s="62"/>
      <c r="AD347" s="62"/>
      <c r="AE347" s="62"/>
      <c r="AF347" s="62"/>
      <c r="AG347" s="62"/>
      <c r="AH347" s="53">
        <v>2.462535E7</v>
      </c>
      <c r="AI347" s="62"/>
      <c r="AJ347" s="62"/>
      <c r="AK347" s="62"/>
      <c r="AL347" s="53">
        <v>4.95615E7</v>
      </c>
      <c r="AM347" s="62"/>
      <c r="AN347" s="62"/>
      <c r="AO347" s="62"/>
      <c r="AP347" s="62"/>
      <c r="AQ347" s="62"/>
      <c r="AR347" s="62"/>
      <c r="AS347" s="62"/>
      <c r="AT347" s="62"/>
      <c r="AU347" s="62"/>
      <c r="AV347" s="53"/>
      <c r="AW347" s="62"/>
      <c r="AX347" s="62"/>
      <c r="AY347" s="62"/>
      <c r="AZ347" s="63"/>
      <c r="BA347" s="59">
        <f t="shared" si="114"/>
        <v>482826301</v>
      </c>
      <c r="BB347" s="28">
        <f t="shared" si="115"/>
        <v>112313699</v>
      </c>
      <c r="BC347" s="64"/>
      <c r="BD347" s="59">
        <f t="shared" si="116"/>
        <v>0</v>
      </c>
      <c r="BE347" s="59">
        <f t="shared" si="117"/>
        <v>182294135</v>
      </c>
      <c r="BF347" s="59">
        <f t="shared" si="118"/>
        <v>49700000</v>
      </c>
      <c r="BG347" s="59">
        <f t="shared" si="119"/>
        <v>33158809</v>
      </c>
      <c r="BH347" s="59">
        <f t="shared" si="120"/>
        <v>49671200</v>
      </c>
      <c r="BI347" s="59">
        <f t="shared" si="121"/>
        <v>93815307</v>
      </c>
      <c r="BJ347" s="59">
        <f t="shared" si="122"/>
        <v>0</v>
      </c>
      <c r="BK347" s="59">
        <f t="shared" si="123"/>
        <v>24625350</v>
      </c>
      <c r="BL347" s="59">
        <f t="shared" si="124"/>
        <v>49561500</v>
      </c>
      <c r="BM347" s="59">
        <f t="shared" si="125"/>
        <v>0</v>
      </c>
      <c r="BN347" s="59">
        <f t="shared" si="126"/>
        <v>0</v>
      </c>
      <c r="BO347" s="59">
        <f t="shared" si="127"/>
        <v>0</v>
      </c>
      <c r="BP347" s="64"/>
      <c r="BQ347" s="59">
        <f t="shared" si="128"/>
        <v>231994135</v>
      </c>
      <c r="BR347" s="59">
        <f t="shared" si="129"/>
        <v>176645316</v>
      </c>
      <c r="BS347" s="59">
        <f t="shared" si="130"/>
        <v>74186850</v>
      </c>
      <c r="BT347" s="59">
        <f t="shared" si="131"/>
        <v>0</v>
      </c>
    </row>
    <row r="348">
      <c r="A348" s="49"/>
      <c r="B348" s="52" t="s">
        <v>38</v>
      </c>
      <c r="C348" s="52" t="s">
        <v>251</v>
      </c>
      <c r="D348" s="47">
        <v>1.02872E8</v>
      </c>
      <c r="E348" s="62"/>
      <c r="F348" s="62"/>
      <c r="G348" s="62"/>
      <c r="H348" s="62"/>
      <c r="I348" s="62"/>
      <c r="J348" s="53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53">
        <v>2.62626E7</v>
      </c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62"/>
      <c r="AJ348" s="62"/>
      <c r="AK348" s="62"/>
      <c r="AL348" s="62"/>
      <c r="AM348" s="62"/>
      <c r="AN348" s="62"/>
      <c r="AO348" s="62"/>
      <c r="AP348" s="62"/>
      <c r="AQ348" s="62"/>
      <c r="AR348" s="62"/>
      <c r="AS348" s="62"/>
      <c r="AT348" s="62"/>
      <c r="AU348" s="62"/>
      <c r="AV348" s="62"/>
      <c r="AW348" s="62"/>
      <c r="AX348" s="62"/>
      <c r="AY348" s="62"/>
      <c r="AZ348" s="63"/>
      <c r="BA348" s="59">
        <f t="shared" si="114"/>
        <v>26262600</v>
      </c>
      <c r="BB348" s="28">
        <f t="shared" si="115"/>
        <v>76609400</v>
      </c>
      <c r="BC348" s="64"/>
      <c r="BD348" s="59">
        <f t="shared" si="116"/>
        <v>0</v>
      </c>
      <c r="BE348" s="59">
        <f t="shared" si="117"/>
        <v>0</v>
      </c>
      <c r="BF348" s="59">
        <f t="shared" si="118"/>
        <v>0</v>
      </c>
      <c r="BG348" s="59">
        <f t="shared" si="119"/>
        <v>0</v>
      </c>
      <c r="BH348" s="59">
        <f t="shared" si="120"/>
        <v>26262600</v>
      </c>
      <c r="BI348" s="59">
        <f t="shared" si="121"/>
        <v>0</v>
      </c>
      <c r="BJ348" s="59">
        <f t="shared" si="122"/>
        <v>0</v>
      </c>
      <c r="BK348" s="59">
        <f t="shared" si="123"/>
        <v>0</v>
      </c>
      <c r="BL348" s="59">
        <f t="shared" si="124"/>
        <v>0</v>
      </c>
      <c r="BM348" s="59">
        <f t="shared" si="125"/>
        <v>0</v>
      </c>
      <c r="BN348" s="59">
        <f t="shared" si="126"/>
        <v>0</v>
      </c>
      <c r="BO348" s="59">
        <f t="shared" si="127"/>
        <v>0</v>
      </c>
      <c r="BP348" s="64"/>
      <c r="BQ348" s="59">
        <f t="shared" si="128"/>
        <v>0</v>
      </c>
      <c r="BR348" s="59">
        <f t="shared" si="129"/>
        <v>26262600</v>
      </c>
      <c r="BS348" s="59">
        <f t="shared" si="130"/>
        <v>0</v>
      </c>
      <c r="BT348" s="59">
        <f t="shared" si="131"/>
        <v>0</v>
      </c>
    </row>
    <row r="349">
      <c r="A349" s="49"/>
      <c r="B349" s="52" t="s">
        <v>38</v>
      </c>
      <c r="C349" s="52" t="s">
        <v>252</v>
      </c>
      <c r="D349" s="47">
        <v>4.8189E7</v>
      </c>
      <c r="E349" s="62"/>
      <c r="F349" s="62"/>
      <c r="G349" s="62"/>
      <c r="H349" s="62"/>
      <c r="I349" s="62"/>
      <c r="J349" s="53"/>
      <c r="K349" s="62"/>
      <c r="L349" s="62"/>
      <c r="M349" s="62"/>
      <c r="N349" s="62"/>
      <c r="O349" s="53">
        <v>3.7E7</v>
      </c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2"/>
      <c r="AH349" s="53">
        <v>7796119.0</v>
      </c>
      <c r="AI349" s="62"/>
      <c r="AJ349" s="62"/>
      <c r="AK349" s="62"/>
      <c r="AL349" s="62"/>
      <c r="AM349" s="62"/>
      <c r="AN349" s="62"/>
      <c r="AO349" s="62"/>
      <c r="AP349" s="62"/>
      <c r="AQ349" s="62"/>
      <c r="AR349" s="62"/>
      <c r="AS349" s="62"/>
      <c r="AT349" s="62"/>
      <c r="AU349" s="62"/>
      <c r="AV349" s="62"/>
      <c r="AW349" s="62"/>
      <c r="AX349" s="62"/>
      <c r="AY349" s="62"/>
      <c r="AZ349" s="63"/>
      <c r="BA349" s="59">
        <f t="shared" si="114"/>
        <v>44796119</v>
      </c>
      <c r="BB349" s="28">
        <f t="shared" si="115"/>
        <v>3392881</v>
      </c>
      <c r="BC349" s="64"/>
      <c r="BD349" s="59">
        <f t="shared" si="116"/>
        <v>0</v>
      </c>
      <c r="BE349" s="59">
        <f t="shared" si="117"/>
        <v>0</v>
      </c>
      <c r="BF349" s="59">
        <f t="shared" si="118"/>
        <v>37000000</v>
      </c>
      <c r="BG349" s="59">
        <f t="shared" si="119"/>
        <v>0</v>
      </c>
      <c r="BH349" s="59">
        <f t="shared" si="120"/>
        <v>0</v>
      </c>
      <c r="BI349" s="59">
        <f t="shared" si="121"/>
        <v>0</v>
      </c>
      <c r="BJ349" s="59">
        <f t="shared" si="122"/>
        <v>0</v>
      </c>
      <c r="BK349" s="59">
        <f t="shared" si="123"/>
        <v>7796119</v>
      </c>
      <c r="BL349" s="59">
        <f t="shared" si="124"/>
        <v>0</v>
      </c>
      <c r="BM349" s="59">
        <f t="shared" si="125"/>
        <v>0</v>
      </c>
      <c r="BN349" s="59">
        <f t="shared" si="126"/>
        <v>0</v>
      </c>
      <c r="BO349" s="59">
        <f t="shared" si="127"/>
        <v>0</v>
      </c>
      <c r="BP349" s="64"/>
      <c r="BQ349" s="59">
        <f t="shared" si="128"/>
        <v>37000000</v>
      </c>
      <c r="BR349" s="59">
        <f t="shared" si="129"/>
        <v>0</v>
      </c>
      <c r="BS349" s="59">
        <f t="shared" si="130"/>
        <v>7796119</v>
      </c>
      <c r="BT349" s="59">
        <f t="shared" si="131"/>
        <v>0</v>
      </c>
    </row>
    <row r="350">
      <c r="A350" s="41" t="s">
        <v>253</v>
      </c>
      <c r="B350" s="42" t="s">
        <v>254</v>
      </c>
      <c r="C350" s="6"/>
      <c r="D350" s="43">
        <f t="shared" ref="D350:AZ350" si="197">sum(D351)</f>
        <v>371210000</v>
      </c>
      <c r="E350" s="43">
        <f t="shared" si="197"/>
        <v>0</v>
      </c>
      <c r="F350" s="43">
        <f t="shared" si="197"/>
        <v>0</v>
      </c>
      <c r="G350" s="43">
        <f t="shared" si="197"/>
        <v>0</v>
      </c>
      <c r="H350" s="43">
        <f t="shared" si="197"/>
        <v>0</v>
      </c>
      <c r="I350" s="43">
        <f t="shared" si="197"/>
        <v>0</v>
      </c>
      <c r="J350" s="43">
        <f t="shared" si="197"/>
        <v>0</v>
      </c>
      <c r="K350" s="43">
        <f t="shared" si="197"/>
        <v>0</v>
      </c>
      <c r="L350" s="43">
        <f t="shared" si="197"/>
        <v>2153000</v>
      </c>
      <c r="M350" s="43">
        <f t="shared" si="197"/>
        <v>0</v>
      </c>
      <c r="N350" s="43">
        <f t="shared" si="197"/>
        <v>50554000</v>
      </c>
      <c r="O350" s="43">
        <f t="shared" si="197"/>
        <v>0</v>
      </c>
      <c r="P350" s="43">
        <f t="shared" si="197"/>
        <v>0</v>
      </c>
      <c r="Q350" s="43">
        <f t="shared" si="197"/>
        <v>0</v>
      </c>
      <c r="R350" s="43">
        <f t="shared" si="197"/>
        <v>0</v>
      </c>
      <c r="S350" s="43">
        <f t="shared" si="197"/>
        <v>248100</v>
      </c>
      <c r="T350" s="43">
        <f t="shared" si="197"/>
        <v>28942600</v>
      </c>
      <c r="U350" s="43">
        <f t="shared" si="197"/>
        <v>0</v>
      </c>
      <c r="V350" s="43">
        <f t="shared" si="197"/>
        <v>0</v>
      </c>
      <c r="W350" s="43">
        <f t="shared" si="197"/>
        <v>0</v>
      </c>
      <c r="X350" s="43">
        <f t="shared" si="197"/>
        <v>8226800</v>
      </c>
      <c r="Y350" s="43">
        <f t="shared" si="197"/>
        <v>0</v>
      </c>
      <c r="Z350" s="43">
        <f t="shared" si="197"/>
        <v>0</v>
      </c>
      <c r="AA350" s="43">
        <f t="shared" si="197"/>
        <v>5693100</v>
      </c>
      <c r="AB350" s="43">
        <f t="shared" si="197"/>
        <v>0</v>
      </c>
      <c r="AC350" s="43">
        <f t="shared" si="197"/>
        <v>0</v>
      </c>
      <c r="AD350" s="43">
        <f t="shared" si="197"/>
        <v>688500</v>
      </c>
      <c r="AE350" s="43">
        <f t="shared" si="197"/>
        <v>0</v>
      </c>
      <c r="AF350" s="43">
        <f t="shared" si="197"/>
        <v>0</v>
      </c>
      <c r="AG350" s="43">
        <f t="shared" si="197"/>
        <v>0</v>
      </c>
      <c r="AH350" s="43">
        <f t="shared" si="197"/>
        <v>2893500</v>
      </c>
      <c r="AI350" s="43">
        <f t="shared" si="197"/>
        <v>0</v>
      </c>
      <c r="AJ350" s="43">
        <f t="shared" si="197"/>
        <v>49539700</v>
      </c>
      <c r="AK350" s="43">
        <f t="shared" si="197"/>
        <v>0</v>
      </c>
      <c r="AL350" s="43">
        <f t="shared" si="197"/>
        <v>1620000</v>
      </c>
      <c r="AM350" s="43">
        <f t="shared" si="197"/>
        <v>0</v>
      </c>
      <c r="AN350" s="43">
        <f t="shared" si="197"/>
        <v>0</v>
      </c>
      <c r="AO350" s="43">
        <f t="shared" si="197"/>
        <v>0</v>
      </c>
      <c r="AP350" s="43">
        <f t="shared" si="197"/>
        <v>0</v>
      </c>
      <c r="AQ350" s="43">
        <f t="shared" si="197"/>
        <v>0</v>
      </c>
      <c r="AR350" s="43">
        <f t="shared" si="197"/>
        <v>0</v>
      </c>
      <c r="AS350" s="43">
        <f t="shared" si="197"/>
        <v>0</v>
      </c>
      <c r="AT350" s="43">
        <f t="shared" si="197"/>
        <v>0</v>
      </c>
      <c r="AU350" s="43">
        <f t="shared" si="197"/>
        <v>0</v>
      </c>
      <c r="AV350" s="43">
        <f t="shared" si="197"/>
        <v>0</v>
      </c>
      <c r="AW350" s="43">
        <f t="shared" si="197"/>
        <v>0</v>
      </c>
      <c r="AX350" s="43">
        <f t="shared" si="197"/>
        <v>0</v>
      </c>
      <c r="AY350" s="43">
        <f t="shared" si="197"/>
        <v>0</v>
      </c>
      <c r="AZ350" s="58">
        <f t="shared" si="197"/>
        <v>0</v>
      </c>
      <c r="BA350" s="59">
        <f t="shared" si="114"/>
        <v>150559300</v>
      </c>
      <c r="BB350" s="28">
        <f t="shared" si="115"/>
        <v>220650700</v>
      </c>
      <c r="BC350" s="29"/>
      <c r="BD350" s="59">
        <f t="shared" si="116"/>
        <v>0</v>
      </c>
      <c r="BE350" s="59">
        <f t="shared" si="117"/>
        <v>2153000</v>
      </c>
      <c r="BF350" s="59">
        <f t="shared" si="118"/>
        <v>50554000</v>
      </c>
      <c r="BG350" s="59">
        <f t="shared" si="119"/>
        <v>29190700</v>
      </c>
      <c r="BH350" s="59">
        <f t="shared" si="120"/>
        <v>8226800</v>
      </c>
      <c r="BI350" s="59">
        <f t="shared" si="121"/>
        <v>5693100</v>
      </c>
      <c r="BJ350" s="59">
        <f t="shared" si="122"/>
        <v>688500</v>
      </c>
      <c r="BK350" s="59">
        <f t="shared" si="123"/>
        <v>52433200</v>
      </c>
      <c r="BL350" s="59">
        <f t="shared" si="124"/>
        <v>1620000</v>
      </c>
      <c r="BM350" s="59">
        <f t="shared" si="125"/>
        <v>0</v>
      </c>
      <c r="BN350" s="59">
        <f t="shared" si="126"/>
        <v>0</v>
      </c>
      <c r="BO350" s="59">
        <f t="shared" si="127"/>
        <v>0</v>
      </c>
      <c r="BP350" s="29"/>
      <c r="BQ350" s="59">
        <f t="shared" si="128"/>
        <v>52707000</v>
      </c>
      <c r="BR350" s="59">
        <f t="shared" si="129"/>
        <v>43110600</v>
      </c>
      <c r="BS350" s="59">
        <f t="shared" si="130"/>
        <v>54741700</v>
      </c>
      <c r="BT350" s="59">
        <f t="shared" si="131"/>
        <v>0</v>
      </c>
    </row>
    <row r="351">
      <c r="A351" s="45">
        <v>523121.0</v>
      </c>
      <c r="B351" s="46" t="s">
        <v>88</v>
      </c>
      <c r="C351" s="6"/>
      <c r="D351" s="47">
        <f t="shared" ref="D351:AZ351" si="198">sum(D353:D357)</f>
        <v>371210000</v>
      </c>
      <c r="E351" s="47">
        <f t="shared" si="198"/>
        <v>0</v>
      </c>
      <c r="F351" s="47">
        <f t="shared" si="198"/>
        <v>0</v>
      </c>
      <c r="G351" s="47">
        <f t="shared" si="198"/>
        <v>0</v>
      </c>
      <c r="H351" s="47">
        <f t="shared" si="198"/>
        <v>0</v>
      </c>
      <c r="I351" s="47">
        <f t="shared" si="198"/>
        <v>0</v>
      </c>
      <c r="J351" s="47">
        <f t="shared" si="198"/>
        <v>0</v>
      </c>
      <c r="K351" s="47">
        <f t="shared" si="198"/>
        <v>0</v>
      </c>
      <c r="L351" s="47">
        <f t="shared" si="198"/>
        <v>2153000</v>
      </c>
      <c r="M351" s="47">
        <f t="shared" si="198"/>
        <v>0</v>
      </c>
      <c r="N351" s="47">
        <f t="shared" si="198"/>
        <v>50554000</v>
      </c>
      <c r="O351" s="47">
        <f t="shared" si="198"/>
        <v>0</v>
      </c>
      <c r="P351" s="47">
        <f t="shared" si="198"/>
        <v>0</v>
      </c>
      <c r="Q351" s="47">
        <f t="shared" si="198"/>
        <v>0</v>
      </c>
      <c r="R351" s="47">
        <f t="shared" si="198"/>
        <v>0</v>
      </c>
      <c r="S351" s="47">
        <f t="shared" si="198"/>
        <v>248100</v>
      </c>
      <c r="T351" s="47">
        <f t="shared" si="198"/>
        <v>28942600</v>
      </c>
      <c r="U351" s="47">
        <f t="shared" si="198"/>
        <v>0</v>
      </c>
      <c r="V351" s="47">
        <f t="shared" si="198"/>
        <v>0</v>
      </c>
      <c r="W351" s="47">
        <f t="shared" si="198"/>
        <v>0</v>
      </c>
      <c r="X351" s="47">
        <f t="shared" si="198"/>
        <v>8226800</v>
      </c>
      <c r="Y351" s="47">
        <f t="shared" si="198"/>
        <v>0</v>
      </c>
      <c r="Z351" s="47">
        <f t="shared" si="198"/>
        <v>0</v>
      </c>
      <c r="AA351" s="47">
        <f t="shared" si="198"/>
        <v>5693100</v>
      </c>
      <c r="AB351" s="47">
        <f t="shared" si="198"/>
        <v>0</v>
      </c>
      <c r="AC351" s="47">
        <f t="shared" si="198"/>
        <v>0</v>
      </c>
      <c r="AD351" s="47">
        <f t="shared" si="198"/>
        <v>688500</v>
      </c>
      <c r="AE351" s="47">
        <f t="shared" si="198"/>
        <v>0</v>
      </c>
      <c r="AF351" s="47">
        <f t="shared" si="198"/>
        <v>0</v>
      </c>
      <c r="AG351" s="47">
        <f t="shared" si="198"/>
        <v>0</v>
      </c>
      <c r="AH351" s="47">
        <f t="shared" si="198"/>
        <v>2893500</v>
      </c>
      <c r="AI351" s="47">
        <f t="shared" si="198"/>
        <v>0</v>
      </c>
      <c r="AJ351" s="47">
        <f t="shared" si="198"/>
        <v>49539700</v>
      </c>
      <c r="AK351" s="47">
        <f t="shared" si="198"/>
        <v>0</v>
      </c>
      <c r="AL351" s="47">
        <f t="shared" si="198"/>
        <v>1620000</v>
      </c>
      <c r="AM351" s="47">
        <f t="shared" si="198"/>
        <v>0</v>
      </c>
      <c r="AN351" s="47">
        <f t="shared" si="198"/>
        <v>0</v>
      </c>
      <c r="AO351" s="47">
        <f t="shared" si="198"/>
        <v>0</v>
      </c>
      <c r="AP351" s="47">
        <f t="shared" si="198"/>
        <v>0</v>
      </c>
      <c r="AQ351" s="47">
        <f t="shared" si="198"/>
        <v>0</v>
      </c>
      <c r="AR351" s="47">
        <f t="shared" si="198"/>
        <v>0</v>
      </c>
      <c r="AS351" s="47">
        <f t="shared" si="198"/>
        <v>0</v>
      </c>
      <c r="AT351" s="47">
        <f t="shared" si="198"/>
        <v>0</v>
      </c>
      <c r="AU351" s="47">
        <f t="shared" si="198"/>
        <v>0</v>
      </c>
      <c r="AV351" s="47">
        <f t="shared" si="198"/>
        <v>0</v>
      </c>
      <c r="AW351" s="47">
        <f t="shared" si="198"/>
        <v>0</v>
      </c>
      <c r="AX351" s="47">
        <f t="shared" si="198"/>
        <v>0</v>
      </c>
      <c r="AY351" s="47">
        <f t="shared" si="198"/>
        <v>0</v>
      </c>
      <c r="AZ351" s="60">
        <f t="shared" si="198"/>
        <v>0</v>
      </c>
      <c r="BA351" s="59">
        <f t="shared" si="114"/>
        <v>150559300</v>
      </c>
      <c r="BB351" s="28">
        <f t="shared" si="115"/>
        <v>220650700</v>
      </c>
      <c r="BC351" s="61"/>
      <c r="BD351" s="59">
        <f t="shared" si="116"/>
        <v>0</v>
      </c>
      <c r="BE351" s="59">
        <f t="shared" si="117"/>
        <v>2153000</v>
      </c>
      <c r="BF351" s="59">
        <f t="shared" si="118"/>
        <v>50554000</v>
      </c>
      <c r="BG351" s="59">
        <f t="shared" si="119"/>
        <v>29190700</v>
      </c>
      <c r="BH351" s="59">
        <f t="shared" si="120"/>
        <v>8226800</v>
      </c>
      <c r="BI351" s="59">
        <f t="shared" si="121"/>
        <v>5693100</v>
      </c>
      <c r="BJ351" s="59">
        <f t="shared" si="122"/>
        <v>688500</v>
      </c>
      <c r="BK351" s="59">
        <f t="shared" si="123"/>
        <v>52433200</v>
      </c>
      <c r="BL351" s="59">
        <f t="shared" si="124"/>
        <v>1620000</v>
      </c>
      <c r="BM351" s="59">
        <f t="shared" si="125"/>
        <v>0</v>
      </c>
      <c r="BN351" s="59">
        <f t="shared" si="126"/>
        <v>0</v>
      </c>
      <c r="BO351" s="59">
        <f t="shared" si="127"/>
        <v>0</v>
      </c>
      <c r="BP351" s="61"/>
      <c r="BQ351" s="59">
        <f t="shared" si="128"/>
        <v>52707000</v>
      </c>
      <c r="BR351" s="59">
        <f t="shared" si="129"/>
        <v>43110600</v>
      </c>
      <c r="BS351" s="59">
        <f t="shared" si="130"/>
        <v>54741700</v>
      </c>
      <c r="BT351" s="59">
        <f t="shared" si="131"/>
        <v>0</v>
      </c>
    </row>
    <row r="352">
      <c r="A352" s="49"/>
      <c r="B352" s="50" t="s">
        <v>37</v>
      </c>
      <c r="C352" s="6"/>
      <c r="D352" s="51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2"/>
      <c r="AH352" s="62"/>
      <c r="AI352" s="62"/>
      <c r="AJ352" s="62"/>
      <c r="AK352" s="62"/>
      <c r="AL352" s="62"/>
      <c r="AM352" s="62"/>
      <c r="AN352" s="62"/>
      <c r="AO352" s="62"/>
      <c r="AP352" s="62"/>
      <c r="AQ352" s="62"/>
      <c r="AR352" s="62"/>
      <c r="AS352" s="62"/>
      <c r="AT352" s="62"/>
      <c r="AU352" s="62"/>
      <c r="AV352" s="62"/>
      <c r="AW352" s="62"/>
      <c r="AX352" s="62"/>
      <c r="AY352" s="62"/>
      <c r="AZ352" s="63"/>
      <c r="BA352" s="59">
        <f t="shared" si="114"/>
        <v>0</v>
      </c>
      <c r="BB352" s="28">
        <f t="shared" si="115"/>
        <v>0</v>
      </c>
      <c r="BC352" s="64"/>
      <c r="BD352" s="59">
        <f t="shared" si="116"/>
        <v>0</v>
      </c>
      <c r="BE352" s="59">
        <f t="shared" si="117"/>
        <v>0</v>
      </c>
      <c r="BF352" s="59">
        <f t="shared" si="118"/>
        <v>0</v>
      </c>
      <c r="BG352" s="59">
        <f t="shared" si="119"/>
        <v>0</v>
      </c>
      <c r="BH352" s="59">
        <f t="shared" si="120"/>
        <v>0</v>
      </c>
      <c r="BI352" s="59">
        <f t="shared" si="121"/>
        <v>0</v>
      </c>
      <c r="BJ352" s="59">
        <f t="shared" si="122"/>
        <v>0</v>
      </c>
      <c r="BK352" s="59">
        <f t="shared" si="123"/>
        <v>0</v>
      </c>
      <c r="BL352" s="59">
        <f t="shared" si="124"/>
        <v>0</v>
      </c>
      <c r="BM352" s="59">
        <f t="shared" si="125"/>
        <v>0</v>
      </c>
      <c r="BN352" s="59">
        <f t="shared" si="126"/>
        <v>0</v>
      </c>
      <c r="BO352" s="59">
        <f t="shared" si="127"/>
        <v>0</v>
      </c>
      <c r="BP352" s="64"/>
      <c r="BQ352" s="59">
        <f t="shared" si="128"/>
        <v>0</v>
      </c>
      <c r="BR352" s="59">
        <f t="shared" si="129"/>
        <v>0</v>
      </c>
      <c r="BS352" s="59">
        <f t="shared" si="130"/>
        <v>0</v>
      </c>
      <c r="BT352" s="59">
        <f t="shared" si="131"/>
        <v>0</v>
      </c>
    </row>
    <row r="353">
      <c r="A353" s="49"/>
      <c r="B353" s="52" t="s">
        <v>38</v>
      </c>
      <c r="C353" s="52" t="s">
        <v>255</v>
      </c>
      <c r="D353" s="47">
        <v>4.249E7</v>
      </c>
      <c r="E353" s="62"/>
      <c r="F353" s="62"/>
      <c r="G353" s="62"/>
      <c r="H353" s="62"/>
      <c r="I353" s="62"/>
      <c r="J353" s="53"/>
      <c r="K353" s="62"/>
      <c r="L353" s="62"/>
      <c r="M353" s="62"/>
      <c r="N353" s="125">
        <v>1.32978E7</v>
      </c>
      <c r="O353" s="62"/>
      <c r="P353" s="62"/>
      <c r="Q353" s="62"/>
      <c r="R353" s="53"/>
      <c r="S353" s="62"/>
      <c r="T353" s="53">
        <v>1.2E7</v>
      </c>
      <c r="U353" s="62"/>
      <c r="V353" s="53"/>
      <c r="W353" s="62"/>
      <c r="X353" s="62"/>
      <c r="Y353" s="62"/>
      <c r="Z353" s="53"/>
      <c r="AA353" s="53">
        <v>1690000.0</v>
      </c>
      <c r="AB353" s="62"/>
      <c r="AC353" s="62"/>
      <c r="AD353" s="53"/>
      <c r="AE353" s="62"/>
      <c r="AF353" s="62"/>
      <c r="AG353" s="62"/>
      <c r="AH353" s="53"/>
      <c r="AI353" s="51"/>
      <c r="AJ353" s="53">
        <v>1.0E7</v>
      </c>
      <c r="AK353" s="62"/>
      <c r="AL353" s="53"/>
      <c r="AM353" s="62"/>
      <c r="AN353" s="62"/>
      <c r="AO353" s="62"/>
      <c r="AP353" s="53"/>
      <c r="AQ353" s="62"/>
      <c r="AR353" s="62"/>
      <c r="AS353" s="62"/>
      <c r="AT353" s="53"/>
      <c r="AU353" s="62"/>
      <c r="AV353" s="53"/>
      <c r="AW353" s="62"/>
      <c r="AX353" s="53"/>
      <c r="AY353" s="62"/>
      <c r="AZ353" s="63"/>
      <c r="BA353" s="59">
        <f t="shared" si="114"/>
        <v>36987800</v>
      </c>
      <c r="BB353" s="28">
        <f t="shared" si="115"/>
        <v>5502200</v>
      </c>
      <c r="BC353" s="64"/>
      <c r="BD353" s="59">
        <f t="shared" si="116"/>
        <v>0</v>
      </c>
      <c r="BE353" s="59">
        <f t="shared" si="117"/>
        <v>0</v>
      </c>
      <c r="BF353" s="59">
        <f t="shared" si="118"/>
        <v>13297800</v>
      </c>
      <c r="BG353" s="59">
        <f t="shared" si="119"/>
        <v>12000000</v>
      </c>
      <c r="BH353" s="59">
        <f t="shared" si="120"/>
        <v>0</v>
      </c>
      <c r="BI353" s="59">
        <f t="shared" si="121"/>
        <v>1690000</v>
      </c>
      <c r="BJ353" s="59">
        <f t="shared" si="122"/>
        <v>0</v>
      </c>
      <c r="BK353" s="59">
        <f t="shared" si="123"/>
        <v>10000000</v>
      </c>
      <c r="BL353" s="59">
        <f t="shared" si="124"/>
        <v>0</v>
      </c>
      <c r="BM353" s="59">
        <f t="shared" si="125"/>
        <v>0</v>
      </c>
      <c r="BN353" s="59">
        <f t="shared" si="126"/>
        <v>0</v>
      </c>
      <c r="BO353" s="59">
        <f t="shared" si="127"/>
        <v>0</v>
      </c>
      <c r="BP353" s="64"/>
      <c r="BQ353" s="59">
        <f t="shared" si="128"/>
        <v>13297800</v>
      </c>
      <c r="BR353" s="59">
        <f t="shared" si="129"/>
        <v>13690000</v>
      </c>
      <c r="BS353" s="59">
        <f t="shared" si="130"/>
        <v>10000000</v>
      </c>
      <c r="BT353" s="59">
        <f t="shared" si="131"/>
        <v>0</v>
      </c>
    </row>
    <row r="354">
      <c r="A354" s="49"/>
      <c r="B354" s="52" t="s">
        <v>38</v>
      </c>
      <c r="C354" s="52" t="s">
        <v>256</v>
      </c>
      <c r="D354" s="47">
        <v>2.79E8</v>
      </c>
      <c r="E354" s="62"/>
      <c r="F354" s="62"/>
      <c r="G354" s="62"/>
      <c r="H354" s="62"/>
      <c r="I354" s="62"/>
      <c r="J354" s="53"/>
      <c r="K354" s="62"/>
      <c r="L354" s="62"/>
      <c r="M354" s="62"/>
      <c r="N354" s="125">
        <v>3.65412E7</v>
      </c>
      <c r="O354" s="62"/>
      <c r="P354" s="62"/>
      <c r="Q354" s="62"/>
      <c r="R354" s="53"/>
      <c r="S354" s="62"/>
      <c r="T354" s="53">
        <f>12500000+471500+62000</f>
        <v>13033500</v>
      </c>
      <c r="U354" s="62"/>
      <c r="V354" s="53"/>
      <c r="W354" s="62"/>
      <c r="X354" s="53">
        <v>1560700.0</v>
      </c>
      <c r="Y354" s="62"/>
      <c r="Z354" s="53"/>
      <c r="AA354" s="53">
        <v>4003100.0</v>
      </c>
      <c r="AB354" s="62"/>
      <c r="AC354" s="62"/>
      <c r="AD354" s="53">
        <v>124000.0</v>
      </c>
      <c r="AE354" s="62"/>
      <c r="AF354" s="62"/>
      <c r="AG354" s="62"/>
      <c r="AH354" s="53">
        <v>350500.0</v>
      </c>
      <c r="AI354" s="51"/>
      <c r="AJ354" s="53">
        <v>3.65E7</v>
      </c>
      <c r="AK354" s="62"/>
      <c r="AL354" s="53">
        <v>54000.0</v>
      </c>
      <c r="AM354" s="62"/>
      <c r="AN354" s="62"/>
      <c r="AO354" s="62"/>
      <c r="AP354" s="53"/>
      <c r="AQ354" s="62"/>
      <c r="AR354" s="62"/>
      <c r="AS354" s="62"/>
      <c r="AT354" s="53"/>
      <c r="AU354" s="62"/>
      <c r="AV354" s="53"/>
      <c r="AW354" s="62"/>
      <c r="AX354" s="53"/>
      <c r="AY354" s="62"/>
      <c r="AZ354" s="63"/>
      <c r="BA354" s="59">
        <f t="shared" si="114"/>
        <v>92167000</v>
      </c>
      <c r="BB354" s="28">
        <f t="shared" si="115"/>
        <v>186833000</v>
      </c>
      <c r="BC354" s="64"/>
      <c r="BD354" s="59">
        <f t="shared" si="116"/>
        <v>0</v>
      </c>
      <c r="BE354" s="59">
        <f t="shared" si="117"/>
        <v>0</v>
      </c>
      <c r="BF354" s="59">
        <f t="shared" si="118"/>
        <v>36541200</v>
      </c>
      <c r="BG354" s="59">
        <f t="shared" si="119"/>
        <v>13033500</v>
      </c>
      <c r="BH354" s="59">
        <f t="shared" si="120"/>
        <v>1560700</v>
      </c>
      <c r="BI354" s="59">
        <f t="shared" si="121"/>
        <v>4003100</v>
      </c>
      <c r="BJ354" s="59">
        <f t="shared" si="122"/>
        <v>124000</v>
      </c>
      <c r="BK354" s="59">
        <f t="shared" si="123"/>
        <v>36850500</v>
      </c>
      <c r="BL354" s="59">
        <f t="shared" si="124"/>
        <v>54000</v>
      </c>
      <c r="BM354" s="59">
        <f t="shared" si="125"/>
        <v>0</v>
      </c>
      <c r="BN354" s="59">
        <f t="shared" si="126"/>
        <v>0</v>
      </c>
      <c r="BO354" s="59">
        <f t="shared" si="127"/>
        <v>0</v>
      </c>
      <c r="BP354" s="64"/>
      <c r="BQ354" s="59">
        <f t="shared" si="128"/>
        <v>36541200</v>
      </c>
      <c r="BR354" s="59">
        <f t="shared" si="129"/>
        <v>18597300</v>
      </c>
      <c r="BS354" s="59">
        <f t="shared" si="130"/>
        <v>37028500</v>
      </c>
      <c r="BT354" s="59">
        <f t="shared" si="131"/>
        <v>0</v>
      </c>
    </row>
    <row r="355">
      <c r="A355" s="49"/>
      <c r="B355" s="52" t="s">
        <v>38</v>
      </c>
      <c r="C355" s="52" t="s">
        <v>257</v>
      </c>
      <c r="D355" s="47">
        <v>8000000.0</v>
      </c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53">
        <v>4960300.0</v>
      </c>
      <c r="Y355" s="62"/>
      <c r="Z355" s="62"/>
      <c r="AA355" s="62"/>
      <c r="AB355" s="62"/>
      <c r="AC355" s="62"/>
      <c r="AD355" s="62"/>
      <c r="AE355" s="62"/>
      <c r="AF355" s="62"/>
      <c r="AG355" s="62"/>
      <c r="AH355" s="62"/>
      <c r="AI355" s="51"/>
      <c r="AJ355" s="53">
        <v>3039700.0</v>
      </c>
      <c r="AK355" s="62"/>
      <c r="AL355" s="62"/>
      <c r="AM355" s="62"/>
      <c r="AN355" s="62"/>
      <c r="AO355" s="62"/>
      <c r="AP355" s="62"/>
      <c r="AQ355" s="62"/>
      <c r="AR355" s="62"/>
      <c r="AS355" s="62"/>
      <c r="AT355" s="62"/>
      <c r="AU355" s="62"/>
      <c r="AV355" s="62"/>
      <c r="AW355" s="62"/>
      <c r="AX355" s="62"/>
      <c r="AY355" s="62"/>
      <c r="AZ355" s="63"/>
      <c r="BA355" s="59">
        <f t="shared" si="114"/>
        <v>8000000</v>
      </c>
      <c r="BB355" s="28">
        <f t="shared" si="115"/>
        <v>0</v>
      </c>
      <c r="BC355" s="64"/>
      <c r="BD355" s="59">
        <f t="shared" si="116"/>
        <v>0</v>
      </c>
      <c r="BE355" s="59">
        <f t="shared" si="117"/>
        <v>0</v>
      </c>
      <c r="BF355" s="59">
        <f t="shared" si="118"/>
        <v>0</v>
      </c>
      <c r="BG355" s="59">
        <f t="shared" si="119"/>
        <v>0</v>
      </c>
      <c r="BH355" s="59">
        <f t="shared" si="120"/>
        <v>4960300</v>
      </c>
      <c r="BI355" s="59">
        <f t="shared" si="121"/>
        <v>0</v>
      </c>
      <c r="BJ355" s="59">
        <f t="shared" si="122"/>
        <v>0</v>
      </c>
      <c r="BK355" s="59">
        <f t="shared" si="123"/>
        <v>3039700</v>
      </c>
      <c r="BL355" s="59">
        <f t="shared" si="124"/>
        <v>0</v>
      </c>
      <c r="BM355" s="59">
        <f t="shared" si="125"/>
        <v>0</v>
      </c>
      <c r="BN355" s="59">
        <f t="shared" si="126"/>
        <v>0</v>
      </c>
      <c r="BO355" s="59">
        <f t="shared" si="127"/>
        <v>0</v>
      </c>
      <c r="BP355" s="64"/>
      <c r="BQ355" s="59">
        <f t="shared" si="128"/>
        <v>0</v>
      </c>
      <c r="BR355" s="59">
        <f t="shared" si="129"/>
        <v>4960300</v>
      </c>
      <c r="BS355" s="59">
        <f t="shared" si="130"/>
        <v>3039700</v>
      </c>
      <c r="BT355" s="59">
        <f t="shared" si="131"/>
        <v>0</v>
      </c>
    </row>
    <row r="356">
      <c r="A356" s="49"/>
      <c r="B356" s="52" t="s">
        <v>38</v>
      </c>
      <c r="C356" s="52" t="s">
        <v>258</v>
      </c>
      <c r="D356" s="47">
        <v>7000000.0</v>
      </c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  <c r="AB356" s="62"/>
      <c r="AC356" s="62"/>
      <c r="AD356" s="62"/>
      <c r="AE356" s="62"/>
      <c r="AF356" s="62"/>
      <c r="AG356" s="62"/>
      <c r="AH356" s="62"/>
      <c r="AI356" s="62"/>
      <c r="AJ356" s="62"/>
      <c r="AK356" s="62"/>
      <c r="AL356" s="62"/>
      <c r="AM356" s="62"/>
      <c r="AN356" s="62"/>
      <c r="AO356" s="62"/>
      <c r="AP356" s="62"/>
      <c r="AQ356" s="62"/>
      <c r="AR356" s="62"/>
      <c r="AS356" s="62"/>
      <c r="AT356" s="62"/>
      <c r="AU356" s="62"/>
      <c r="AV356" s="62"/>
      <c r="AW356" s="62"/>
      <c r="AX356" s="62"/>
      <c r="AY356" s="62"/>
      <c r="AZ356" s="63"/>
      <c r="BA356" s="59">
        <f t="shared" si="114"/>
        <v>0</v>
      </c>
      <c r="BB356" s="28">
        <f t="shared" si="115"/>
        <v>7000000</v>
      </c>
      <c r="BC356" s="64"/>
      <c r="BD356" s="59">
        <f t="shared" si="116"/>
        <v>0</v>
      </c>
      <c r="BE356" s="59">
        <f t="shared" si="117"/>
        <v>0</v>
      </c>
      <c r="BF356" s="59">
        <f t="shared" si="118"/>
        <v>0</v>
      </c>
      <c r="BG356" s="59">
        <f t="shared" si="119"/>
        <v>0</v>
      </c>
      <c r="BH356" s="59">
        <f t="shared" si="120"/>
        <v>0</v>
      </c>
      <c r="BI356" s="59">
        <f t="shared" si="121"/>
        <v>0</v>
      </c>
      <c r="BJ356" s="59">
        <f t="shared" si="122"/>
        <v>0</v>
      </c>
      <c r="BK356" s="59">
        <f t="shared" si="123"/>
        <v>0</v>
      </c>
      <c r="BL356" s="59">
        <f t="shared" si="124"/>
        <v>0</v>
      </c>
      <c r="BM356" s="59">
        <f t="shared" si="125"/>
        <v>0</v>
      </c>
      <c r="BN356" s="59">
        <f t="shared" si="126"/>
        <v>0</v>
      </c>
      <c r="BO356" s="59">
        <f t="shared" si="127"/>
        <v>0</v>
      </c>
      <c r="BP356" s="64"/>
      <c r="BQ356" s="59">
        <f t="shared" si="128"/>
        <v>0</v>
      </c>
      <c r="BR356" s="59">
        <f t="shared" si="129"/>
        <v>0</v>
      </c>
      <c r="BS356" s="59">
        <f t="shared" si="130"/>
        <v>0</v>
      </c>
      <c r="BT356" s="59">
        <f t="shared" si="131"/>
        <v>0</v>
      </c>
    </row>
    <row r="357">
      <c r="A357" s="49"/>
      <c r="B357" s="52" t="s">
        <v>38</v>
      </c>
      <c r="C357" s="52" t="s">
        <v>259</v>
      </c>
      <c r="D357" s="47">
        <v>3.472E7</v>
      </c>
      <c r="E357" s="62"/>
      <c r="F357" s="62"/>
      <c r="G357" s="62"/>
      <c r="H357" s="62"/>
      <c r="I357" s="62"/>
      <c r="J357" s="62"/>
      <c r="K357" s="62"/>
      <c r="L357" s="53">
        <v>2153000.0</v>
      </c>
      <c r="M357" s="62"/>
      <c r="N357" s="162">
        <v>715000.0</v>
      </c>
      <c r="O357" s="62"/>
      <c r="P357" s="62"/>
      <c r="Q357" s="62"/>
      <c r="R357" s="62"/>
      <c r="S357" s="53">
        <v>248100.0</v>
      </c>
      <c r="T357" s="53">
        <f>3500000+409100</f>
        <v>3909100</v>
      </c>
      <c r="U357" s="62"/>
      <c r="V357" s="62"/>
      <c r="W357" s="62"/>
      <c r="X357" s="53">
        <f>347000+1358800</f>
        <v>1705800</v>
      </c>
      <c r="Y357" s="62"/>
      <c r="Z357" s="62"/>
      <c r="AA357" s="62"/>
      <c r="AB357" s="62"/>
      <c r="AC357" s="62"/>
      <c r="AD357" s="53">
        <v>564500.0</v>
      </c>
      <c r="AE357" s="62"/>
      <c r="AF357" s="62"/>
      <c r="AG357" s="62"/>
      <c r="AH357" s="53">
        <v>2543000.0</v>
      </c>
      <c r="AI357" s="62"/>
      <c r="AJ357" s="62"/>
      <c r="AK357" s="62"/>
      <c r="AL357" s="53">
        <v>1566000.0</v>
      </c>
      <c r="AM357" s="62"/>
      <c r="AN357" s="62"/>
      <c r="AO357" s="62"/>
      <c r="AP357" s="62"/>
      <c r="AQ357" s="62"/>
      <c r="AR357" s="62"/>
      <c r="AS357" s="62"/>
      <c r="AT357" s="62"/>
      <c r="AU357" s="62"/>
      <c r="AV357" s="62"/>
      <c r="AW357" s="62"/>
      <c r="AX357" s="62"/>
      <c r="AY357" s="62"/>
      <c r="AZ357" s="63"/>
      <c r="BA357" s="59">
        <f t="shared" si="114"/>
        <v>13404500</v>
      </c>
      <c r="BB357" s="28">
        <f t="shared" si="115"/>
        <v>21315500</v>
      </c>
      <c r="BC357" s="64"/>
      <c r="BD357" s="59">
        <f t="shared" si="116"/>
        <v>0</v>
      </c>
      <c r="BE357" s="59">
        <f t="shared" si="117"/>
        <v>2153000</v>
      </c>
      <c r="BF357" s="59">
        <f t="shared" si="118"/>
        <v>715000</v>
      </c>
      <c r="BG357" s="59">
        <f t="shared" si="119"/>
        <v>4157200</v>
      </c>
      <c r="BH357" s="59">
        <f t="shared" si="120"/>
        <v>1705800</v>
      </c>
      <c r="BI357" s="59">
        <f t="shared" si="121"/>
        <v>0</v>
      </c>
      <c r="BJ357" s="59">
        <f t="shared" si="122"/>
        <v>564500</v>
      </c>
      <c r="BK357" s="59">
        <f t="shared" si="123"/>
        <v>2543000</v>
      </c>
      <c r="BL357" s="59">
        <f t="shared" si="124"/>
        <v>1566000</v>
      </c>
      <c r="BM357" s="59">
        <f t="shared" si="125"/>
        <v>0</v>
      </c>
      <c r="BN357" s="59">
        <f t="shared" si="126"/>
        <v>0</v>
      </c>
      <c r="BO357" s="59">
        <f t="shared" si="127"/>
        <v>0</v>
      </c>
      <c r="BP357" s="64"/>
      <c r="BQ357" s="59">
        <f t="shared" si="128"/>
        <v>2868000</v>
      </c>
      <c r="BR357" s="59">
        <f t="shared" si="129"/>
        <v>5863000</v>
      </c>
      <c r="BS357" s="59">
        <f t="shared" si="130"/>
        <v>4673500</v>
      </c>
      <c r="BT357" s="59">
        <f t="shared" si="131"/>
        <v>0</v>
      </c>
    </row>
    <row r="358">
      <c r="A358" s="41" t="s">
        <v>260</v>
      </c>
      <c r="B358" s="42" t="s">
        <v>261</v>
      </c>
      <c r="C358" s="6"/>
      <c r="D358" s="43">
        <f t="shared" ref="D358:AZ358" si="199">sum(D359)</f>
        <v>124080000</v>
      </c>
      <c r="E358" s="43">
        <f t="shared" si="199"/>
        <v>0</v>
      </c>
      <c r="F358" s="43">
        <f t="shared" si="199"/>
        <v>0</v>
      </c>
      <c r="G358" s="43">
        <f t="shared" si="199"/>
        <v>0</v>
      </c>
      <c r="H358" s="43">
        <f t="shared" si="199"/>
        <v>0</v>
      </c>
      <c r="I358" s="43">
        <f t="shared" si="199"/>
        <v>0</v>
      </c>
      <c r="J358" s="43">
        <f t="shared" si="199"/>
        <v>0</v>
      </c>
      <c r="K358" s="43">
        <f t="shared" si="199"/>
        <v>0</v>
      </c>
      <c r="L358" s="43">
        <f t="shared" si="199"/>
        <v>10340000</v>
      </c>
      <c r="M358" s="43">
        <f t="shared" si="199"/>
        <v>0</v>
      </c>
      <c r="N358" s="43">
        <f t="shared" si="199"/>
        <v>10340000</v>
      </c>
      <c r="O358" s="43">
        <f t="shared" si="199"/>
        <v>0</v>
      </c>
      <c r="P358" s="43">
        <f t="shared" si="199"/>
        <v>0</v>
      </c>
      <c r="Q358" s="43">
        <f t="shared" si="199"/>
        <v>0</v>
      </c>
      <c r="R358" s="43">
        <f t="shared" si="199"/>
        <v>0</v>
      </c>
      <c r="S358" s="43">
        <f t="shared" si="199"/>
        <v>10340000</v>
      </c>
      <c r="T358" s="43">
        <f t="shared" si="199"/>
        <v>0</v>
      </c>
      <c r="U358" s="43">
        <f t="shared" si="199"/>
        <v>0</v>
      </c>
      <c r="V358" s="43">
        <f t="shared" si="199"/>
        <v>0</v>
      </c>
      <c r="W358" s="43">
        <f t="shared" si="199"/>
        <v>0</v>
      </c>
      <c r="X358" s="43">
        <f t="shared" si="199"/>
        <v>10340000</v>
      </c>
      <c r="Y358" s="43">
        <f t="shared" si="199"/>
        <v>0</v>
      </c>
      <c r="Z358" s="43">
        <f t="shared" si="199"/>
        <v>0</v>
      </c>
      <c r="AA358" s="43">
        <f t="shared" si="199"/>
        <v>9590000</v>
      </c>
      <c r="AB358" s="43">
        <f t="shared" si="199"/>
        <v>0</v>
      </c>
      <c r="AC358" s="43">
        <f t="shared" si="199"/>
        <v>0</v>
      </c>
      <c r="AD358" s="43">
        <f t="shared" si="199"/>
        <v>11090000</v>
      </c>
      <c r="AE358" s="43">
        <f t="shared" si="199"/>
        <v>0</v>
      </c>
      <c r="AF358" s="43">
        <f t="shared" si="199"/>
        <v>0</v>
      </c>
      <c r="AG358" s="43">
        <f t="shared" si="199"/>
        <v>0</v>
      </c>
      <c r="AH358" s="43">
        <f t="shared" si="199"/>
        <v>10340000</v>
      </c>
      <c r="AI358" s="43">
        <f t="shared" si="199"/>
        <v>0</v>
      </c>
      <c r="AJ358" s="43">
        <f t="shared" si="199"/>
        <v>0</v>
      </c>
      <c r="AK358" s="43">
        <f t="shared" si="199"/>
        <v>0</v>
      </c>
      <c r="AL358" s="43">
        <f t="shared" si="199"/>
        <v>1850000</v>
      </c>
      <c r="AM358" s="43">
        <f t="shared" si="199"/>
        <v>0</v>
      </c>
      <c r="AN358" s="43">
        <f t="shared" si="199"/>
        <v>0</v>
      </c>
      <c r="AO358" s="43">
        <f t="shared" si="199"/>
        <v>0</v>
      </c>
      <c r="AP358" s="43">
        <f t="shared" si="199"/>
        <v>0</v>
      </c>
      <c r="AQ358" s="43">
        <f t="shared" si="199"/>
        <v>0</v>
      </c>
      <c r="AR358" s="43">
        <f t="shared" si="199"/>
        <v>0</v>
      </c>
      <c r="AS358" s="43">
        <f t="shared" si="199"/>
        <v>0</v>
      </c>
      <c r="AT358" s="43">
        <f t="shared" si="199"/>
        <v>0</v>
      </c>
      <c r="AU358" s="43">
        <f t="shared" si="199"/>
        <v>0</v>
      </c>
      <c r="AV358" s="43">
        <f t="shared" si="199"/>
        <v>0</v>
      </c>
      <c r="AW358" s="43">
        <f t="shared" si="199"/>
        <v>0</v>
      </c>
      <c r="AX358" s="43">
        <f t="shared" si="199"/>
        <v>0</v>
      </c>
      <c r="AY358" s="43">
        <f t="shared" si="199"/>
        <v>0</v>
      </c>
      <c r="AZ358" s="58">
        <f t="shared" si="199"/>
        <v>0</v>
      </c>
      <c r="BA358" s="59">
        <f t="shared" si="114"/>
        <v>74230000</v>
      </c>
      <c r="BB358" s="28">
        <f t="shared" si="115"/>
        <v>49850000</v>
      </c>
      <c r="BC358" s="29"/>
      <c r="BD358" s="59">
        <f t="shared" si="116"/>
        <v>0</v>
      </c>
      <c r="BE358" s="59">
        <f t="shared" si="117"/>
        <v>10340000</v>
      </c>
      <c r="BF358" s="59">
        <f t="shared" si="118"/>
        <v>10340000</v>
      </c>
      <c r="BG358" s="59">
        <f t="shared" si="119"/>
        <v>10340000</v>
      </c>
      <c r="BH358" s="59">
        <f t="shared" si="120"/>
        <v>10340000</v>
      </c>
      <c r="BI358" s="59">
        <f t="shared" si="121"/>
        <v>9590000</v>
      </c>
      <c r="BJ358" s="59">
        <f t="shared" si="122"/>
        <v>11090000</v>
      </c>
      <c r="BK358" s="59">
        <f t="shared" si="123"/>
        <v>10340000</v>
      </c>
      <c r="BL358" s="59">
        <f t="shared" si="124"/>
        <v>1850000</v>
      </c>
      <c r="BM358" s="59">
        <f t="shared" si="125"/>
        <v>0</v>
      </c>
      <c r="BN358" s="59">
        <f t="shared" si="126"/>
        <v>0</v>
      </c>
      <c r="BO358" s="59">
        <f t="shared" si="127"/>
        <v>0</v>
      </c>
      <c r="BP358" s="29"/>
      <c r="BQ358" s="59">
        <f t="shared" si="128"/>
        <v>20680000</v>
      </c>
      <c r="BR358" s="59">
        <f t="shared" si="129"/>
        <v>30270000</v>
      </c>
      <c r="BS358" s="59">
        <f t="shared" si="130"/>
        <v>23280000</v>
      </c>
      <c r="BT358" s="59">
        <f t="shared" si="131"/>
        <v>0</v>
      </c>
    </row>
    <row r="359">
      <c r="A359" s="45">
        <v>521115.0</v>
      </c>
      <c r="B359" s="46" t="s">
        <v>262</v>
      </c>
      <c r="C359" s="6"/>
      <c r="D359" s="47">
        <f t="shared" ref="D359:AZ359" si="200">sum(D361,D368,D372,D374,D376)</f>
        <v>124080000</v>
      </c>
      <c r="E359" s="47">
        <f t="shared" si="200"/>
        <v>0</v>
      </c>
      <c r="F359" s="47">
        <f t="shared" si="200"/>
        <v>0</v>
      </c>
      <c r="G359" s="47">
        <f t="shared" si="200"/>
        <v>0</v>
      </c>
      <c r="H359" s="47">
        <f t="shared" si="200"/>
        <v>0</v>
      </c>
      <c r="I359" s="47">
        <f t="shared" si="200"/>
        <v>0</v>
      </c>
      <c r="J359" s="47">
        <f t="shared" si="200"/>
        <v>0</v>
      </c>
      <c r="K359" s="47">
        <f t="shared" si="200"/>
        <v>0</v>
      </c>
      <c r="L359" s="47">
        <f t="shared" si="200"/>
        <v>10340000</v>
      </c>
      <c r="M359" s="47">
        <f t="shared" si="200"/>
        <v>0</v>
      </c>
      <c r="N359" s="47">
        <f t="shared" si="200"/>
        <v>10340000</v>
      </c>
      <c r="O359" s="47">
        <f t="shared" si="200"/>
        <v>0</v>
      </c>
      <c r="P359" s="47">
        <f t="shared" si="200"/>
        <v>0</v>
      </c>
      <c r="Q359" s="47">
        <f t="shared" si="200"/>
        <v>0</v>
      </c>
      <c r="R359" s="47">
        <f t="shared" si="200"/>
        <v>0</v>
      </c>
      <c r="S359" s="47">
        <f t="shared" si="200"/>
        <v>10340000</v>
      </c>
      <c r="T359" s="47">
        <f t="shared" si="200"/>
        <v>0</v>
      </c>
      <c r="U359" s="47">
        <f t="shared" si="200"/>
        <v>0</v>
      </c>
      <c r="V359" s="47">
        <f t="shared" si="200"/>
        <v>0</v>
      </c>
      <c r="W359" s="47">
        <f t="shared" si="200"/>
        <v>0</v>
      </c>
      <c r="X359" s="47">
        <f t="shared" si="200"/>
        <v>10340000</v>
      </c>
      <c r="Y359" s="47">
        <f t="shared" si="200"/>
        <v>0</v>
      </c>
      <c r="Z359" s="47">
        <f t="shared" si="200"/>
        <v>0</v>
      </c>
      <c r="AA359" s="47">
        <f t="shared" si="200"/>
        <v>9590000</v>
      </c>
      <c r="AB359" s="47">
        <f t="shared" si="200"/>
        <v>0</v>
      </c>
      <c r="AC359" s="47">
        <f t="shared" si="200"/>
        <v>0</v>
      </c>
      <c r="AD359" s="47">
        <f t="shared" si="200"/>
        <v>11090000</v>
      </c>
      <c r="AE359" s="47">
        <f t="shared" si="200"/>
        <v>0</v>
      </c>
      <c r="AF359" s="47">
        <f t="shared" si="200"/>
        <v>0</v>
      </c>
      <c r="AG359" s="47">
        <f t="shared" si="200"/>
        <v>0</v>
      </c>
      <c r="AH359" s="47">
        <f t="shared" si="200"/>
        <v>10340000</v>
      </c>
      <c r="AI359" s="47">
        <f t="shared" si="200"/>
        <v>0</v>
      </c>
      <c r="AJ359" s="47">
        <f t="shared" si="200"/>
        <v>0</v>
      </c>
      <c r="AK359" s="47">
        <f t="shared" si="200"/>
        <v>0</v>
      </c>
      <c r="AL359" s="47">
        <f t="shared" si="200"/>
        <v>1850000</v>
      </c>
      <c r="AM359" s="47">
        <f t="shared" si="200"/>
        <v>0</v>
      </c>
      <c r="AN359" s="47">
        <f t="shared" si="200"/>
        <v>0</v>
      </c>
      <c r="AO359" s="47">
        <f t="shared" si="200"/>
        <v>0</v>
      </c>
      <c r="AP359" s="47">
        <f t="shared" si="200"/>
        <v>0</v>
      </c>
      <c r="AQ359" s="47">
        <f t="shared" si="200"/>
        <v>0</v>
      </c>
      <c r="AR359" s="47">
        <f t="shared" si="200"/>
        <v>0</v>
      </c>
      <c r="AS359" s="47">
        <f t="shared" si="200"/>
        <v>0</v>
      </c>
      <c r="AT359" s="47">
        <f t="shared" si="200"/>
        <v>0</v>
      </c>
      <c r="AU359" s="47">
        <f t="shared" si="200"/>
        <v>0</v>
      </c>
      <c r="AV359" s="47">
        <f t="shared" si="200"/>
        <v>0</v>
      </c>
      <c r="AW359" s="47">
        <f t="shared" si="200"/>
        <v>0</v>
      </c>
      <c r="AX359" s="47">
        <f t="shared" si="200"/>
        <v>0</v>
      </c>
      <c r="AY359" s="47">
        <f t="shared" si="200"/>
        <v>0</v>
      </c>
      <c r="AZ359" s="60">
        <f t="shared" si="200"/>
        <v>0</v>
      </c>
      <c r="BA359" s="59">
        <f t="shared" si="114"/>
        <v>74230000</v>
      </c>
      <c r="BB359" s="28">
        <f t="shared" si="115"/>
        <v>49850000</v>
      </c>
      <c r="BC359" s="61"/>
      <c r="BD359" s="59">
        <f t="shared" si="116"/>
        <v>0</v>
      </c>
      <c r="BE359" s="59">
        <f t="shared" si="117"/>
        <v>10340000</v>
      </c>
      <c r="BF359" s="59">
        <f t="shared" si="118"/>
        <v>10340000</v>
      </c>
      <c r="BG359" s="59">
        <f t="shared" si="119"/>
        <v>10340000</v>
      </c>
      <c r="BH359" s="59">
        <f t="shared" si="120"/>
        <v>10340000</v>
      </c>
      <c r="BI359" s="59">
        <f t="shared" si="121"/>
        <v>9590000</v>
      </c>
      <c r="BJ359" s="59">
        <f t="shared" si="122"/>
        <v>11090000</v>
      </c>
      <c r="BK359" s="59">
        <f t="shared" si="123"/>
        <v>10340000</v>
      </c>
      <c r="BL359" s="59">
        <f t="shared" si="124"/>
        <v>1850000</v>
      </c>
      <c r="BM359" s="59">
        <f t="shared" si="125"/>
        <v>0</v>
      </c>
      <c r="BN359" s="59">
        <f t="shared" si="126"/>
        <v>0</v>
      </c>
      <c r="BO359" s="59">
        <f t="shared" si="127"/>
        <v>0</v>
      </c>
      <c r="BP359" s="61"/>
      <c r="BQ359" s="59">
        <f t="shared" si="128"/>
        <v>20680000</v>
      </c>
      <c r="BR359" s="59">
        <f t="shared" si="129"/>
        <v>30270000</v>
      </c>
      <c r="BS359" s="59">
        <f t="shared" si="130"/>
        <v>23280000</v>
      </c>
      <c r="BT359" s="59">
        <f t="shared" si="131"/>
        <v>0</v>
      </c>
    </row>
    <row r="360">
      <c r="A360" s="49"/>
      <c r="B360" s="50" t="s">
        <v>37</v>
      </c>
      <c r="C360" s="6"/>
      <c r="D360" s="51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  <c r="AB360" s="62"/>
      <c r="AC360" s="62"/>
      <c r="AD360" s="62"/>
      <c r="AE360" s="62"/>
      <c r="AF360" s="62"/>
      <c r="AG360" s="62"/>
      <c r="AH360" s="62"/>
      <c r="AI360" s="62"/>
      <c r="AJ360" s="62"/>
      <c r="AK360" s="62"/>
      <c r="AL360" s="62"/>
      <c r="AM360" s="62"/>
      <c r="AN360" s="62"/>
      <c r="AO360" s="62"/>
      <c r="AP360" s="62"/>
      <c r="AQ360" s="62"/>
      <c r="AR360" s="62"/>
      <c r="AS360" s="62"/>
      <c r="AT360" s="62"/>
      <c r="AU360" s="62"/>
      <c r="AV360" s="62"/>
      <c r="AW360" s="62"/>
      <c r="AX360" s="62"/>
      <c r="AY360" s="62"/>
      <c r="AZ360" s="63"/>
      <c r="BA360" s="59">
        <f t="shared" si="114"/>
        <v>0</v>
      </c>
      <c r="BB360" s="28">
        <f t="shared" si="115"/>
        <v>0</v>
      </c>
      <c r="BC360" s="64"/>
      <c r="BD360" s="59">
        <f t="shared" si="116"/>
        <v>0</v>
      </c>
      <c r="BE360" s="59">
        <f t="shared" si="117"/>
        <v>0</v>
      </c>
      <c r="BF360" s="59">
        <f t="shared" si="118"/>
        <v>0</v>
      </c>
      <c r="BG360" s="59">
        <f t="shared" si="119"/>
        <v>0</v>
      </c>
      <c r="BH360" s="59">
        <f t="shared" si="120"/>
        <v>0</v>
      </c>
      <c r="BI360" s="59">
        <f t="shared" si="121"/>
        <v>0</v>
      </c>
      <c r="BJ360" s="59">
        <f t="shared" si="122"/>
        <v>0</v>
      </c>
      <c r="BK360" s="59">
        <f t="shared" si="123"/>
        <v>0</v>
      </c>
      <c r="BL360" s="59">
        <f t="shared" si="124"/>
        <v>0</v>
      </c>
      <c r="BM360" s="59">
        <f t="shared" si="125"/>
        <v>0</v>
      </c>
      <c r="BN360" s="59">
        <f t="shared" si="126"/>
        <v>0</v>
      </c>
      <c r="BO360" s="59">
        <f t="shared" si="127"/>
        <v>0</v>
      </c>
      <c r="BP360" s="64"/>
      <c r="BQ360" s="59">
        <f t="shared" si="128"/>
        <v>0</v>
      </c>
      <c r="BR360" s="59">
        <f t="shared" si="129"/>
        <v>0</v>
      </c>
      <c r="BS360" s="59">
        <f t="shared" si="130"/>
        <v>0</v>
      </c>
      <c r="BT360" s="59">
        <f t="shared" si="131"/>
        <v>0</v>
      </c>
    </row>
    <row r="361">
      <c r="A361" s="49"/>
      <c r="B361" s="52" t="s">
        <v>54</v>
      </c>
      <c r="C361" s="52" t="s">
        <v>263</v>
      </c>
      <c r="D361" s="53">
        <f t="shared" ref="D361:AZ361" si="201">sum(D362:D367)</f>
        <v>83040000</v>
      </c>
      <c r="E361" s="53">
        <f t="shared" si="201"/>
        <v>0</v>
      </c>
      <c r="F361" s="53">
        <f t="shared" si="201"/>
        <v>0</v>
      </c>
      <c r="G361" s="53">
        <f t="shared" si="201"/>
        <v>0</v>
      </c>
      <c r="H361" s="53">
        <f t="shared" si="201"/>
        <v>0</v>
      </c>
      <c r="I361" s="53">
        <f t="shared" si="201"/>
        <v>0</v>
      </c>
      <c r="J361" s="53">
        <f t="shared" si="201"/>
        <v>0</v>
      </c>
      <c r="K361" s="53">
        <f t="shared" si="201"/>
        <v>0</v>
      </c>
      <c r="L361" s="53">
        <f t="shared" si="201"/>
        <v>6920000</v>
      </c>
      <c r="M361" s="53">
        <f t="shared" si="201"/>
        <v>0</v>
      </c>
      <c r="N361" s="53">
        <f t="shared" si="201"/>
        <v>6920000</v>
      </c>
      <c r="O361" s="53">
        <f t="shared" si="201"/>
        <v>0</v>
      </c>
      <c r="P361" s="53">
        <f t="shared" si="201"/>
        <v>0</v>
      </c>
      <c r="Q361" s="53">
        <f t="shared" si="201"/>
        <v>0</v>
      </c>
      <c r="R361" s="53">
        <f t="shared" si="201"/>
        <v>0</v>
      </c>
      <c r="S361" s="53">
        <f t="shared" si="201"/>
        <v>6920000</v>
      </c>
      <c r="T361" s="53">
        <f t="shared" si="201"/>
        <v>0</v>
      </c>
      <c r="U361" s="53">
        <f t="shared" si="201"/>
        <v>0</v>
      </c>
      <c r="V361" s="53">
        <f t="shared" si="201"/>
        <v>0</v>
      </c>
      <c r="W361" s="53">
        <f t="shared" si="201"/>
        <v>0</v>
      </c>
      <c r="X361" s="53">
        <f t="shared" si="201"/>
        <v>6920000</v>
      </c>
      <c r="Y361" s="53">
        <f t="shared" si="201"/>
        <v>0</v>
      </c>
      <c r="Z361" s="53">
        <f t="shared" si="201"/>
        <v>0</v>
      </c>
      <c r="AA361" s="53">
        <f t="shared" si="201"/>
        <v>6920000</v>
      </c>
      <c r="AB361" s="53">
        <f t="shared" si="201"/>
        <v>0</v>
      </c>
      <c r="AC361" s="53">
        <f t="shared" si="201"/>
        <v>0</v>
      </c>
      <c r="AD361" s="53">
        <f t="shared" si="201"/>
        <v>6920000</v>
      </c>
      <c r="AE361" s="53">
        <f t="shared" si="201"/>
        <v>0</v>
      </c>
      <c r="AF361" s="53">
        <f t="shared" si="201"/>
        <v>0</v>
      </c>
      <c r="AG361" s="53">
        <f t="shared" si="201"/>
        <v>0</v>
      </c>
      <c r="AH361" s="53">
        <f t="shared" si="201"/>
        <v>6920000</v>
      </c>
      <c r="AI361" s="53">
        <f t="shared" si="201"/>
        <v>0</v>
      </c>
      <c r="AJ361" s="53">
        <f t="shared" si="201"/>
        <v>0</v>
      </c>
      <c r="AK361" s="53">
        <f t="shared" si="201"/>
        <v>0</v>
      </c>
      <c r="AL361" s="53">
        <f t="shared" si="201"/>
        <v>490000</v>
      </c>
      <c r="AM361" s="53">
        <f t="shared" si="201"/>
        <v>0</v>
      </c>
      <c r="AN361" s="53">
        <f t="shared" si="201"/>
        <v>0</v>
      </c>
      <c r="AO361" s="53">
        <f t="shared" si="201"/>
        <v>0</v>
      </c>
      <c r="AP361" s="53">
        <f t="shared" si="201"/>
        <v>0</v>
      </c>
      <c r="AQ361" s="53">
        <f t="shared" si="201"/>
        <v>0</v>
      </c>
      <c r="AR361" s="53">
        <f t="shared" si="201"/>
        <v>0</v>
      </c>
      <c r="AS361" s="53">
        <f t="shared" si="201"/>
        <v>0</v>
      </c>
      <c r="AT361" s="53">
        <f t="shared" si="201"/>
        <v>0</v>
      </c>
      <c r="AU361" s="53">
        <f t="shared" si="201"/>
        <v>0</v>
      </c>
      <c r="AV361" s="53">
        <f t="shared" si="201"/>
        <v>0</v>
      </c>
      <c r="AW361" s="53">
        <f t="shared" si="201"/>
        <v>0</v>
      </c>
      <c r="AX361" s="53">
        <f t="shared" si="201"/>
        <v>0</v>
      </c>
      <c r="AY361" s="53">
        <f t="shared" si="201"/>
        <v>0</v>
      </c>
      <c r="AZ361" s="65">
        <f t="shared" si="201"/>
        <v>0</v>
      </c>
      <c r="BA361" s="59">
        <f t="shared" si="114"/>
        <v>48930000</v>
      </c>
      <c r="BB361" s="28">
        <f t="shared" si="115"/>
        <v>34110000</v>
      </c>
      <c r="BC361" s="64"/>
      <c r="BD361" s="59">
        <f t="shared" si="116"/>
        <v>0</v>
      </c>
      <c r="BE361" s="59">
        <f t="shared" si="117"/>
        <v>6920000</v>
      </c>
      <c r="BF361" s="59">
        <f t="shared" si="118"/>
        <v>6920000</v>
      </c>
      <c r="BG361" s="59">
        <f t="shared" si="119"/>
        <v>6920000</v>
      </c>
      <c r="BH361" s="59">
        <f t="shared" si="120"/>
        <v>6920000</v>
      </c>
      <c r="BI361" s="59">
        <f t="shared" si="121"/>
        <v>6920000</v>
      </c>
      <c r="BJ361" s="59">
        <f t="shared" si="122"/>
        <v>6920000</v>
      </c>
      <c r="BK361" s="59">
        <f t="shared" si="123"/>
        <v>6920000</v>
      </c>
      <c r="BL361" s="59">
        <f t="shared" si="124"/>
        <v>490000</v>
      </c>
      <c r="BM361" s="59">
        <f t="shared" si="125"/>
        <v>0</v>
      </c>
      <c r="BN361" s="59">
        <f t="shared" si="126"/>
        <v>0</v>
      </c>
      <c r="BO361" s="59">
        <f t="shared" si="127"/>
        <v>0</v>
      </c>
      <c r="BP361" s="64"/>
      <c r="BQ361" s="59">
        <f t="shared" si="128"/>
        <v>13840000</v>
      </c>
      <c r="BR361" s="59">
        <f t="shared" si="129"/>
        <v>20760000</v>
      </c>
      <c r="BS361" s="59">
        <f t="shared" si="130"/>
        <v>14330000</v>
      </c>
      <c r="BT361" s="59">
        <f t="shared" si="131"/>
        <v>0</v>
      </c>
    </row>
    <row r="362">
      <c r="A362" s="49"/>
      <c r="B362" s="52" t="s">
        <v>38</v>
      </c>
      <c r="C362" s="52" t="s">
        <v>264</v>
      </c>
      <c r="D362" s="53">
        <v>2.16E7</v>
      </c>
      <c r="E362" s="62"/>
      <c r="F362" s="62"/>
      <c r="G362" s="62"/>
      <c r="H362" s="62"/>
      <c r="I362" s="62"/>
      <c r="J362" s="62"/>
      <c r="K362" s="62"/>
      <c r="L362" s="53">
        <v>1800000.0</v>
      </c>
      <c r="M362" s="62"/>
      <c r="N362" s="162">
        <v>1800000.0</v>
      </c>
      <c r="O362" s="62"/>
      <c r="P362" s="62"/>
      <c r="Q362" s="62"/>
      <c r="R362" s="62"/>
      <c r="S362" s="65">
        <v>1800000.0</v>
      </c>
      <c r="T362" s="62"/>
      <c r="U362" s="62"/>
      <c r="V362" s="62"/>
      <c r="W362" s="62"/>
      <c r="X362" s="65">
        <v>1800000.0</v>
      </c>
      <c r="Y362" s="62"/>
      <c r="Z362" s="62"/>
      <c r="AA362" s="65">
        <v>1800000.0</v>
      </c>
      <c r="AB362" s="62"/>
      <c r="AC362" s="62"/>
      <c r="AD362" s="65">
        <v>1800000.0</v>
      </c>
      <c r="AE362" s="62"/>
      <c r="AF362" s="62"/>
      <c r="AG362" s="62"/>
      <c r="AH362" s="65">
        <v>1800000.0</v>
      </c>
      <c r="AI362" s="62"/>
      <c r="AJ362" s="62"/>
      <c r="AK362" s="62"/>
      <c r="AL362" s="62"/>
      <c r="AM362" s="62"/>
      <c r="AN362" s="62"/>
      <c r="AO362" s="62"/>
      <c r="AP362" s="62"/>
      <c r="AQ362" s="62"/>
      <c r="AR362" s="62"/>
      <c r="AS362" s="62"/>
      <c r="AT362" s="62"/>
      <c r="AU362" s="62"/>
      <c r="AV362" s="62"/>
      <c r="AW362" s="62"/>
      <c r="AX362" s="62"/>
      <c r="AY362" s="62"/>
      <c r="AZ362" s="63"/>
      <c r="BA362" s="59">
        <f t="shared" si="114"/>
        <v>12600000</v>
      </c>
      <c r="BB362" s="28">
        <f t="shared" si="115"/>
        <v>9000000</v>
      </c>
      <c r="BC362" s="64"/>
      <c r="BD362" s="59">
        <f t="shared" si="116"/>
        <v>0</v>
      </c>
      <c r="BE362" s="59">
        <f t="shared" si="117"/>
        <v>1800000</v>
      </c>
      <c r="BF362" s="59">
        <f t="shared" si="118"/>
        <v>1800000</v>
      </c>
      <c r="BG362" s="59">
        <f t="shared" si="119"/>
        <v>1800000</v>
      </c>
      <c r="BH362" s="59">
        <f t="shared" si="120"/>
        <v>1800000</v>
      </c>
      <c r="BI362" s="59">
        <f t="shared" si="121"/>
        <v>1800000</v>
      </c>
      <c r="BJ362" s="59">
        <f t="shared" si="122"/>
        <v>1800000</v>
      </c>
      <c r="BK362" s="59">
        <f t="shared" si="123"/>
        <v>1800000</v>
      </c>
      <c r="BL362" s="59">
        <f t="shared" si="124"/>
        <v>0</v>
      </c>
      <c r="BM362" s="59">
        <f t="shared" si="125"/>
        <v>0</v>
      </c>
      <c r="BN362" s="59">
        <f t="shared" si="126"/>
        <v>0</v>
      </c>
      <c r="BO362" s="59">
        <f t="shared" si="127"/>
        <v>0</v>
      </c>
      <c r="BP362" s="64"/>
      <c r="BQ362" s="59">
        <f t="shared" si="128"/>
        <v>3600000</v>
      </c>
      <c r="BR362" s="59">
        <f t="shared" si="129"/>
        <v>5400000</v>
      </c>
      <c r="BS362" s="59">
        <f t="shared" si="130"/>
        <v>3600000</v>
      </c>
      <c r="BT362" s="59">
        <f t="shared" si="131"/>
        <v>0</v>
      </c>
    </row>
    <row r="363">
      <c r="A363" s="49"/>
      <c r="B363" s="52" t="s">
        <v>38</v>
      </c>
      <c r="C363" s="52" t="s">
        <v>265</v>
      </c>
      <c r="D363" s="53">
        <v>2.1E7</v>
      </c>
      <c r="E363" s="62"/>
      <c r="F363" s="62"/>
      <c r="G363" s="62"/>
      <c r="H363" s="62"/>
      <c r="I363" s="62"/>
      <c r="J363" s="62"/>
      <c r="K363" s="62"/>
      <c r="L363" s="53">
        <v>1750000.0</v>
      </c>
      <c r="M363" s="62"/>
      <c r="N363" s="162">
        <v>1750000.0</v>
      </c>
      <c r="O363" s="62"/>
      <c r="P363" s="62"/>
      <c r="Q363" s="62"/>
      <c r="R363" s="62"/>
      <c r="S363" s="65">
        <v>1750000.0</v>
      </c>
      <c r="T363" s="62"/>
      <c r="U363" s="62"/>
      <c r="V363" s="62"/>
      <c r="W363" s="62"/>
      <c r="X363" s="65">
        <v>1750000.0</v>
      </c>
      <c r="Y363" s="62"/>
      <c r="Z363" s="62"/>
      <c r="AA363" s="65">
        <v>1750000.0</v>
      </c>
      <c r="AB363" s="62"/>
      <c r="AC363" s="62"/>
      <c r="AD363" s="65">
        <v>1750000.0</v>
      </c>
      <c r="AE363" s="62"/>
      <c r="AF363" s="62"/>
      <c r="AG363" s="62"/>
      <c r="AH363" s="65">
        <v>1750000.0</v>
      </c>
      <c r="AI363" s="62"/>
      <c r="AJ363" s="62"/>
      <c r="AK363" s="62"/>
      <c r="AL363" s="62"/>
      <c r="AM363" s="62"/>
      <c r="AN363" s="62"/>
      <c r="AO363" s="62"/>
      <c r="AP363" s="62"/>
      <c r="AQ363" s="62"/>
      <c r="AR363" s="62"/>
      <c r="AS363" s="62"/>
      <c r="AT363" s="62"/>
      <c r="AU363" s="62"/>
      <c r="AV363" s="62"/>
      <c r="AW363" s="62"/>
      <c r="AX363" s="62"/>
      <c r="AY363" s="62"/>
      <c r="AZ363" s="63"/>
      <c r="BA363" s="59">
        <f t="shared" si="114"/>
        <v>12250000</v>
      </c>
      <c r="BB363" s="28">
        <f t="shared" si="115"/>
        <v>8750000</v>
      </c>
      <c r="BC363" s="64"/>
      <c r="BD363" s="59">
        <f t="shared" si="116"/>
        <v>0</v>
      </c>
      <c r="BE363" s="59">
        <f t="shared" si="117"/>
        <v>1750000</v>
      </c>
      <c r="BF363" s="59">
        <f t="shared" si="118"/>
        <v>1750000</v>
      </c>
      <c r="BG363" s="59">
        <f t="shared" si="119"/>
        <v>1750000</v>
      </c>
      <c r="BH363" s="59">
        <f t="shared" si="120"/>
        <v>1750000</v>
      </c>
      <c r="BI363" s="59">
        <f t="shared" si="121"/>
        <v>1750000</v>
      </c>
      <c r="BJ363" s="59">
        <f t="shared" si="122"/>
        <v>1750000</v>
      </c>
      <c r="BK363" s="59">
        <f t="shared" si="123"/>
        <v>1750000</v>
      </c>
      <c r="BL363" s="59">
        <f t="shared" si="124"/>
        <v>0</v>
      </c>
      <c r="BM363" s="59">
        <f t="shared" si="125"/>
        <v>0</v>
      </c>
      <c r="BN363" s="59">
        <f t="shared" si="126"/>
        <v>0</v>
      </c>
      <c r="BO363" s="59">
        <f t="shared" si="127"/>
        <v>0</v>
      </c>
      <c r="BP363" s="64"/>
      <c r="BQ363" s="59">
        <f t="shared" si="128"/>
        <v>3500000</v>
      </c>
      <c r="BR363" s="59">
        <f t="shared" si="129"/>
        <v>5250000</v>
      </c>
      <c r="BS363" s="59">
        <f t="shared" si="130"/>
        <v>3500000</v>
      </c>
      <c r="BT363" s="59">
        <f t="shared" si="131"/>
        <v>0</v>
      </c>
    </row>
    <row r="364">
      <c r="A364" s="49"/>
      <c r="B364" s="52" t="s">
        <v>38</v>
      </c>
      <c r="C364" s="52" t="s">
        <v>266</v>
      </c>
      <c r="D364" s="53">
        <v>9000000.0</v>
      </c>
      <c r="E364" s="62"/>
      <c r="F364" s="62"/>
      <c r="G364" s="62"/>
      <c r="H364" s="62"/>
      <c r="I364" s="62"/>
      <c r="J364" s="62"/>
      <c r="K364" s="62"/>
      <c r="L364" s="53">
        <v>750000.0</v>
      </c>
      <c r="M364" s="62"/>
      <c r="N364" s="162">
        <v>750000.0</v>
      </c>
      <c r="O364" s="62"/>
      <c r="P364" s="62"/>
      <c r="Q364" s="62"/>
      <c r="R364" s="62"/>
      <c r="S364" s="65">
        <v>750000.0</v>
      </c>
      <c r="T364" s="62"/>
      <c r="U364" s="62"/>
      <c r="V364" s="62"/>
      <c r="W364" s="62"/>
      <c r="X364" s="65">
        <v>750000.0</v>
      </c>
      <c r="Y364" s="62"/>
      <c r="Z364" s="62"/>
      <c r="AA364" s="65">
        <v>750000.0</v>
      </c>
      <c r="AB364" s="62"/>
      <c r="AC364" s="62"/>
      <c r="AD364" s="65">
        <v>750000.0</v>
      </c>
      <c r="AE364" s="62"/>
      <c r="AF364" s="62"/>
      <c r="AG364" s="62"/>
      <c r="AH364" s="65">
        <v>750000.0</v>
      </c>
      <c r="AI364" s="62"/>
      <c r="AJ364" s="62"/>
      <c r="AK364" s="62"/>
      <c r="AL364" s="62"/>
      <c r="AM364" s="62"/>
      <c r="AN364" s="62"/>
      <c r="AO364" s="62"/>
      <c r="AP364" s="62"/>
      <c r="AQ364" s="62"/>
      <c r="AR364" s="62"/>
      <c r="AS364" s="62"/>
      <c r="AT364" s="62"/>
      <c r="AU364" s="62"/>
      <c r="AV364" s="62"/>
      <c r="AW364" s="62"/>
      <c r="AX364" s="62"/>
      <c r="AY364" s="62"/>
      <c r="AZ364" s="63"/>
      <c r="BA364" s="59">
        <f t="shared" si="114"/>
        <v>5250000</v>
      </c>
      <c r="BB364" s="28">
        <f t="shared" si="115"/>
        <v>3750000</v>
      </c>
      <c r="BC364" s="64"/>
      <c r="BD364" s="59">
        <f t="shared" si="116"/>
        <v>0</v>
      </c>
      <c r="BE364" s="59">
        <f t="shared" si="117"/>
        <v>750000</v>
      </c>
      <c r="BF364" s="59">
        <f t="shared" si="118"/>
        <v>750000</v>
      </c>
      <c r="BG364" s="59">
        <f t="shared" si="119"/>
        <v>750000</v>
      </c>
      <c r="BH364" s="59">
        <f t="shared" si="120"/>
        <v>750000</v>
      </c>
      <c r="BI364" s="59">
        <f t="shared" si="121"/>
        <v>750000</v>
      </c>
      <c r="BJ364" s="59">
        <f t="shared" si="122"/>
        <v>750000</v>
      </c>
      <c r="BK364" s="59">
        <f t="shared" si="123"/>
        <v>750000</v>
      </c>
      <c r="BL364" s="59">
        <f t="shared" si="124"/>
        <v>0</v>
      </c>
      <c r="BM364" s="59">
        <f t="shared" si="125"/>
        <v>0</v>
      </c>
      <c r="BN364" s="59">
        <f t="shared" si="126"/>
        <v>0</v>
      </c>
      <c r="BO364" s="59">
        <f t="shared" si="127"/>
        <v>0</v>
      </c>
      <c r="BP364" s="64"/>
      <c r="BQ364" s="59">
        <f t="shared" si="128"/>
        <v>1500000</v>
      </c>
      <c r="BR364" s="59">
        <f t="shared" si="129"/>
        <v>2250000</v>
      </c>
      <c r="BS364" s="59">
        <f t="shared" si="130"/>
        <v>1500000</v>
      </c>
      <c r="BT364" s="59">
        <f t="shared" si="131"/>
        <v>0</v>
      </c>
    </row>
    <row r="365">
      <c r="A365" s="49"/>
      <c r="B365" s="52" t="s">
        <v>38</v>
      </c>
      <c r="C365" s="52" t="s">
        <v>267</v>
      </c>
      <c r="D365" s="53">
        <v>7920000.0</v>
      </c>
      <c r="E365" s="62"/>
      <c r="F365" s="62"/>
      <c r="G365" s="62"/>
      <c r="H365" s="62"/>
      <c r="I365" s="62"/>
      <c r="J365" s="62"/>
      <c r="K365" s="62"/>
      <c r="L365" s="53">
        <v>660000.0</v>
      </c>
      <c r="M365" s="62"/>
      <c r="N365" s="162">
        <v>660000.0</v>
      </c>
      <c r="O365" s="62"/>
      <c r="P365" s="62"/>
      <c r="Q365" s="62"/>
      <c r="R365" s="62"/>
      <c r="S365" s="65">
        <v>660000.0</v>
      </c>
      <c r="T365" s="62"/>
      <c r="U365" s="62"/>
      <c r="V365" s="62"/>
      <c r="W365" s="62"/>
      <c r="X365" s="65">
        <v>660000.0</v>
      </c>
      <c r="Y365" s="62"/>
      <c r="Z365" s="62"/>
      <c r="AA365" s="65">
        <v>660000.0</v>
      </c>
      <c r="AB365" s="62"/>
      <c r="AC365" s="62"/>
      <c r="AD365" s="65">
        <v>660000.0</v>
      </c>
      <c r="AE365" s="62"/>
      <c r="AF365" s="62"/>
      <c r="AG365" s="62"/>
      <c r="AH365" s="65">
        <v>660000.0</v>
      </c>
      <c r="AI365" s="62"/>
      <c r="AJ365" s="62"/>
      <c r="AK365" s="62"/>
      <c r="AL365" s="62"/>
      <c r="AM365" s="62"/>
      <c r="AN365" s="62"/>
      <c r="AO365" s="62"/>
      <c r="AP365" s="62"/>
      <c r="AQ365" s="62"/>
      <c r="AR365" s="62"/>
      <c r="AS365" s="62"/>
      <c r="AT365" s="62"/>
      <c r="AU365" s="62"/>
      <c r="AV365" s="62"/>
      <c r="AW365" s="62"/>
      <c r="AX365" s="62"/>
      <c r="AY365" s="62"/>
      <c r="AZ365" s="63"/>
      <c r="BA365" s="59">
        <f t="shared" si="114"/>
        <v>4620000</v>
      </c>
      <c r="BB365" s="28">
        <f t="shared" si="115"/>
        <v>3300000</v>
      </c>
      <c r="BC365" s="64"/>
      <c r="BD365" s="59">
        <f t="shared" si="116"/>
        <v>0</v>
      </c>
      <c r="BE365" s="59">
        <f t="shared" si="117"/>
        <v>660000</v>
      </c>
      <c r="BF365" s="59">
        <f t="shared" si="118"/>
        <v>660000</v>
      </c>
      <c r="BG365" s="59">
        <f t="shared" si="119"/>
        <v>660000</v>
      </c>
      <c r="BH365" s="59">
        <f t="shared" si="120"/>
        <v>660000</v>
      </c>
      <c r="BI365" s="59">
        <f t="shared" si="121"/>
        <v>660000</v>
      </c>
      <c r="BJ365" s="59">
        <f t="shared" si="122"/>
        <v>660000</v>
      </c>
      <c r="BK365" s="59">
        <f t="shared" si="123"/>
        <v>660000</v>
      </c>
      <c r="BL365" s="59">
        <f t="shared" si="124"/>
        <v>0</v>
      </c>
      <c r="BM365" s="59">
        <f t="shared" si="125"/>
        <v>0</v>
      </c>
      <c r="BN365" s="59">
        <f t="shared" si="126"/>
        <v>0</v>
      </c>
      <c r="BO365" s="59">
        <f t="shared" si="127"/>
        <v>0</v>
      </c>
      <c r="BP365" s="64"/>
      <c r="BQ365" s="59">
        <f t="shared" si="128"/>
        <v>1320000</v>
      </c>
      <c r="BR365" s="59">
        <f t="shared" si="129"/>
        <v>1980000</v>
      </c>
      <c r="BS365" s="59">
        <f t="shared" si="130"/>
        <v>1320000</v>
      </c>
      <c r="BT365" s="59">
        <f t="shared" si="131"/>
        <v>0</v>
      </c>
    </row>
    <row r="366">
      <c r="A366" s="49"/>
      <c r="B366" s="52" t="s">
        <v>38</v>
      </c>
      <c r="C366" s="52" t="s">
        <v>310</v>
      </c>
      <c r="D366" s="53">
        <v>1.764E7</v>
      </c>
      <c r="E366" s="62"/>
      <c r="F366" s="62"/>
      <c r="G366" s="62"/>
      <c r="H366" s="62"/>
      <c r="I366" s="62"/>
      <c r="J366" s="62"/>
      <c r="K366" s="62"/>
      <c r="L366" s="53">
        <v>1470000.0</v>
      </c>
      <c r="M366" s="62"/>
      <c r="N366" s="162">
        <v>1470000.0</v>
      </c>
      <c r="O366" s="62"/>
      <c r="P366" s="62"/>
      <c r="Q366" s="62"/>
      <c r="R366" s="62"/>
      <c r="S366" s="65">
        <v>1470000.0</v>
      </c>
      <c r="T366" s="62"/>
      <c r="U366" s="62"/>
      <c r="V366" s="62"/>
      <c r="W366" s="62"/>
      <c r="X366" s="65">
        <v>1470000.0</v>
      </c>
      <c r="Y366" s="62"/>
      <c r="Z366" s="62"/>
      <c r="AA366" s="65">
        <v>1470000.0</v>
      </c>
      <c r="AB366" s="62"/>
      <c r="AC366" s="62"/>
      <c r="AD366" s="65">
        <v>1470000.0</v>
      </c>
      <c r="AE366" s="62"/>
      <c r="AF366" s="62"/>
      <c r="AG366" s="62"/>
      <c r="AH366" s="65">
        <v>1470000.0</v>
      </c>
      <c r="AI366" s="62"/>
      <c r="AJ366" s="62"/>
      <c r="AK366" s="62"/>
      <c r="AL366" s="62"/>
      <c r="AM366" s="62"/>
      <c r="AN366" s="62"/>
      <c r="AO366" s="62"/>
      <c r="AP366" s="62"/>
      <c r="AQ366" s="62"/>
      <c r="AR366" s="62"/>
      <c r="AS366" s="62"/>
      <c r="AT366" s="62"/>
      <c r="AU366" s="62"/>
      <c r="AV366" s="62"/>
      <c r="AW366" s="62"/>
      <c r="AX366" s="62"/>
      <c r="AY366" s="62"/>
      <c r="AZ366" s="63"/>
      <c r="BA366" s="59">
        <f t="shared" si="114"/>
        <v>10290000</v>
      </c>
      <c r="BB366" s="28">
        <f t="shared" si="115"/>
        <v>7350000</v>
      </c>
      <c r="BC366" s="64"/>
      <c r="BD366" s="59">
        <f t="shared" si="116"/>
        <v>0</v>
      </c>
      <c r="BE366" s="59">
        <f t="shared" si="117"/>
        <v>1470000</v>
      </c>
      <c r="BF366" s="59">
        <f t="shared" si="118"/>
        <v>1470000</v>
      </c>
      <c r="BG366" s="59">
        <f t="shared" si="119"/>
        <v>1470000</v>
      </c>
      <c r="BH366" s="59">
        <f t="shared" si="120"/>
        <v>1470000</v>
      </c>
      <c r="BI366" s="59">
        <f t="shared" si="121"/>
        <v>1470000</v>
      </c>
      <c r="BJ366" s="59">
        <f t="shared" si="122"/>
        <v>1470000</v>
      </c>
      <c r="BK366" s="59">
        <f t="shared" si="123"/>
        <v>1470000</v>
      </c>
      <c r="BL366" s="59">
        <f t="shared" si="124"/>
        <v>0</v>
      </c>
      <c r="BM366" s="59">
        <f t="shared" si="125"/>
        <v>0</v>
      </c>
      <c r="BN366" s="59">
        <f t="shared" si="126"/>
        <v>0</v>
      </c>
      <c r="BO366" s="59">
        <f t="shared" si="127"/>
        <v>0</v>
      </c>
      <c r="BP366" s="64"/>
      <c r="BQ366" s="59">
        <f t="shared" si="128"/>
        <v>2940000</v>
      </c>
      <c r="BR366" s="59">
        <f t="shared" si="129"/>
        <v>4410000</v>
      </c>
      <c r="BS366" s="59">
        <f t="shared" si="130"/>
        <v>2940000</v>
      </c>
      <c r="BT366" s="59">
        <f t="shared" si="131"/>
        <v>0</v>
      </c>
    </row>
    <row r="367">
      <c r="A367" s="49"/>
      <c r="B367" s="52" t="s">
        <v>38</v>
      </c>
      <c r="C367" s="52" t="s">
        <v>269</v>
      </c>
      <c r="D367" s="53">
        <v>5880000.0</v>
      </c>
      <c r="E367" s="62"/>
      <c r="F367" s="62"/>
      <c r="G367" s="62"/>
      <c r="H367" s="62"/>
      <c r="I367" s="62"/>
      <c r="J367" s="62"/>
      <c r="K367" s="62"/>
      <c r="L367" s="53">
        <v>490000.0</v>
      </c>
      <c r="M367" s="62"/>
      <c r="N367" s="162">
        <v>490000.0</v>
      </c>
      <c r="O367" s="62"/>
      <c r="P367" s="62"/>
      <c r="Q367" s="62"/>
      <c r="R367" s="62"/>
      <c r="S367" s="65">
        <v>490000.0</v>
      </c>
      <c r="T367" s="62"/>
      <c r="U367" s="62"/>
      <c r="V367" s="62"/>
      <c r="W367" s="62"/>
      <c r="X367" s="65">
        <v>490000.0</v>
      </c>
      <c r="Y367" s="62"/>
      <c r="Z367" s="62"/>
      <c r="AA367" s="65">
        <v>490000.0</v>
      </c>
      <c r="AB367" s="62"/>
      <c r="AC367" s="62"/>
      <c r="AD367" s="65">
        <v>490000.0</v>
      </c>
      <c r="AE367" s="62"/>
      <c r="AF367" s="62"/>
      <c r="AG367" s="62"/>
      <c r="AH367" s="65">
        <v>490000.0</v>
      </c>
      <c r="AI367" s="62"/>
      <c r="AJ367" s="62"/>
      <c r="AK367" s="62"/>
      <c r="AL367" s="53">
        <v>490000.0</v>
      </c>
      <c r="AM367" s="62"/>
      <c r="AN367" s="62"/>
      <c r="AO367" s="62"/>
      <c r="AP367" s="62"/>
      <c r="AQ367" s="62"/>
      <c r="AR367" s="62"/>
      <c r="AS367" s="62"/>
      <c r="AT367" s="62"/>
      <c r="AU367" s="62"/>
      <c r="AV367" s="62"/>
      <c r="AW367" s="62"/>
      <c r="AX367" s="62"/>
      <c r="AY367" s="62"/>
      <c r="AZ367" s="63"/>
      <c r="BA367" s="59">
        <f t="shared" si="114"/>
        <v>3920000</v>
      </c>
      <c r="BB367" s="28">
        <f t="shared" si="115"/>
        <v>1960000</v>
      </c>
      <c r="BC367" s="64"/>
      <c r="BD367" s="59">
        <f t="shared" si="116"/>
        <v>0</v>
      </c>
      <c r="BE367" s="59">
        <f t="shared" si="117"/>
        <v>490000</v>
      </c>
      <c r="BF367" s="59">
        <f t="shared" si="118"/>
        <v>490000</v>
      </c>
      <c r="BG367" s="59">
        <f t="shared" si="119"/>
        <v>490000</v>
      </c>
      <c r="BH367" s="59">
        <f t="shared" si="120"/>
        <v>490000</v>
      </c>
      <c r="BI367" s="59">
        <f t="shared" si="121"/>
        <v>490000</v>
      </c>
      <c r="BJ367" s="59">
        <f t="shared" si="122"/>
        <v>490000</v>
      </c>
      <c r="BK367" s="59">
        <f t="shared" si="123"/>
        <v>490000</v>
      </c>
      <c r="BL367" s="59">
        <f t="shared" si="124"/>
        <v>490000</v>
      </c>
      <c r="BM367" s="59">
        <f t="shared" si="125"/>
        <v>0</v>
      </c>
      <c r="BN367" s="59">
        <f t="shared" si="126"/>
        <v>0</v>
      </c>
      <c r="BO367" s="59">
        <f t="shared" si="127"/>
        <v>0</v>
      </c>
      <c r="BP367" s="64"/>
      <c r="BQ367" s="59">
        <f t="shared" si="128"/>
        <v>980000</v>
      </c>
      <c r="BR367" s="59">
        <f t="shared" si="129"/>
        <v>1470000</v>
      </c>
      <c r="BS367" s="59">
        <f t="shared" si="130"/>
        <v>1470000</v>
      </c>
      <c r="BT367" s="59">
        <f t="shared" si="131"/>
        <v>0</v>
      </c>
    </row>
    <row r="368">
      <c r="A368" s="49"/>
      <c r="B368" s="52" t="s">
        <v>54</v>
      </c>
      <c r="C368" s="52" t="s">
        <v>263</v>
      </c>
      <c r="D368" s="53">
        <f t="shared" ref="D368:AZ368" si="202">sum(D369:D371)</f>
        <v>15720000</v>
      </c>
      <c r="E368" s="53">
        <f t="shared" si="202"/>
        <v>0</v>
      </c>
      <c r="F368" s="53">
        <f t="shared" si="202"/>
        <v>0</v>
      </c>
      <c r="G368" s="53">
        <f t="shared" si="202"/>
        <v>0</v>
      </c>
      <c r="H368" s="53">
        <f t="shared" si="202"/>
        <v>0</v>
      </c>
      <c r="I368" s="53">
        <f t="shared" si="202"/>
        <v>0</v>
      </c>
      <c r="J368" s="53">
        <f t="shared" si="202"/>
        <v>0</v>
      </c>
      <c r="K368" s="53">
        <f t="shared" si="202"/>
        <v>0</v>
      </c>
      <c r="L368" s="53">
        <f t="shared" si="202"/>
        <v>1310000</v>
      </c>
      <c r="M368" s="53">
        <f t="shared" si="202"/>
        <v>0</v>
      </c>
      <c r="N368" s="53">
        <f t="shared" si="202"/>
        <v>1310000</v>
      </c>
      <c r="O368" s="53">
        <f t="shared" si="202"/>
        <v>0</v>
      </c>
      <c r="P368" s="53">
        <f t="shared" si="202"/>
        <v>0</v>
      </c>
      <c r="Q368" s="53">
        <f t="shared" si="202"/>
        <v>0</v>
      </c>
      <c r="R368" s="53">
        <f t="shared" si="202"/>
        <v>0</v>
      </c>
      <c r="S368" s="53">
        <f t="shared" si="202"/>
        <v>1310000</v>
      </c>
      <c r="T368" s="53">
        <f t="shared" si="202"/>
        <v>0</v>
      </c>
      <c r="U368" s="53">
        <f t="shared" si="202"/>
        <v>0</v>
      </c>
      <c r="V368" s="53">
        <f t="shared" si="202"/>
        <v>0</v>
      </c>
      <c r="W368" s="53">
        <f t="shared" si="202"/>
        <v>0</v>
      </c>
      <c r="X368" s="53">
        <f t="shared" si="202"/>
        <v>1310000</v>
      </c>
      <c r="Y368" s="53">
        <f t="shared" si="202"/>
        <v>0</v>
      </c>
      <c r="Z368" s="53">
        <f t="shared" si="202"/>
        <v>0</v>
      </c>
      <c r="AA368" s="53">
        <f t="shared" si="202"/>
        <v>1310000</v>
      </c>
      <c r="AB368" s="53">
        <f t="shared" si="202"/>
        <v>0</v>
      </c>
      <c r="AC368" s="53">
        <f t="shared" si="202"/>
        <v>0</v>
      </c>
      <c r="AD368" s="53">
        <f t="shared" si="202"/>
        <v>1310000</v>
      </c>
      <c r="AE368" s="53">
        <f t="shared" si="202"/>
        <v>0</v>
      </c>
      <c r="AF368" s="53">
        <f t="shared" si="202"/>
        <v>0</v>
      </c>
      <c r="AG368" s="53">
        <f t="shared" si="202"/>
        <v>0</v>
      </c>
      <c r="AH368" s="53">
        <f t="shared" si="202"/>
        <v>1310000</v>
      </c>
      <c r="AI368" s="53">
        <f t="shared" si="202"/>
        <v>0</v>
      </c>
      <c r="AJ368" s="53">
        <f t="shared" si="202"/>
        <v>0</v>
      </c>
      <c r="AK368" s="53">
        <f t="shared" si="202"/>
        <v>0</v>
      </c>
      <c r="AL368" s="53">
        <f t="shared" si="202"/>
        <v>0</v>
      </c>
      <c r="AM368" s="53">
        <f t="shared" si="202"/>
        <v>0</v>
      </c>
      <c r="AN368" s="53">
        <f t="shared" si="202"/>
        <v>0</v>
      </c>
      <c r="AO368" s="53">
        <f t="shared" si="202"/>
        <v>0</v>
      </c>
      <c r="AP368" s="53">
        <f t="shared" si="202"/>
        <v>0</v>
      </c>
      <c r="AQ368" s="53">
        <f t="shared" si="202"/>
        <v>0</v>
      </c>
      <c r="AR368" s="53">
        <f t="shared" si="202"/>
        <v>0</v>
      </c>
      <c r="AS368" s="53">
        <f t="shared" si="202"/>
        <v>0</v>
      </c>
      <c r="AT368" s="53">
        <f t="shared" si="202"/>
        <v>0</v>
      </c>
      <c r="AU368" s="53">
        <f t="shared" si="202"/>
        <v>0</v>
      </c>
      <c r="AV368" s="53">
        <f t="shared" si="202"/>
        <v>0</v>
      </c>
      <c r="AW368" s="53">
        <f t="shared" si="202"/>
        <v>0</v>
      </c>
      <c r="AX368" s="53">
        <f t="shared" si="202"/>
        <v>0</v>
      </c>
      <c r="AY368" s="53">
        <f t="shared" si="202"/>
        <v>0</v>
      </c>
      <c r="AZ368" s="65">
        <f t="shared" si="202"/>
        <v>0</v>
      </c>
      <c r="BA368" s="59">
        <f t="shared" si="114"/>
        <v>9170000</v>
      </c>
      <c r="BB368" s="28">
        <f t="shared" si="115"/>
        <v>6550000</v>
      </c>
      <c r="BC368" s="64"/>
      <c r="BD368" s="59">
        <f t="shared" si="116"/>
        <v>0</v>
      </c>
      <c r="BE368" s="59">
        <f t="shared" si="117"/>
        <v>1310000</v>
      </c>
      <c r="BF368" s="59">
        <f t="shared" si="118"/>
        <v>1310000</v>
      </c>
      <c r="BG368" s="59">
        <f t="shared" si="119"/>
        <v>1310000</v>
      </c>
      <c r="BH368" s="59">
        <f t="shared" si="120"/>
        <v>1310000</v>
      </c>
      <c r="BI368" s="59">
        <f t="shared" si="121"/>
        <v>1310000</v>
      </c>
      <c r="BJ368" s="59">
        <f t="shared" si="122"/>
        <v>1310000</v>
      </c>
      <c r="BK368" s="59">
        <f t="shared" si="123"/>
        <v>1310000</v>
      </c>
      <c r="BL368" s="59">
        <f t="shared" si="124"/>
        <v>0</v>
      </c>
      <c r="BM368" s="59">
        <f t="shared" si="125"/>
        <v>0</v>
      </c>
      <c r="BN368" s="59">
        <f t="shared" si="126"/>
        <v>0</v>
      </c>
      <c r="BO368" s="59">
        <f t="shared" si="127"/>
        <v>0</v>
      </c>
      <c r="BP368" s="64"/>
      <c r="BQ368" s="59">
        <f t="shared" si="128"/>
        <v>2620000</v>
      </c>
      <c r="BR368" s="59">
        <f t="shared" si="129"/>
        <v>3930000</v>
      </c>
      <c r="BS368" s="59">
        <f t="shared" si="130"/>
        <v>2620000</v>
      </c>
      <c r="BT368" s="59">
        <f t="shared" si="131"/>
        <v>0</v>
      </c>
    </row>
    <row r="369">
      <c r="A369" s="49"/>
      <c r="B369" s="52" t="s">
        <v>38</v>
      </c>
      <c r="C369" s="52" t="s">
        <v>270</v>
      </c>
      <c r="D369" s="53">
        <v>6480000.0</v>
      </c>
      <c r="E369" s="62"/>
      <c r="F369" s="62"/>
      <c r="G369" s="62"/>
      <c r="H369" s="62"/>
      <c r="I369" s="62"/>
      <c r="J369" s="62"/>
      <c r="K369" s="62"/>
      <c r="L369" s="53">
        <v>540000.0</v>
      </c>
      <c r="M369" s="62"/>
      <c r="N369" s="162">
        <v>540000.0</v>
      </c>
      <c r="O369" s="62"/>
      <c r="P369" s="62"/>
      <c r="Q369" s="62"/>
      <c r="R369" s="62"/>
      <c r="S369" s="65">
        <v>540000.0</v>
      </c>
      <c r="T369" s="62"/>
      <c r="U369" s="62"/>
      <c r="V369" s="62"/>
      <c r="W369" s="62"/>
      <c r="X369" s="65">
        <v>540000.0</v>
      </c>
      <c r="Y369" s="62"/>
      <c r="Z369" s="62"/>
      <c r="AA369" s="65">
        <v>540000.0</v>
      </c>
      <c r="AB369" s="62"/>
      <c r="AC369" s="62"/>
      <c r="AD369" s="65">
        <v>540000.0</v>
      </c>
      <c r="AE369" s="62"/>
      <c r="AF369" s="62"/>
      <c r="AG369" s="62"/>
      <c r="AH369" s="65">
        <v>540000.0</v>
      </c>
      <c r="AI369" s="62"/>
      <c r="AJ369" s="62"/>
      <c r="AK369" s="62"/>
      <c r="AL369" s="62"/>
      <c r="AM369" s="62"/>
      <c r="AN369" s="62"/>
      <c r="AO369" s="62"/>
      <c r="AP369" s="62"/>
      <c r="AQ369" s="62"/>
      <c r="AR369" s="62"/>
      <c r="AS369" s="62"/>
      <c r="AT369" s="62"/>
      <c r="AU369" s="62"/>
      <c r="AV369" s="62"/>
      <c r="AW369" s="62"/>
      <c r="AX369" s="62"/>
      <c r="AY369" s="62"/>
      <c r="AZ369" s="63"/>
      <c r="BA369" s="59">
        <f t="shared" si="114"/>
        <v>3780000</v>
      </c>
      <c r="BB369" s="28">
        <f t="shared" si="115"/>
        <v>2700000</v>
      </c>
      <c r="BC369" s="64"/>
      <c r="BD369" s="59">
        <f t="shared" si="116"/>
        <v>0</v>
      </c>
      <c r="BE369" s="59">
        <f t="shared" si="117"/>
        <v>540000</v>
      </c>
      <c r="BF369" s="59">
        <f t="shared" si="118"/>
        <v>540000</v>
      </c>
      <c r="BG369" s="59">
        <f t="shared" si="119"/>
        <v>540000</v>
      </c>
      <c r="BH369" s="59">
        <f t="shared" si="120"/>
        <v>540000</v>
      </c>
      <c r="BI369" s="59">
        <f t="shared" si="121"/>
        <v>540000</v>
      </c>
      <c r="BJ369" s="59">
        <f t="shared" si="122"/>
        <v>540000</v>
      </c>
      <c r="BK369" s="59">
        <f t="shared" si="123"/>
        <v>540000</v>
      </c>
      <c r="BL369" s="59">
        <f t="shared" si="124"/>
        <v>0</v>
      </c>
      <c r="BM369" s="59">
        <f t="shared" si="125"/>
        <v>0</v>
      </c>
      <c r="BN369" s="59">
        <f t="shared" si="126"/>
        <v>0</v>
      </c>
      <c r="BO369" s="59">
        <f t="shared" si="127"/>
        <v>0</v>
      </c>
      <c r="BP369" s="64"/>
      <c r="BQ369" s="59">
        <f t="shared" si="128"/>
        <v>1080000</v>
      </c>
      <c r="BR369" s="59">
        <f t="shared" si="129"/>
        <v>1620000</v>
      </c>
      <c r="BS369" s="59">
        <f t="shared" si="130"/>
        <v>1080000</v>
      </c>
      <c r="BT369" s="59">
        <f t="shared" si="131"/>
        <v>0</v>
      </c>
    </row>
    <row r="370">
      <c r="A370" s="49"/>
      <c r="B370" s="52" t="s">
        <v>38</v>
      </c>
      <c r="C370" s="52" t="s">
        <v>271</v>
      </c>
      <c r="D370" s="53">
        <v>5280000.0</v>
      </c>
      <c r="E370" s="62"/>
      <c r="F370" s="62"/>
      <c r="G370" s="62"/>
      <c r="H370" s="62"/>
      <c r="I370" s="62"/>
      <c r="J370" s="62"/>
      <c r="K370" s="62"/>
      <c r="L370" s="53">
        <v>440000.0</v>
      </c>
      <c r="M370" s="62"/>
      <c r="N370" s="162">
        <v>440000.0</v>
      </c>
      <c r="O370" s="62"/>
      <c r="P370" s="62"/>
      <c r="Q370" s="62"/>
      <c r="R370" s="62"/>
      <c r="S370" s="65">
        <v>440000.0</v>
      </c>
      <c r="T370" s="62"/>
      <c r="U370" s="62"/>
      <c r="V370" s="62"/>
      <c r="W370" s="62"/>
      <c r="X370" s="65">
        <v>440000.0</v>
      </c>
      <c r="Y370" s="62"/>
      <c r="Z370" s="62"/>
      <c r="AA370" s="65">
        <v>440000.0</v>
      </c>
      <c r="AB370" s="62"/>
      <c r="AC370" s="62"/>
      <c r="AD370" s="65">
        <v>440000.0</v>
      </c>
      <c r="AE370" s="62"/>
      <c r="AF370" s="62"/>
      <c r="AG370" s="62"/>
      <c r="AH370" s="65">
        <v>440000.0</v>
      </c>
      <c r="AI370" s="62"/>
      <c r="AJ370" s="62"/>
      <c r="AK370" s="62"/>
      <c r="AL370" s="62"/>
      <c r="AM370" s="62"/>
      <c r="AN370" s="62"/>
      <c r="AO370" s="62"/>
      <c r="AP370" s="62"/>
      <c r="AQ370" s="62"/>
      <c r="AR370" s="62"/>
      <c r="AS370" s="62"/>
      <c r="AT370" s="62"/>
      <c r="AU370" s="62"/>
      <c r="AV370" s="62"/>
      <c r="AW370" s="62"/>
      <c r="AX370" s="62"/>
      <c r="AY370" s="62"/>
      <c r="AZ370" s="63"/>
      <c r="BA370" s="59">
        <f t="shared" si="114"/>
        <v>3080000</v>
      </c>
      <c r="BB370" s="28">
        <f t="shared" si="115"/>
        <v>2200000</v>
      </c>
      <c r="BC370" s="64"/>
      <c r="BD370" s="59">
        <f t="shared" si="116"/>
        <v>0</v>
      </c>
      <c r="BE370" s="59">
        <f t="shared" si="117"/>
        <v>440000</v>
      </c>
      <c r="BF370" s="59">
        <f t="shared" si="118"/>
        <v>440000</v>
      </c>
      <c r="BG370" s="59">
        <f t="shared" si="119"/>
        <v>440000</v>
      </c>
      <c r="BH370" s="59">
        <f t="shared" si="120"/>
        <v>440000</v>
      </c>
      <c r="BI370" s="59">
        <f t="shared" si="121"/>
        <v>440000</v>
      </c>
      <c r="BJ370" s="59">
        <f t="shared" si="122"/>
        <v>440000</v>
      </c>
      <c r="BK370" s="59">
        <f t="shared" si="123"/>
        <v>440000</v>
      </c>
      <c r="BL370" s="59">
        <f t="shared" si="124"/>
        <v>0</v>
      </c>
      <c r="BM370" s="59">
        <f t="shared" si="125"/>
        <v>0</v>
      </c>
      <c r="BN370" s="59">
        <f t="shared" si="126"/>
        <v>0</v>
      </c>
      <c r="BO370" s="59">
        <f t="shared" si="127"/>
        <v>0</v>
      </c>
      <c r="BP370" s="64"/>
      <c r="BQ370" s="59">
        <f t="shared" si="128"/>
        <v>880000</v>
      </c>
      <c r="BR370" s="59">
        <f t="shared" si="129"/>
        <v>1320000</v>
      </c>
      <c r="BS370" s="59">
        <f t="shared" si="130"/>
        <v>880000</v>
      </c>
      <c r="BT370" s="59">
        <f t="shared" si="131"/>
        <v>0</v>
      </c>
    </row>
    <row r="371">
      <c r="A371" s="49"/>
      <c r="B371" s="52" t="s">
        <v>38</v>
      </c>
      <c r="C371" s="52" t="s">
        <v>272</v>
      </c>
      <c r="D371" s="53">
        <v>3960000.0</v>
      </c>
      <c r="E371" s="62"/>
      <c r="F371" s="62"/>
      <c r="G371" s="62"/>
      <c r="H371" s="62"/>
      <c r="I371" s="62"/>
      <c r="J371" s="62"/>
      <c r="K371" s="62"/>
      <c r="L371" s="53">
        <v>330000.0</v>
      </c>
      <c r="M371" s="62"/>
      <c r="N371" s="162">
        <v>330000.0</v>
      </c>
      <c r="O371" s="62"/>
      <c r="P371" s="62"/>
      <c r="Q371" s="62"/>
      <c r="R371" s="62"/>
      <c r="S371" s="65">
        <v>330000.0</v>
      </c>
      <c r="T371" s="62"/>
      <c r="U371" s="62"/>
      <c r="V371" s="62"/>
      <c r="W371" s="62"/>
      <c r="X371" s="65">
        <v>330000.0</v>
      </c>
      <c r="Y371" s="62"/>
      <c r="Z371" s="62"/>
      <c r="AA371" s="65">
        <v>330000.0</v>
      </c>
      <c r="AB371" s="62"/>
      <c r="AC371" s="62"/>
      <c r="AD371" s="65">
        <v>330000.0</v>
      </c>
      <c r="AE371" s="62"/>
      <c r="AF371" s="62"/>
      <c r="AG371" s="62"/>
      <c r="AH371" s="65">
        <v>330000.0</v>
      </c>
      <c r="AI371" s="62"/>
      <c r="AJ371" s="62"/>
      <c r="AK371" s="62"/>
      <c r="AL371" s="62"/>
      <c r="AM371" s="62"/>
      <c r="AN371" s="62"/>
      <c r="AO371" s="62"/>
      <c r="AP371" s="62"/>
      <c r="AQ371" s="62"/>
      <c r="AR371" s="62"/>
      <c r="AS371" s="62"/>
      <c r="AT371" s="62"/>
      <c r="AU371" s="62"/>
      <c r="AV371" s="62"/>
      <c r="AW371" s="62"/>
      <c r="AX371" s="62"/>
      <c r="AY371" s="62"/>
      <c r="AZ371" s="63"/>
      <c r="BA371" s="59">
        <f t="shared" si="114"/>
        <v>2310000</v>
      </c>
      <c r="BB371" s="28">
        <f t="shared" si="115"/>
        <v>1650000</v>
      </c>
      <c r="BC371" s="64"/>
      <c r="BD371" s="59">
        <f t="shared" si="116"/>
        <v>0</v>
      </c>
      <c r="BE371" s="59">
        <f t="shared" si="117"/>
        <v>330000</v>
      </c>
      <c r="BF371" s="59">
        <f t="shared" si="118"/>
        <v>330000</v>
      </c>
      <c r="BG371" s="59">
        <f t="shared" si="119"/>
        <v>330000</v>
      </c>
      <c r="BH371" s="59">
        <f t="shared" si="120"/>
        <v>330000</v>
      </c>
      <c r="BI371" s="59">
        <f t="shared" si="121"/>
        <v>330000</v>
      </c>
      <c r="BJ371" s="59">
        <f t="shared" si="122"/>
        <v>330000</v>
      </c>
      <c r="BK371" s="59">
        <f t="shared" si="123"/>
        <v>330000</v>
      </c>
      <c r="BL371" s="59">
        <f t="shared" si="124"/>
        <v>0</v>
      </c>
      <c r="BM371" s="59">
        <f t="shared" si="125"/>
        <v>0</v>
      </c>
      <c r="BN371" s="59">
        <f t="shared" si="126"/>
        <v>0</v>
      </c>
      <c r="BO371" s="59">
        <f t="shared" si="127"/>
        <v>0</v>
      </c>
      <c r="BP371" s="64"/>
      <c r="BQ371" s="59">
        <f t="shared" si="128"/>
        <v>660000</v>
      </c>
      <c r="BR371" s="59">
        <f t="shared" si="129"/>
        <v>990000</v>
      </c>
      <c r="BS371" s="59">
        <f t="shared" si="130"/>
        <v>660000</v>
      </c>
      <c r="BT371" s="59">
        <f t="shared" si="131"/>
        <v>0</v>
      </c>
    </row>
    <row r="372">
      <c r="A372" s="49"/>
      <c r="B372" s="52" t="s">
        <v>54</v>
      </c>
      <c r="C372" s="52" t="s">
        <v>273</v>
      </c>
      <c r="D372" s="53">
        <f t="shared" ref="D372:AZ372" si="203">sum(D373)</f>
        <v>16320000</v>
      </c>
      <c r="E372" s="53">
        <f t="shared" si="203"/>
        <v>0</v>
      </c>
      <c r="F372" s="53">
        <f t="shared" si="203"/>
        <v>0</v>
      </c>
      <c r="G372" s="53">
        <f t="shared" si="203"/>
        <v>0</v>
      </c>
      <c r="H372" s="53">
        <f t="shared" si="203"/>
        <v>0</v>
      </c>
      <c r="I372" s="53">
        <f t="shared" si="203"/>
        <v>0</v>
      </c>
      <c r="J372" s="53">
        <f t="shared" si="203"/>
        <v>0</v>
      </c>
      <c r="K372" s="53">
        <f t="shared" si="203"/>
        <v>0</v>
      </c>
      <c r="L372" s="53">
        <f t="shared" si="203"/>
        <v>1360000</v>
      </c>
      <c r="M372" s="53">
        <f t="shared" si="203"/>
        <v>0</v>
      </c>
      <c r="N372" s="53">
        <f t="shared" si="203"/>
        <v>1360000</v>
      </c>
      <c r="O372" s="53">
        <f t="shared" si="203"/>
        <v>0</v>
      </c>
      <c r="P372" s="53">
        <f t="shared" si="203"/>
        <v>0</v>
      </c>
      <c r="Q372" s="53">
        <f t="shared" si="203"/>
        <v>0</v>
      </c>
      <c r="R372" s="53">
        <f t="shared" si="203"/>
        <v>0</v>
      </c>
      <c r="S372" s="53">
        <f t="shared" si="203"/>
        <v>1360000</v>
      </c>
      <c r="T372" s="53">
        <f t="shared" si="203"/>
        <v>0</v>
      </c>
      <c r="U372" s="53">
        <f t="shared" si="203"/>
        <v>0</v>
      </c>
      <c r="V372" s="53">
        <f t="shared" si="203"/>
        <v>0</v>
      </c>
      <c r="W372" s="53">
        <f t="shared" si="203"/>
        <v>0</v>
      </c>
      <c r="X372" s="53">
        <f t="shared" si="203"/>
        <v>1360000</v>
      </c>
      <c r="Y372" s="53">
        <f t="shared" si="203"/>
        <v>0</v>
      </c>
      <c r="Z372" s="53">
        <f t="shared" si="203"/>
        <v>0</v>
      </c>
      <c r="AA372" s="53">
        <f t="shared" si="203"/>
        <v>1360000</v>
      </c>
      <c r="AB372" s="53">
        <f t="shared" si="203"/>
        <v>0</v>
      </c>
      <c r="AC372" s="53">
        <f t="shared" si="203"/>
        <v>0</v>
      </c>
      <c r="AD372" s="53">
        <f t="shared" si="203"/>
        <v>1360000</v>
      </c>
      <c r="AE372" s="53">
        <f t="shared" si="203"/>
        <v>0</v>
      </c>
      <c r="AF372" s="53">
        <f t="shared" si="203"/>
        <v>0</v>
      </c>
      <c r="AG372" s="53">
        <f t="shared" si="203"/>
        <v>0</v>
      </c>
      <c r="AH372" s="53">
        <f t="shared" si="203"/>
        <v>1360000</v>
      </c>
      <c r="AI372" s="53">
        <f t="shared" si="203"/>
        <v>0</v>
      </c>
      <c r="AJ372" s="53">
        <f t="shared" si="203"/>
        <v>0</v>
      </c>
      <c r="AK372" s="53">
        <f t="shared" si="203"/>
        <v>0</v>
      </c>
      <c r="AL372" s="53">
        <f t="shared" si="203"/>
        <v>1360000</v>
      </c>
      <c r="AM372" s="53">
        <f t="shared" si="203"/>
        <v>0</v>
      </c>
      <c r="AN372" s="53">
        <f t="shared" si="203"/>
        <v>0</v>
      </c>
      <c r="AO372" s="53">
        <f t="shared" si="203"/>
        <v>0</v>
      </c>
      <c r="AP372" s="53">
        <f t="shared" si="203"/>
        <v>0</v>
      </c>
      <c r="AQ372" s="53">
        <f t="shared" si="203"/>
        <v>0</v>
      </c>
      <c r="AR372" s="53">
        <f t="shared" si="203"/>
        <v>0</v>
      </c>
      <c r="AS372" s="53">
        <f t="shared" si="203"/>
        <v>0</v>
      </c>
      <c r="AT372" s="53">
        <f t="shared" si="203"/>
        <v>0</v>
      </c>
      <c r="AU372" s="53">
        <f t="shared" si="203"/>
        <v>0</v>
      </c>
      <c r="AV372" s="53">
        <f t="shared" si="203"/>
        <v>0</v>
      </c>
      <c r="AW372" s="53">
        <f t="shared" si="203"/>
        <v>0</v>
      </c>
      <c r="AX372" s="53">
        <f t="shared" si="203"/>
        <v>0</v>
      </c>
      <c r="AY372" s="53">
        <f t="shared" si="203"/>
        <v>0</v>
      </c>
      <c r="AZ372" s="65">
        <f t="shared" si="203"/>
        <v>0</v>
      </c>
      <c r="BA372" s="59">
        <f t="shared" si="114"/>
        <v>10880000</v>
      </c>
      <c r="BB372" s="28">
        <f t="shared" si="115"/>
        <v>5440000</v>
      </c>
      <c r="BC372" s="64"/>
      <c r="BD372" s="59">
        <f t="shared" si="116"/>
        <v>0</v>
      </c>
      <c r="BE372" s="59">
        <f t="shared" si="117"/>
        <v>1360000</v>
      </c>
      <c r="BF372" s="59">
        <f t="shared" si="118"/>
        <v>1360000</v>
      </c>
      <c r="BG372" s="59">
        <f t="shared" si="119"/>
        <v>1360000</v>
      </c>
      <c r="BH372" s="59">
        <f t="shared" si="120"/>
        <v>1360000</v>
      </c>
      <c r="BI372" s="59">
        <f t="shared" si="121"/>
        <v>1360000</v>
      </c>
      <c r="BJ372" s="59">
        <f t="shared" si="122"/>
        <v>1360000</v>
      </c>
      <c r="BK372" s="59">
        <f t="shared" si="123"/>
        <v>1360000</v>
      </c>
      <c r="BL372" s="59">
        <f t="shared" si="124"/>
        <v>1360000</v>
      </c>
      <c r="BM372" s="59">
        <f t="shared" si="125"/>
        <v>0</v>
      </c>
      <c r="BN372" s="59">
        <f t="shared" si="126"/>
        <v>0</v>
      </c>
      <c r="BO372" s="59">
        <f t="shared" si="127"/>
        <v>0</v>
      </c>
      <c r="BP372" s="64"/>
      <c r="BQ372" s="59">
        <f t="shared" si="128"/>
        <v>2720000</v>
      </c>
      <c r="BR372" s="59">
        <f t="shared" si="129"/>
        <v>4080000</v>
      </c>
      <c r="BS372" s="59">
        <f t="shared" si="130"/>
        <v>4080000</v>
      </c>
      <c r="BT372" s="59">
        <f t="shared" si="131"/>
        <v>0</v>
      </c>
    </row>
    <row r="373">
      <c r="A373" s="49"/>
      <c r="B373" s="52" t="s">
        <v>38</v>
      </c>
      <c r="C373" s="52" t="s">
        <v>274</v>
      </c>
      <c r="D373" s="53">
        <v>1.632E7</v>
      </c>
      <c r="E373" s="62"/>
      <c r="F373" s="62"/>
      <c r="G373" s="62"/>
      <c r="H373" s="62"/>
      <c r="I373" s="62"/>
      <c r="J373" s="62"/>
      <c r="K373" s="62"/>
      <c r="L373" s="53">
        <v>1360000.0</v>
      </c>
      <c r="M373" s="62"/>
      <c r="N373" s="162">
        <v>1360000.0</v>
      </c>
      <c r="O373" s="62"/>
      <c r="P373" s="62"/>
      <c r="Q373" s="62"/>
      <c r="R373" s="62"/>
      <c r="S373" s="65">
        <v>1360000.0</v>
      </c>
      <c r="T373" s="62"/>
      <c r="U373" s="62"/>
      <c r="V373" s="62"/>
      <c r="W373" s="62"/>
      <c r="X373" s="65">
        <v>1360000.0</v>
      </c>
      <c r="Y373" s="62"/>
      <c r="Z373" s="62"/>
      <c r="AA373" s="65">
        <v>1360000.0</v>
      </c>
      <c r="AB373" s="62"/>
      <c r="AC373" s="62"/>
      <c r="AD373" s="65">
        <v>1360000.0</v>
      </c>
      <c r="AE373" s="62"/>
      <c r="AF373" s="62"/>
      <c r="AG373" s="62"/>
      <c r="AH373" s="65">
        <v>1360000.0</v>
      </c>
      <c r="AI373" s="62"/>
      <c r="AJ373" s="62"/>
      <c r="AK373" s="62"/>
      <c r="AL373" s="53">
        <v>1360000.0</v>
      </c>
      <c r="AM373" s="62"/>
      <c r="AN373" s="62"/>
      <c r="AO373" s="62"/>
      <c r="AP373" s="62"/>
      <c r="AQ373" s="62"/>
      <c r="AR373" s="62"/>
      <c r="AS373" s="62"/>
      <c r="AT373" s="62"/>
      <c r="AU373" s="62"/>
      <c r="AV373" s="62"/>
      <c r="AW373" s="62"/>
      <c r="AX373" s="62"/>
      <c r="AY373" s="62"/>
      <c r="AZ373" s="63"/>
      <c r="BA373" s="59">
        <f t="shared" si="114"/>
        <v>10880000</v>
      </c>
      <c r="BB373" s="28">
        <f t="shared" si="115"/>
        <v>5440000</v>
      </c>
      <c r="BC373" s="64"/>
      <c r="BD373" s="59">
        <f t="shared" si="116"/>
        <v>0</v>
      </c>
      <c r="BE373" s="59">
        <f t="shared" si="117"/>
        <v>1360000</v>
      </c>
      <c r="BF373" s="59">
        <f t="shared" si="118"/>
        <v>1360000</v>
      </c>
      <c r="BG373" s="59">
        <f t="shared" si="119"/>
        <v>1360000</v>
      </c>
      <c r="BH373" s="59">
        <f t="shared" si="120"/>
        <v>1360000</v>
      </c>
      <c r="BI373" s="59">
        <f t="shared" si="121"/>
        <v>1360000</v>
      </c>
      <c r="BJ373" s="59">
        <f t="shared" si="122"/>
        <v>1360000</v>
      </c>
      <c r="BK373" s="59">
        <f t="shared" si="123"/>
        <v>1360000</v>
      </c>
      <c r="BL373" s="59">
        <f t="shared" si="124"/>
        <v>1360000</v>
      </c>
      <c r="BM373" s="59">
        <f t="shared" si="125"/>
        <v>0</v>
      </c>
      <c r="BN373" s="59">
        <f t="shared" si="126"/>
        <v>0</v>
      </c>
      <c r="BO373" s="59">
        <f t="shared" si="127"/>
        <v>0</v>
      </c>
      <c r="BP373" s="64"/>
      <c r="BQ373" s="59">
        <f t="shared" si="128"/>
        <v>2720000</v>
      </c>
      <c r="BR373" s="59">
        <f t="shared" si="129"/>
        <v>4080000</v>
      </c>
      <c r="BS373" s="59">
        <f t="shared" si="130"/>
        <v>4080000</v>
      </c>
      <c r="BT373" s="59">
        <f t="shared" si="131"/>
        <v>0</v>
      </c>
    </row>
    <row r="374">
      <c r="A374" s="49"/>
      <c r="B374" s="52" t="s">
        <v>54</v>
      </c>
      <c r="C374" s="52" t="s">
        <v>275</v>
      </c>
      <c r="D374" s="53">
        <f t="shared" ref="D374:AZ374" si="204">sum(D375)</f>
        <v>3600000</v>
      </c>
      <c r="E374" s="53">
        <f t="shared" si="204"/>
        <v>0</v>
      </c>
      <c r="F374" s="53">
        <f t="shared" si="204"/>
        <v>0</v>
      </c>
      <c r="G374" s="53">
        <f t="shared" si="204"/>
        <v>0</v>
      </c>
      <c r="H374" s="53">
        <f t="shared" si="204"/>
        <v>0</v>
      </c>
      <c r="I374" s="53">
        <f t="shared" si="204"/>
        <v>0</v>
      </c>
      <c r="J374" s="53">
        <f t="shared" si="204"/>
        <v>0</v>
      </c>
      <c r="K374" s="53">
        <f t="shared" si="204"/>
        <v>0</v>
      </c>
      <c r="L374" s="53">
        <f t="shared" si="204"/>
        <v>300000</v>
      </c>
      <c r="M374" s="53">
        <f t="shared" si="204"/>
        <v>0</v>
      </c>
      <c r="N374" s="53">
        <f t="shared" si="204"/>
        <v>300000</v>
      </c>
      <c r="O374" s="53">
        <f t="shared" si="204"/>
        <v>0</v>
      </c>
      <c r="P374" s="53">
        <f t="shared" si="204"/>
        <v>0</v>
      </c>
      <c r="Q374" s="53">
        <f t="shared" si="204"/>
        <v>0</v>
      </c>
      <c r="R374" s="53">
        <f t="shared" si="204"/>
        <v>0</v>
      </c>
      <c r="S374" s="53">
        <f t="shared" si="204"/>
        <v>300000</v>
      </c>
      <c r="T374" s="53">
        <f t="shared" si="204"/>
        <v>0</v>
      </c>
      <c r="U374" s="53">
        <f t="shared" si="204"/>
        <v>0</v>
      </c>
      <c r="V374" s="53">
        <f t="shared" si="204"/>
        <v>0</v>
      </c>
      <c r="W374" s="53">
        <f t="shared" si="204"/>
        <v>0</v>
      </c>
      <c r="X374" s="53">
        <f t="shared" si="204"/>
        <v>300000</v>
      </c>
      <c r="Y374" s="53">
        <f t="shared" si="204"/>
        <v>0</v>
      </c>
      <c r="Z374" s="53">
        <f t="shared" si="204"/>
        <v>0</v>
      </c>
      <c r="AA374" s="53">
        <f t="shared" si="204"/>
        <v>0</v>
      </c>
      <c r="AB374" s="53">
        <f t="shared" si="204"/>
        <v>0</v>
      </c>
      <c r="AC374" s="53">
        <f t="shared" si="204"/>
        <v>0</v>
      </c>
      <c r="AD374" s="53">
        <f t="shared" si="204"/>
        <v>600000</v>
      </c>
      <c r="AE374" s="53">
        <f t="shared" si="204"/>
        <v>0</v>
      </c>
      <c r="AF374" s="53">
        <f t="shared" si="204"/>
        <v>0</v>
      </c>
      <c r="AG374" s="53">
        <f t="shared" si="204"/>
        <v>0</v>
      </c>
      <c r="AH374" s="53">
        <f t="shared" si="204"/>
        <v>300000</v>
      </c>
      <c r="AI374" s="53">
        <f t="shared" si="204"/>
        <v>0</v>
      </c>
      <c r="AJ374" s="53">
        <f t="shared" si="204"/>
        <v>0</v>
      </c>
      <c r="AK374" s="53">
        <f t="shared" si="204"/>
        <v>0</v>
      </c>
      <c r="AL374" s="53">
        <f t="shared" si="204"/>
        <v>0</v>
      </c>
      <c r="AM374" s="53">
        <f t="shared" si="204"/>
        <v>0</v>
      </c>
      <c r="AN374" s="53">
        <f t="shared" si="204"/>
        <v>0</v>
      </c>
      <c r="AO374" s="53">
        <f t="shared" si="204"/>
        <v>0</v>
      </c>
      <c r="AP374" s="53">
        <f t="shared" si="204"/>
        <v>0</v>
      </c>
      <c r="AQ374" s="53">
        <f t="shared" si="204"/>
        <v>0</v>
      </c>
      <c r="AR374" s="53">
        <f t="shared" si="204"/>
        <v>0</v>
      </c>
      <c r="AS374" s="53">
        <f t="shared" si="204"/>
        <v>0</v>
      </c>
      <c r="AT374" s="53">
        <f t="shared" si="204"/>
        <v>0</v>
      </c>
      <c r="AU374" s="53">
        <f t="shared" si="204"/>
        <v>0</v>
      </c>
      <c r="AV374" s="53">
        <f t="shared" si="204"/>
        <v>0</v>
      </c>
      <c r="AW374" s="53">
        <f t="shared" si="204"/>
        <v>0</v>
      </c>
      <c r="AX374" s="53">
        <f t="shared" si="204"/>
        <v>0</v>
      </c>
      <c r="AY374" s="53">
        <f t="shared" si="204"/>
        <v>0</v>
      </c>
      <c r="AZ374" s="65">
        <f t="shared" si="204"/>
        <v>0</v>
      </c>
      <c r="BA374" s="59">
        <f t="shared" si="114"/>
        <v>2100000</v>
      </c>
      <c r="BB374" s="28">
        <f t="shared" si="115"/>
        <v>1500000</v>
      </c>
      <c r="BC374" s="64"/>
      <c r="BD374" s="59">
        <f t="shared" si="116"/>
        <v>0</v>
      </c>
      <c r="BE374" s="59">
        <f t="shared" si="117"/>
        <v>300000</v>
      </c>
      <c r="BF374" s="59">
        <f t="shared" si="118"/>
        <v>300000</v>
      </c>
      <c r="BG374" s="59">
        <f t="shared" si="119"/>
        <v>300000</v>
      </c>
      <c r="BH374" s="59">
        <f t="shared" si="120"/>
        <v>300000</v>
      </c>
      <c r="BI374" s="59">
        <f t="shared" si="121"/>
        <v>0</v>
      </c>
      <c r="BJ374" s="59">
        <f t="shared" si="122"/>
        <v>600000</v>
      </c>
      <c r="BK374" s="59">
        <f t="shared" si="123"/>
        <v>300000</v>
      </c>
      <c r="BL374" s="59">
        <f t="shared" si="124"/>
        <v>0</v>
      </c>
      <c r="BM374" s="59">
        <f t="shared" si="125"/>
        <v>0</v>
      </c>
      <c r="BN374" s="59">
        <f t="shared" si="126"/>
        <v>0</v>
      </c>
      <c r="BO374" s="59">
        <f t="shared" si="127"/>
        <v>0</v>
      </c>
      <c r="BP374" s="64"/>
      <c r="BQ374" s="59">
        <f t="shared" si="128"/>
        <v>600000</v>
      </c>
      <c r="BR374" s="59">
        <f t="shared" si="129"/>
        <v>600000</v>
      </c>
      <c r="BS374" s="59">
        <f t="shared" si="130"/>
        <v>900000</v>
      </c>
      <c r="BT374" s="59">
        <f t="shared" si="131"/>
        <v>0</v>
      </c>
    </row>
    <row r="375">
      <c r="A375" s="49"/>
      <c r="B375" s="52" t="s">
        <v>38</v>
      </c>
      <c r="C375" s="52" t="s">
        <v>276</v>
      </c>
      <c r="D375" s="53">
        <v>3600000.0</v>
      </c>
      <c r="E375" s="62"/>
      <c r="F375" s="62"/>
      <c r="G375" s="62"/>
      <c r="H375" s="62"/>
      <c r="I375" s="62"/>
      <c r="J375" s="62"/>
      <c r="K375" s="62"/>
      <c r="L375" s="53">
        <v>300000.0</v>
      </c>
      <c r="M375" s="62"/>
      <c r="N375" s="162">
        <v>300000.0</v>
      </c>
      <c r="O375" s="62"/>
      <c r="P375" s="62"/>
      <c r="Q375" s="62"/>
      <c r="R375" s="62"/>
      <c r="S375" s="65">
        <v>300000.0</v>
      </c>
      <c r="T375" s="62"/>
      <c r="U375" s="62"/>
      <c r="V375" s="62"/>
      <c r="W375" s="62"/>
      <c r="X375" s="65">
        <v>300000.0</v>
      </c>
      <c r="Y375" s="62"/>
      <c r="Z375" s="62"/>
      <c r="AA375" s="65"/>
      <c r="AB375" s="62"/>
      <c r="AC375" s="62"/>
      <c r="AD375" s="65">
        <v>600000.0</v>
      </c>
      <c r="AE375" s="62"/>
      <c r="AF375" s="62"/>
      <c r="AG375" s="62"/>
      <c r="AH375" s="65">
        <v>300000.0</v>
      </c>
      <c r="AI375" s="62"/>
      <c r="AJ375" s="62"/>
      <c r="AK375" s="62"/>
      <c r="AL375" s="62"/>
      <c r="AM375" s="62"/>
      <c r="AN375" s="62"/>
      <c r="AO375" s="62"/>
      <c r="AP375" s="62"/>
      <c r="AQ375" s="62"/>
      <c r="AR375" s="62"/>
      <c r="AS375" s="62"/>
      <c r="AT375" s="62"/>
      <c r="AU375" s="62"/>
      <c r="AV375" s="62"/>
      <c r="AW375" s="62"/>
      <c r="AX375" s="62"/>
      <c r="AY375" s="62"/>
      <c r="AZ375" s="63"/>
      <c r="BA375" s="59">
        <f t="shared" si="114"/>
        <v>2100000</v>
      </c>
      <c r="BB375" s="28">
        <f t="shared" si="115"/>
        <v>1500000</v>
      </c>
      <c r="BC375" s="64"/>
      <c r="BD375" s="59">
        <f t="shared" si="116"/>
        <v>0</v>
      </c>
      <c r="BE375" s="59">
        <f t="shared" si="117"/>
        <v>300000</v>
      </c>
      <c r="BF375" s="59">
        <f t="shared" si="118"/>
        <v>300000</v>
      </c>
      <c r="BG375" s="59">
        <f t="shared" si="119"/>
        <v>300000</v>
      </c>
      <c r="BH375" s="59">
        <f t="shared" si="120"/>
        <v>300000</v>
      </c>
      <c r="BI375" s="59">
        <f t="shared" si="121"/>
        <v>0</v>
      </c>
      <c r="BJ375" s="59">
        <f t="shared" si="122"/>
        <v>600000</v>
      </c>
      <c r="BK375" s="59">
        <f t="shared" si="123"/>
        <v>300000</v>
      </c>
      <c r="BL375" s="59">
        <f t="shared" si="124"/>
        <v>0</v>
      </c>
      <c r="BM375" s="59">
        <f t="shared" si="125"/>
        <v>0</v>
      </c>
      <c r="BN375" s="59">
        <f t="shared" si="126"/>
        <v>0</v>
      </c>
      <c r="BO375" s="59">
        <f t="shared" si="127"/>
        <v>0</v>
      </c>
      <c r="BP375" s="64"/>
      <c r="BQ375" s="59">
        <f t="shared" si="128"/>
        <v>600000</v>
      </c>
      <c r="BR375" s="59">
        <f t="shared" si="129"/>
        <v>600000</v>
      </c>
      <c r="BS375" s="59">
        <f t="shared" si="130"/>
        <v>900000</v>
      </c>
      <c r="BT375" s="59">
        <f t="shared" si="131"/>
        <v>0</v>
      </c>
    </row>
    <row r="376">
      <c r="A376" s="49"/>
      <c r="B376" s="52" t="s">
        <v>54</v>
      </c>
      <c r="C376" s="52" t="s">
        <v>277</v>
      </c>
      <c r="D376" s="53">
        <f t="shared" ref="D376:AZ376" si="205">sum(D377:D378)</f>
        <v>5400000</v>
      </c>
      <c r="E376" s="53">
        <f t="shared" si="205"/>
        <v>0</v>
      </c>
      <c r="F376" s="53">
        <f t="shared" si="205"/>
        <v>0</v>
      </c>
      <c r="G376" s="53">
        <f t="shared" si="205"/>
        <v>0</v>
      </c>
      <c r="H376" s="53">
        <f t="shared" si="205"/>
        <v>0</v>
      </c>
      <c r="I376" s="53">
        <f t="shared" si="205"/>
        <v>0</v>
      </c>
      <c r="J376" s="53">
        <f t="shared" si="205"/>
        <v>0</v>
      </c>
      <c r="K376" s="53">
        <f t="shared" si="205"/>
        <v>0</v>
      </c>
      <c r="L376" s="53">
        <f t="shared" si="205"/>
        <v>450000</v>
      </c>
      <c r="M376" s="53">
        <f t="shared" si="205"/>
        <v>0</v>
      </c>
      <c r="N376" s="53">
        <f t="shared" si="205"/>
        <v>450000</v>
      </c>
      <c r="O376" s="53">
        <f t="shared" si="205"/>
        <v>0</v>
      </c>
      <c r="P376" s="53">
        <f t="shared" si="205"/>
        <v>0</v>
      </c>
      <c r="Q376" s="53">
        <f t="shared" si="205"/>
        <v>0</v>
      </c>
      <c r="R376" s="53">
        <f t="shared" si="205"/>
        <v>0</v>
      </c>
      <c r="S376" s="53">
        <f t="shared" si="205"/>
        <v>450000</v>
      </c>
      <c r="T376" s="53">
        <f t="shared" si="205"/>
        <v>0</v>
      </c>
      <c r="U376" s="53">
        <f t="shared" si="205"/>
        <v>0</v>
      </c>
      <c r="V376" s="53">
        <f t="shared" si="205"/>
        <v>0</v>
      </c>
      <c r="W376" s="53">
        <f t="shared" si="205"/>
        <v>0</v>
      </c>
      <c r="X376" s="53">
        <f t="shared" si="205"/>
        <v>450000</v>
      </c>
      <c r="Y376" s="53">
        <f t="shared" si="205"/>
        <v>0</v>
      </c>
      <c r="Z376" s="53">
        <f t="shared" si="205"/>
        <v>0</v>
      </c>
      <c r="AA376" s="53">
        <f t="shared" si="205"/>
        <v>0</v>
      </c>
      <c r="AB376" s="53">
        <f t="shared" si="205"/>
        <v>0</v>
      </c>
      <c r="AC376" s="53">
        <f t="shared" si="205"/>
        <v>0</v>
      </c>
      <c r="AD376" s="53">
        <f t="shared" si="205"/>
        <v>900000</v>
      </c>
      <c r="AE376" s="53">
        <f t="shared" si="205"/>
        <v>0</v>
      </c>
      <c r="AF376" s="53">
        <f t="shared" si="205"/>
        <v>0</v>
      </c>
      <c r="AG376" s="53">
        <f t="shared" si="205"/>
        <v>0</v>
      </c>
      <c r="AH376" s="53">
        <f t="shared" si="205"/>
        <v>450000</v>
      </c>
      <c r="AI376" s="53">
        <f t="shared" si="205"/>
        <v>0</v>
      </c>
      <c r="AJ376" s="53">
        <f t="shared" si="205"/>
        <v>0</v>
      </c>
      <c r="AK376" s="53">
        <f t="shared" si="205"/>
        <v>0</v>
      </c>
      <c r="AL376" s="53">
        <f t="shared" si="205"/>
        <v>0</v>
      </c>
      <c r="AM376" s="53">
        <f t="shared" si="205"/>
        <v>0</v>
      </c>
      <c r="AN376" s="53">
        <f t="shared" si="205"/>
        <v>0</v>
      </c>
      <c r="AO376" s="53">
        <f t="shared" si="205"/>
        <v>0</v>
      </c>
      <c r="AP376" s="53">
        <f t="shared" si="205"/>
        <v>0</v>
      </c>
      <c r="AQ376" s="53">
        <f t="shared" si="205"/>
        <v>0</v>
      </c>
      <c r="AR376" s="53">
        <f t="shared" si="205"/>
        <v>0</v>
      </c>
      <c r="AS376" s="53">
        <f t="shared" si="205"/>
        <v>0</v>
      </c>
      <c r="AT376" s="53">
        <f t="shared" si="205"/>
        <v>0</v>
      </c>
      <c r="AU376" s="53">
        <f t="shared" si="205"/>
        <v>0</v>
      </c>
      <c r="AV376" s="53">
        <f t="shared" si="205"/>
        <v>0</v>
      </c>
      <c r="AW376" s="53">
        <f t="shared" si="205"/>
        <v>0</v>
      </c>
      <c r="AX376" s="53">
        <f t="shared" si="205"/>
        <v>0</v>
      </c>
      <c r="AY376" s="53">
        <f t="shared" si="205"/>
        <v>0</v>
      </c>
      <c r="AZ376" s="65">
        <f t="shared" si="205"/>
        <v>0</v>
      </c>
      <c r="BA376" s="59">
        <f t="shared" si="114"/>
        <v>3150000</v>
      </c>
      <c r="BB376" s="28">
        <f t="shared" si="115"/>
        <v>2250000</v>
      </c>
      <c r="BC376" s="64"/>
      <c r="BD376" s="59">
        <f t="shared" si="116"/>
        <v>0</v>
      </c>
      <c r="BE376" s="59">
        <f t="shared" si="117"/>
        <v>450000</v>
      </c>
      <c r="BF376" s="59">
        <f t="shared" si="118"/>
        <v>450000</v>
      </c>
      <c r="BG376" s="59">
        <f t="shared" si="119"/>
        <v>450000</v>
      </c>
      <c r="BH376" s="59">
        <f t="shared" si="120"/>
        <v>450000</v>
      </c>
      <c r="BI376" s="59">
        <f t="shared" si="121"/>
        <v>0</v>
      </c>
      <c r="BJ376" s="59">
        <f t="shared" si="122"/>
        <v>900000</v>
      </c>
      <c r="BK376" s="59">
        <f t="shared" si="123"/>
        <v>450000</v>
      </c>
      <c r="BL376" s="59">
        <f t="shared" si="124"/>
        <v>0</v>
      </c>
      <c r="BM376" s="59">
        <f t="shared" si="125"/>
        <v>0</v>
      </c>
      <c r="BN376" s="59">
        <f t="shared" si="126"/>
        <v>0</v>
      </c>
      <c r="BO376" s="59">
        <f t="shared" si="127"/>
        <v>0</v>
      </c>
      <c r="BP376" s="64"/>
      <c r="BQ376" s="59">
        <f t="shared" si="128"/>
        <v>900000</v>
      </c>
      <c r="BR376" s="59">
        <f t="shared" si="129"/>
        <v>900000</v>
      </c>
      <c r="BS376" s="59">
        <f t="shared" si="130"/>
        <v>1350000</v>
      </c>
      <c r="BT376" s="59">
        <f t="shared" si="131"/>
        <v>0</v>
      </c>
    </row>
    <row r="377">
      <c r="A377" s="49"/>
      <c r="B377" s="52" t="s">
        <v>38</v>
      </c>
      <c r="C377" s="52" t="s">
        <v>278</v>
      </c>
      <c r="D377" s="53">
        <v>1800000.0</v>
      </c>
      <c r="E377" s="62"/>
      <c r="F377" s="62"/>
      <c r="G377" s="62"/>
      <c r="H377" s="62"/>
      <c r="I377" s="62"/>
      <c r="J377" s="62"/>
      <c r="K377" s="62"/>
      <c r="L377" s="53">
        <v>150000.0</v>
      </c>
      <c r="M377" s="62"/>
      <c r="N377" s="162">
        <v>150000.0</v>
      </c>
      <c r="O377" s="62"/>
      <c r="P377" s="62"/>
      <c r="Q377" s="62"/>
      <c r="R377" s="62"/>
      <c r="S377" s="65">
        <v>150000.0</v>
      </c>
      <c r="T377" s="62"/>
      <c r="U377" s="62"/>
      <c r="V377" s="62"/>
      <c r="W377" s="62"/>
      <c r="X377" s="65">
        <v>150000.0</v>
      </c>
      <c r="Y377" s="62"/>
      <c r="Z377" s="62"/>
      <c r="AA377" s="65"/>
      <c r="AB377" s="62"/>
      <c r="AC377" s="62"/>
      <c r="AD377" s="53">
        <v>300000.0</v>
      </c>
      <c r="AE377" s="62"/>
      <c r="AF377" s="62"/>
      <c r="AG377" s="62"/>
      <c r="AH377" s="53">
        <v>150000.0</v>
      </c>
      <c r="AI377" s="62"/>
      <c r="AJ377" s="62"/>
      <c r="AK377" s="62"/>
      <c r="AL377" s="62"/>
      <c r="AM377" s="62"/>
      <c r="AN377" s="62"/>
      <c r="AO377" s="62"/>
      <c r="AP377" s="62"/>
      <c r="AQ377" s="62"/>
      <c r="AR377" s="62"/>
      <c r="AS377" s="62"/>
      <c r="AT377" s="62"/>
      <c r="AU377" s="62"/>
      <c r="AV377" s="62"/>
      <c r="AW377" s="62"/>
      <c r="AX377" s="62"/>
      <c r="AY377" s="62"/>
      <c r="AZ377" s="63"/>
      <c r="BA377" s="59">
        <f t="shared" si="114"/>
        <v>1050000</v>
      </c>
      <c r="BB377" s="28">
        <f t="shared" si="115"/>
        <v>750000</v>
      </c>
      <c r="BC377" s="64"/>
      <c r="BD377" s="59">
        <f t="shared" si="116"/>
        <v>0</v>
      </c>
      <c r="BE377" s="59">
        <f t="shared" si="117"/>
        <v>150000</v>
      </c>
      <c r="BF377" s="59">
        <f t="shared" si="118"/>
        <v>150000</v>
      </c>
      <c r="BG377" s="59">
        <f t="shared" si="119"/>
        <v>150000</v>
      </c>
      <c r="BH377" s="59">
        <f t="shared" si="120"/>
        <v>150000</v>
      </c>
      <c r="BI377" s="59">
        <f t="shared" si="121"/>
        <v>0</v>
      </c>
      <c r="BJ377" s="59">
        <f t="shared" si="122"/>
        <v>300000</v>
      </c>
      <c r="BK377" s="59">
        <f t="shared" si="123"/>
        <v>150000</v>
      </c>
      <c r="BL377" s="59">
        <f t="shared" si="124"/>
        <v>0</v>
      </c>
      <c r="BM377" s="59">
        <f t="shared" si="125"/>
        <v>0</v>
      </c>
      <c r="BN377" s="59">
        <f t="shared" si="126"/>
        <v>0</v>
      </c>
      <c r="BO377" s="59">
        <f t="shared" si="127"/>
        <v>0</v>
      </c>
      <c r="BP377" s="64"/>
      <c r="BQ377" s="59">
        <f t="shared" si="128"/>
        <v>300000</v>
      </c>
      <c r="BR377" s="59">
        <f t="shared" si="129"/>
        <v>300000</v>
      </c>
      <c r="BS377" s="59">
        <f t="shared" si="130"/>
        <v>450000</v>
      </c>
      <c r="BT377" s="59">
        <f t="shared" si="131"/>
        <v>0</v>
      </c>
    </row>
    <row r="378">
      <c r="A378" s="49"/>
      <c r="B378" s="52" t="s">
        <v>38</v>
      </c>
      <c r="C378" s="52" t="s">
        <v>279</v>
      </c>
      <c r="D378" s="53">
        <v>3600000.0</v>
      </c>
      <c r="E378" s="62"/>
      <c r="F378" s="62"/>
      <c r="G378" s="62"/>
      <c r="H378" s="62"/>
      <c r="I378" s="62"/>
      <c r="J378" s="62"/>
      <c r="K378" s="62"/>
      <c r="L378" s="53">
        <v>300000.0</v>
      </c>
      <c r="M378" s="62"/>
      <c r="N378" s="162">
        <v>300000.0</v>
      </c>
      <c r="O378" s="62"/>
      <c r="P378" s="62"/>
      <c r="Q378" s="62"/>
      <c r="R378" s="62"/>
      <c r="S378" s="65">
        <v>300000.0</v>
      </c>
      <c r="T378" s="62"/>
      <c r="U378" s="62"/>
      <c r="V378" s="62"/>
      <c r="W378" s="62"/>
      <c r="X378" s="65">
        <v>300000.0</v>
      </c>
      <c r="Y378" s="62"/>
      <c r="Z378" s="62"/>
      <c r="AA378" s="65"/>
      <c r="AB378" s="62"/>
      <c r="AC378" s="62"/>
      <c r="AD378" s="53">
        <v>600000.0</v>
      </c>
      <c r="AE378" s="62"/>
      <c r="AF378" s="62"/>
      <c r="AG378" s="62"/>
      <c r="AH378" s="53">
        <v>300000.0</v>
      </c>
      <c r="AI378" s="62"/>
      <c r="AJ378" s="62"/>
      <c r="AK378" s="62"/>
      <c r="AL378" s="62"/>
      <c r="AM378" s="62"/>
      <c r="AN378" s="62"/>
      <c r="AO378" s="62"/>
      <c r="AP378" s="62"/>
      <c r="AQ378" s="62"/>
      <c r="AR378" s="62"/>
      <c r="AS378" s="62"/>
      <c r="AT378" s="62"/>
      <c r="AU378" s="62"/>
      <c r="AV378" s="62"/>
      <c r="AW378" s="62"/>
      <c r="AX378" s="62"/>
      <c r="AY378" s="62"/>
      <c r="AZ378" s="63"/>
      <c r="BA378" s="59">
        <f t="shared" si="114"/>
        <v>2100000</v>
      </c>
      <c r="BB378" s="28">
        <f t="shared" si="115"/>
        <v>1500000</v>
      </c>
      <c r="BC378" s="64"/>
      <c r="BD378" s="59">
        <f t="shared" si="116"/>
        <v>0</v>
      </c>
      <c r="BE378" s="59">
        <f t="shared" si="117"/>
        <v>300000</v>
      </c>
      <c r="BF378" s="59">
        <f t="shared" si="118"/>
        <v>300000</v>
      </c>
      <c r="BG378" s="59">
        <f t="shared" si="119"/>
        <v>300000</v>
      </c>
      <c r="BH378" s="59">
        <f t="shared" si="120"/>
        <v>300000</v>
      </c>
      <c r="BI378" s="59">
        <f t="shared" si="121"/>
        <v>0</v>
      </c>
      <c r="BJ378" s="59">
        <f t="shared" si="122"/>
        <v>600000</v>
      </c>
      <c r="BK378" s="59">
        <f t="shared" si="123"/>
        <v>300000</v>
      </c>
      <c r="BL378" s="59">
        <f t="shared" si="124"/>
        <v>0</v>
      </c>
      <c r="BM378" s="59">
        <f t="shared" si="125"/>
        <v>0</v>
      </c>
      <c r="BN378" s="59">
        <f t="shared" si="126"/>
        <v>0</v>
      </c>
      <c r="BO378" s="59">
        <f t="shared" si="127"/>
        <v>0</v>
      </c>
      <c r="BP378" s="64"/>
      <c r="BQ378" s="59">
        <f t="shared" si="128"/>
        <v>600000</v>
      </c>
      <c r="BR378" s="59">
        <f t="shared" si="129"/>
        <v>600000</v>
      </c>
      <c r="BS378" s="59">
        <f t="shared" si="130"/>
        <v>900000</v>
      </c>
      <c r="BT378" s="59">
        <f t="shared" si="131"/>
        <v>0</v>
      </c>
    </row>
    <row r="379">
      <c r="A379" s="41" t="s">
        <v>280</v>
      </c>
      <c r="B379" s="42" t="s">
        <v>281</v>
      </c>
      <c r="C379" s="6"/>
      <c r="D379" s="43">
        <f t="shared" ref="D379:AZ379" si="206">sum(D380)</f>
        <v>139800000</v>
      </c>
      <c r="E379" s="43">
        <f t="shared" si="206"/>
        <v>0</v>
      </c>
      <c r="F379" s="43">
        <f t="shared" si="206"/>
        <v>0</v>
      </c>
      <c r="G379" s="43">
        <f t="shared" si="206"/>
        <v>0</v>
      </c>
      <c r="H379" s="43">
        <f t="shared" si="206"/>
        <v>0</v>
      </c>
      <c r="I379" s="43">
        <f t="shared" si="206"/>
        <v>0</v>
      </c>
      <c r="J379" s="43">
        <f t="shared" si="206"/>
        <v>0</v>
      </c>
      <c r="K379" s="43">
        <f t="shared" si="206"/>
        <v>0</v>
      </c>
      <c r="L379" s="43">
        <f t="shared" si="206"/>
        <v>16130000</v>
      </c>
      <c r="M379" s="43">
        <f t="shared" si="206"/>
        <v>0</v>
      </c>
      <c r="N379" s="43">
        <f t="shared" si="206"/>
        <v>8996550</v>
      </c>
      <c r="O379" s="43">
        <f t="shared" si="206"/>
        <v>0</v>
      </c>
      <c r="P379" s="43">
        <f t="shared" si="206"/>
        <v>0</v>
      </c>
      <c r="Q379" s="43">
        <f t="shared" si="206"/>
        <v>0</v>
      </c>
      <c r="R379" s="43">
        <f t="shared" si="206"/>
        <v>0</v>
      </c>
      <c r="S379" s="43">
        <f t="shared" si="206"/>
        <v>0</v>
      </c>
      <c r="T379" s="43">
        <f t="shared" si="206"/>
        <v>0</v>
      </c>
      <c r="U379" s="43">
        <f t="shared" si="206"/>
        <v>0</v>
      </c>
      <c r="V379" s="43">
        <f t="shared" si="206"/>
        <v>0</v>
      </c>
      <c r="W379" s="43">
        <f t="shared" si="206"/>
        <v>0</v>
      </c>
      <c r="X379" s="43">
        <f t="shared" si="206"/>
        <v>0</v>
      </c>
      <c r="Y379" s="43">
        <f t="shared" si="206"/>
        <v>0</v>
      </c>
      <c r="Z379" s="43">
        <f t="shared" si="206"/>
        <v>0</v>
      </c>
      <c r="AA379" s="43">
        <f t="shared" si="206"/>
        <v>48520000</v>
      </c>
      <c r="AB379" s="43">
        <f t="shared" si="206"/>
        <v>0</v>
      </c>
      <c r="AC379" s="43">
        <f t="shared" si="206"/>
        <v>0</v>
      </c>
      <c r="AD379" s="43">
        <f t="shared" si="206"/>
        <v>0</v>
      </c>
      <c r="AE379" s="43">
        <f t="shared" si="206"/>
        <v>0</v>
      </c>
      <c r="AF379" s="43">
        <f t="shared" si="206"/>
        <v>0</v>
      </c>
      <c r="AG379" s="43">
        <f t="shared" si="206"/>
        <v>0</v>
      </c>
      <c r="AH379" s="43">
        <f t="shared" si="206"/>
        <v>0</v>
      </c>
      <c r="AI379" s="43">
        <f t="shared" si="206"/>
        <v>0</v>
      </c>
      <c r="AJ379" s="43">
        <f t="shared" si="206"/>
        <v>0</v>
      </c>
      <c r="AK379" s="43">
        <f t="shared" si="206"/>
        <v>0</v>
      </c>
      <c r="AL379" s="43">
        <f t="shared" si="206"/>
        <v>0</v>
      </c>
      <c r="AM379" s="43">
        <f t="shared" si="206"/>
        <v>0</v>
      </c>
      <c r="AN379" s="43">
        <f t="shared" si="206"/>
        <v>0</v>
      </c>
      <c r="AO379" s="43">
        <f t="shared" si="206"/>
        <v>0</v>
      </c>
      <c r="AP379" s="43">
        <f t="shared" si="206"/>
        <v>0</v>
      </c>
      <c r="AQ379" s="43">
        <f t="shared" si="206"/>
        <v>0</v>
      </c>
      <c r="AR379" s="43">
        <f t="shared" si="206"/>
        <v>0</v>
      </c>
      <c r="AS379" s="43">
        <f t="shared" si="206"/>
        <v>0</v>
      </c>
      <c r="AT379" s="43">
        <f t="shared" si="206"/>
        <v>0</v>
      </c>
      <c r="AU379" s="43">
        <f t="shared" si="206"/>
        <v>0</v>
      </c>
      <c r="AV379" s="43">
        <f t="shared" si="206"/>
        <v>0</v>
      </c>
      <c r="AW379" s="43">
        <f t="shared" si="206"/>
        <v>0</v>
      </c>
      <c r="AX379" s="43">
        <f t="shared" si="206"/>
        <v>0</v>
      </c>
      <c r="AY379" s="43">
        <f t="shared" si="206"/>
        <v>0</v>
      </c>
      <c r="AZ379" s="58">
        <f t="shared" si="206"/>
        <v>0</v>
      </c>
      <c r="BA379" s="59">
        <f t="shared" si="114"/>
        <v>73646550</v>
      </c>
      <c r="BB379" s="28">
        <f t="shared" si="115"/>
        <v>66153450</v>
      </c>
      <c r="BC379" s="29"/>
      <c r="BD379" s="59">
        <f t="shared" si="116"/>
        <v>0</v>
      </c>
      <c r="BE379" s="59">
        <f t="shared" si="117"/>
        <v>16130000</v>
      </c>
      <c r="BF379" s="59">
        <f t="shared" si="118"/>
        <v>8996550</v>
      </c>
      <c r="BG379" s="59">
        <f t="shared" si="119"/>
        <v>0</v>
      </c>
      <c r="BH379" s="59">
        <f t="shared" si="120"/>
        <v>0</v>
      </c>
      <c r="BI379" s="59">
        <f t="shared" si="121"/>
        <v>48520000</v>
      </c>
      <c r="BJ379" s="59">
        <f t="shared" si="122"/>
        <v>0</v>
      </c>
      <c r="BK379" s="59">
        <f t="shared" si="123"/>
        <v>0</v>
      </c>
      <c r="BL379" s="59">
        <f t="shared" si="124"/>
        <v>0</v>
      </c>
      <c r="BM379" s="59">
        <f t="shared" si="125"/>
        <v>0</v>
      </c>
      <c r="BN379" s="59">
        <f t="shared" si="126"/>
        <v>0</v>
      </c>
      <c r="BO379" s="59">
        <f t="shared" si="127"/>
        <v>0</v>
      </c>
      <c r="BP379" s="29"/>
      <c r="BQ379" s="59">
        <f t="shared" si="128"/>
        <v>25126550</v>
      </c>
      <c r="BR379" s="59">
        <f t="shared" si="129"/>
        <v>48520000</v>
      </c>
      <c r="BS379" s="59">
        <f t="shared" si="130"/>
        <v>0</v>
      </c>
      <c r="BT379" s="59">
        <f t="shared" si="131"/>
        <v>0</v>
      </c>
    </row>
    <row r="380">
      <c r="A380" s="45">
        <v>523121.0</v>
      </c>
      <c r="B380" s="46" t="s">
        <v>88</v>
      </c>
      <c r="C380" s="6"/>
      <c r="D380" s="47">
        <f t="shared" ref="D380:AZ380" si="207">sum(D382:D386)</f>
        <v>139800000</v>
      </c>
      <c r="E380" s="47">
        <f t="shared" si="207"/>
        <v>0</v>
      </c>
      <c r="F380" s="47">
        <f t="shared" si="207"/>
        <v>0</v>
      </c>
      <c r="G380" s="47">
        <f t="shared" si="207"/>
        <v>0</v>
      </c>
      <c r="H380" s="47">
        <f t="shared" si="207"/>
        <v>0</v>
      </c>
      <c r="I380" s="47">
        <f t="shared" si="207"/>
        <v>0</v>
      </c>
      <c r="J380" s="47">
        <f t="shared" si="207"/>
        <v>0</v>
      </c>
      <c r="K380" s="47">
        <f t="shared" si="207"/>
        <v>0</v>
      </c>
      <c r="L380" s="47">
        <f t="shared" si="207"/>
        <v>16130000</v>
      </c>
      <c r="M380" s="47">
        <f t="shared" si="207"/>
        <v>0</v>
      </c>
      <c r="N380" s="47">
        <f t="shared" si="207"/>
        <v>8996550</v>
      </c>
      <c r="O380" s="47">
        <f t="shared" si="207"/>
        <v>0</v>
      </c>
      <c r="P380" s="47">
        <f t="shared" si="207"/>
        <v>0</v>
      </c>
      <c r="Q380" s="47">
        <f t="shared" si="207"/>
        <v>0</v>
      </c>
      <c r="R380" s="47">
        <f t="shared" si="207"/>
        <v>0</v>
      </c>
      <c r="S380" s="47">
        <f t="shared" si="207"/>
        <v>0</v>
      </c>
      <c r="T380" s="47">
        <f t="shared" si="207"/>
        <v>0</v>
      </c>
      <c r="U380" s="47">
        <f t="shared" si="207"/>
        <v>0</v>
      </c>
      <c r="V380" s="47">
        <f t="shared" si="207"/>
        <v>0</v>
      </c>
      <c r="W380" s="47">
        <f t="shared" si="207"/>
        <v>0</v>
      </c>
      <c r="X380" s="47">
        <f t="shared" si="207"/>
        <v>0</v>
      </c>
      <c r="Y380" s="47">
        <f t="shared" si="207"/>
        <v>0</v>
      </c>
      <c r="Z380" s="47">
        <f t="shared" si="207"/>
        <v>0</v>
      </c>
      <c r="AA380" s="47">
        <f t="shared" si="207"/>
        <v>48520000</v>
      </c>
      <c r="AB380" s="47">
        <f t="shared" si="207"/>
        <v>0</v>
      </c>
      <c r="AC380" s="47">
        <f t="shared" si="207"/>
        <v>0</v>
      </c>
      <c r="AD380" s="47">
        <f t="shared" si="207"/>
        <v>0</v>
      </c>
      <c r="AE380" s="47">
        <f t="shared" si="207"/>
        <v>0</v>
      </c>
      <c r="AF380" s="47">
        <f t="shared" si="207"/>
        <v>0</v>
      </c>
      <c r="AG380" s="47">
        <f t="shared" si="207"/>
        <v>0</v>
      </c>
      <c r="AH380" s="47">
        <f t="shared" si="207"/>
        <v>0</v>
      </c>
      <c r="AI380" s="47">
        <f t="shared" si="207"/>
        <v>0</v>
      </c>
      <c r="AJ380" s="47">
        <f t="shared" si="207"/>
        <v>0</v>
      </c>
      <c r="AK380" s="47">
        <f t="shared" si="207"/>
        <v>0</v>
      </c>
      <c r="AL380" s="47">
        <f t="shared" si="207"/>
        <v>0</v>
      </c>
      <c r="AM380" s="47">
        <f t="shared" si="207"/>
        <v>0</v>
      </c>
      <c r="AN380" s="47">
        <f t="shared" si="207"/>
        <v>0</v>
      </c>
      <c r="AO380" s="47">
        <f t="shared" si="207"/>
        <v>0</v>
      </c>
      <c r="AP380" s="47">
        <f t="shared" si="207"/>
        <v>0</v>
      </c>
      <c r="AQ380" s="47">
        <f t="shared" si="207"/>
        <v>0</v>
      </c>
      <c r="AR380" s="47">
        <f t="shared" si="207"/>
        <v>0</v>
      </c>
      <c r="AS380" s="47">
        <f t="shared" si="207"/>
        <v>0</v>
      </c>
      <c r="AT380" s="47">
        <f t="shared" si="207"/>
        <v>0</v>
      </c>
      <c r="AU380" s="47">
        <f t="shared" si="207"/>
        <v>0</v>
      </c>
      <c r="AV380" s="47">
        <f t="shared" si="207"/>
        <v>0</v>
      </c>
      <c r="AW380" s="47">
        <f t="shared" si="207"/>
        <v>0</v>
      </c>
      <c r="AX380" s="47">
        <f t="shared" si="207"/>
        <v>0</v>
      </c>
      <c r="AY380" s="47">
        <f t="shared" si="207"/>
        <v>0</v>
      </c>
      <c r="AZ380" s="60">
        <f t="shared" si="207"/>
        <v>0</v>
      </c>
      <c r="BA380" s="59">
        <f t="shared" si="114"/>
        <v>73646550</v>
      </c>
      <c r="BB380" s="28">
        <f t="shared" si="115"/>
        <v>66153450</v>
      </c>
      <c r="BC380" s="61"/>
      <c r="BD380" s="59">
        <f t="shared" si="116"/>
        <v>0</v>
      </c>
      <c r="BE380" s="59">
        <f t="shared" si="117"/>
        <v>16130000</v>
      </c>
      <c r="BF380" s="59">
        <f t="shared" si="118"/>
        <v>8996550</v>
      </c>
      <c r="BG380" s="59">
        <f t="shared" si="119"/>
        <v>0</v>
      </c>
      <c r="BH380" s="59">
        <f t="shared" si="120"/>
        <v>0</v>
      </c>
      <c r="BI380" s="59">
        <f t="shared" si="121"/>
        <v>48520000</v>
      </c>
      <c r="BJ380" s="59">
        <f t="shared" si="122"/>
        <v>0</v>
      </c>
      <c r="BK380" s="59">
        <f t="shared" si="123"/>
        <v>0</v>
      </c>
      <c r="BL380" s="59">
        <f t="shared" si="124"/>
        <v>0</v>
      </c>
      <c r="BM380" s="59">
        <f t="shared" si="125"/>
        <v>0</v>
      </c>
      <c r="BN380" s="59">
        <f t="shared" si="126"/>
        <v>0</v>
      </c>
      <c r="BO380" s="59">
        <f t="shared" si="127"/>
        <v>0</v>
      </c>
      <c r="BP380" s="61"/>
      <c r="BQ380" s="59">
        <f t="shared" si="128"/>
        <v>25126550</v>
      </c>
      <c r="BR380" s="59">
        <f t="shared" si="129"/>
        <v>48520000</v>
      </c>
      <c r="BS380" s="59">
        <f t="shared" si="130"/>
        <v>0</v>
      </c>
      <c r="BT380" s="59">
        <f t="shared" si="131"/>
        <v>0</v>
      </c>
    </row>
    <row r="381">
      <c r="A381" s="49"/>
      <c r="B381" s="50" t="s">
        <v>37</v>
      </c>
      <c r="C381" s="6"/>
      <c r="D381" s="51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2"/>
      <c r="AC381" s="62"/>
      <c r="AD381" s="62"/>
      <c r="AE381" s="62"/>
      <c r="AF381" s="62"/>
      <c r="AG381" s="62"/>
      <c r="AH381" s="62"/>
      <c r="AI381" s="62"/>
      <c r="AJ381" s="62"/>
      <c r="AK381" s="62"/>
      <c r="AL381" s="62"/>
      <c r="AM381" s="62"/>
      <c r="AN381" s="62"/>
      <c r="AO381" s="62"/>
      <c r="AP381" s="62"/>
      <c r="AQ381" s="62"/>
      <c r="AR381" s="62"/>
      <c r="AS381" s="62"/>
      <c r="AT381" s="62"/>
      <c r="AU381" s="62"/>
      <c r="AV381" s="62"/>
      <c r="AW381" s="62"/>
      <c r="AX381" s="62"/>
      <c r="AY381" s="62"/>
      <c r="AZ381" s="63"/>
      <c r="BA381" s="59">
        <f t="shared" si="114"/>
        <v>0</v>
      </c>
      <c r="BB381" s="28">
        <f t="shared" si="115"/>
        <v>0</v>
      </c>
      <c r="BC381" s="64"/>
      <c r="BD381" s="59">
        <f t="shared" si="116"/>
        <v>0</v>
      </c>
      <c r="BE381" s="59">
        <f t="shared" si="117"/>
        <v>0</v>
      </c>
      <c r="BF381" s="59">
        <f t="shared" si="118"/>
        <v>0</v>
      </c>
      <c r="BG381" s="59">
        <f t="shared" si="119"/>
        <v>0</v>
      </c>
      <c r="BH381" s="59">
        <f t="shared" si="120"/>
        <v>0</v>
      </c>
      <c r="BI381" s="59">
        <f t="shared" si="121"/>
        <v>0</v>
      </c>
      <c r="BJ381" s="59">
        <f t="shared" si="122"/>
        <v>0</v>
      </c>
      <c r="BK381" s="59">
        <f t="shared" si="123"/>
        <v>0</v>
      </c>
      <c r="BL381" s="59">
        <f t="shared" si="124"/>
        <v>0</v>
      </c>
      <c r="BM381" s="59">
        <f t="shared" si="125"/>
        <v>0</v>
      </c>
      <c r="BN381" s="59">
        <f t="shared" si="126"/>
        <v>0</v>
      </c>
      <c r="BO381" s="59">
        <f t="shared" si="127"/>
        <v>0</v>
      </c>
      <c r="BP381" s="64"/>
      <c r="BQ381" s="59">
        <f t="shared" si="128"/>
        <v>0</v>
      </c>
      <c r="BR381" s="59">
        <f t="shared" si="129"/>
        <v>0</v>
      </c>
      <c r="BS381" s="59">
        <f t="shared" si="130"/>
        <v>0</v>
      </c>
      <c r="BT381" s="59">
        <f t="shared" si="131"/>
        <v>0</v>
      </c>
    </row>
    <row r="382">
      <c r="A382" s="49"/>
      <c r="B382" s="52" t="s">
        <v>38</v>
      </c>
      <c r="C382" s="52" t="s">
        <v>282</v>
      </c>
      <c r="D382" s="47">
        <v>5000000.0</v>
      </c>
      <c r="E382" s="62"/>
      <c r="F382" s="62"/>
      <c r="G382" s="62"/>
      <c r="H382" s="62"/>
      <c r="I382" s="62"/>
      <c r="J382" s="53"/>
      <c r="K382" s="62"/>
      <c r="L382" s="62"/>
      <c r="M382" s="53"/>
      <c r="N382" s="125">
        <v>4996550.0</v>
      </c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62"/>
      <c r="AT382" s="62"/>
      <c r="AU382" s="62"/>
      <c r="AV382" s="62"/>
      <c r="AW382" s="62"/>
      <c r="AX382" s="62"/>
      <c r="AY382" s="62"/>
      <c r="AZ382" s="63"/>
      <c r="BA382" s="59">
        <f t="shared" si="114"/>
        <v>4996550</v>
      </c>
      <c r="BB382" s="28">
        <f t="shared" si="115"/>
        <v>3450</v>
      </c>
      <c r="BC382" s="64"/>
      <c r="BD382" s="59">
        <f t="shared" si="116"/>
        <v>0</v>
      </c>
      <c r="BE382" s="59">
        <f t="shared" si="117"/>
        <v>0</v>
      </c>
      <c r="BF382" s="59">
        <f t="shared" si="118"/>
        <v>4996550</v>
      </c>
      <c r="BG382" s="59">
        <f t="shared" si="119"/>
        <v>0</v>
      </c>
      <c r="BH382" s="59">
        <f t="shared" si="120"/>
        <v>0</v>
      </c>
      <c r="BI382" s="59">
        <f t="shared" si="121"/>
        <v>0</v>
      </c>
      <c r="BJ382" s="59">
        <f t="shared" si="122"/>
        <v>0</v>
      </c>
      <c r="BK382" s="59">
        <f t="shared" si="123"/>
        <v>0</v>
      </c>
      <c r="BL382" s="59">
        <f t="shared" si="124"/>
        <v>0</v>
      </c>
      <c r="BM382" s="59">
        <f t="shared" si="125"/>
        <v>0</v>
      </c>
      <c r="BN382" s="59">
        <f t="shared" si="126"/>
        <v>0</v>
      </c>
      <c r="BO382" s="59">
        <f t="shared" si="127"/>
        <v>0</v>
      </c>
      <c r="BP382" s="64"/>
      <c r="BQ382" s="59">
        <f t="shared" si="128"/>
        <v>4996550</v>
      </c>
      <c r="BR382" s="59">
        <f t="shared" si="129"/>
        <v>0</v>
      </c>
      <c r="BS382" s="59">
        <f t="shared" si="130"/>
        <v>0</v>
      </c>
      <c r="BT382" s="59">
        <f t="shared" si="131"/>
        <v>0</v>
      </c>
    </row>
    <row r="383">
      <c r="A383" s="49"/>
      <c r="B383" s="52" t="s">
        <v>38</v>
      </c>
      <c r="C383" s="52" t="s">
        <v>283</v>
      </c>
      <c r="D383" s="47">
        <v>4000000.0</v>
      </c>
      <c r="E383" s="62"/>
      <c r="F383" s="62"/>
      <c r="G383" s="62"/>
      <c r="H383" s="62"/>
      <c r="I383" s="62"/>
      <c r="J383" s="53"/>
      <c r="K383" s="62"/>
      <c r="L383" s="62"/>
      <c r="M383" s="53"/>
      <c r="N383" s="125">
        <v>4000000.0</v>
      </c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62"/>
      <c r="AT383" s="62"/>
      <c r="AU383" s="62"/>
      <c r="AV383" s="62"/>
      <c r="AW383" s="62"/>
      <c r="AX383" s="62"/>
      <c r="AY383" s="62"/>
      <c r="AZ383" s="63"/>
      <c r="BA383" s="59">
        <f t="shared" si="114"/>
        <v>4000000</v>
      </c>
      <c r="BB383" s="28">
        <f t="shared" si="115"/>
        <v>0</v>
      </c>
      <c r="BC383" s="64"/>
      <c r="BD383" s="59">
        <f t="shared" si="116"/>
        <v>0</v>
      </c>
      <c r="BE383" s="59">
        <f t="shared" si="117"/>
        <v>0</v>
      </c>
      <c r="BF383" s="59">
        <f t="shared" si="118"/>
        <v>4000000</v>
      </c>
      <c r="BG383" s="59">
        <f t="shared" si="119"/>
        <v>0</v>
      </c>
      <c r="BH383" s="59">
        <f t="shared" si="120"/>
        <v>0</v>
      </c>
      <c r="BI383" s="59">
        <f t="shared" si="121"/>
        <v>0</v>
      </c>
      <c r="BJ383" s="59">
        <f t="shared" si="122"/>
        <v>0</v>
      </c>
      <c r="BK383" s="59">
        <f t="shared" si="123"/>
        <v>0</v>
      </c>
      <c r="BL383" s="59">
        <f t="shared" si="124"/>
        <v>0</v>
      </c>
      <c r="BM383" s="59">
        <f t="shared" si="125"/>
        <v>0</v>
      </c>
      <c r="BN383" s="59">
        <f t="shared" si="126"/>
        <v>0</v>
      </c>
      <c r="BO383" s="59">
        <f t="shared" si="127"/>
        <v>0</v>
      </c>
      <c r="BP383" s="64"/>
      <c r="BQ383" s="59">
        <f t="shared" si="128"/>
        <v>4000000</v>
      </c>
      <c r="BR383" s="59">
        <f t="shared" si="129"/>
        <v>0</v>
      </c>
      <c r="BS383" s="59">
        <f t="shared" si="130"/>
        <v>0</v>
      </c>
      <c r="BT383" s="59">
        <f t="shared" si="131"/>
        <v>0</v>
      </c>
    </row>
    <row r="384">
      <c r="A384" s="49"/>
      <c r="B384" s="52" t="s">
        <v>38</v>
      </c>
      <c r="C384" s="52" t="s">
        <v>284</v>
      </c>
      <c r="D384" s="47">
        <v>2.64E7</v>
      </c>
      <c r="E384" s="62"/>
      <c r="F384" s="62"/>
      <c r="G384" s="62"/>
      <c r="H384" s="62"/>
      <c r="I384" s="62"/>
      <c r="J384" s="62"/>
      <c r="K384" s="62"/>
      <c r="L384" s="53">
        <v>8330000.0</v>
      </c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53">
        <v>1.807E7</v>
      </c>
      <c r="AB384" s="62"/>
      <c r="AC384" s="62"/>
      <c r="AD384" s="62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62"/>
      <c r="AT384" s="62"/>
      <c r="AU384" s="62"/>
      <c r="AV384" s="62"/>
      <c r="AW384" s="62"/>
      <c r="AX384" s="62"/>
      <c r="AY384" s="62"/>
      <c r="AZ384" s="63"/>
      <c r="BA384" s="59">
        <f t="shared" si="114"/>
        <v>26400000</v>
      </c>
      <c r="BB384" s="28">
        <f t="shared" si="115"/>
        <v>0</v>
      </c>
      <c r="BC384" s="64"/>
      <c r="BD384" s="59">
        <f t="shared" si="116"/>
        <v>0</v>
      </c>
      <c r="BE384" s="59">
        <f t="shared" si="117"/>
        <v>8330000</v>
      </c>
      <c r="BF384" s="59">
        <f t="shared" si="118"/>
        <v>0</v>
      </c>
      <c r="BG384" s="59">
        <f t="shared" si="119"/>
        <v>0</v>
      </c>
      <c r="BH384" s="59">
        <f t="shared" si="120"/>
        <v>0</v>
      </c>
      <c r="BI384" s="59">
        <f t="shared" si="121"/>
        <v>18070000</v>
      </c>
      <c r="BJ384" s="59">
        <f t="shared" si="122"/>
        <v>0</v>
      </c>
      <c r="BK384" s="59">
        <f t="shared" si="123"/>
        <v>0</v>
      </c>
      <c r="BL384" s="59">
        <f t="shared" si="124"/>
        <v>0</v>
      </c>
      <c r="BM384" s="59">
        <f t="shared" si="125"/>
        <v>0</v>
      </c>
      <c r="BN384" s="59">
        <f t="shared" si="126"/>
        <v>0</v>
      </c>
      <c r="BO384" s="59">
        <f t="shared" si="127"/>
        <v>0</v>
      </c>
      <c r="BP384" s="64"/>
      <c r="BQ384" s="59">
        <f t="shared" si="128"/>
        <v>8330000</v>
      </c>
      <c r="BR384" s="59">
        <f t="shared" si="129"/>
        <v>18070000</v>
      </c>
      <c r="BS384" s="59">
        <f t="shared" si="130"/>
        <v>0</v>
      </c>
      <c r="BT384" s="59">
        <f t="shared" si="131"/>
        <v>0</v>
      </c>
    </row>
    <row r="385">
      <c r="A385" s="49"/>
      <c r="B385" s="52" t="s">
        <v>38</v>
      </c>
      <c r="C385" s="52" t="s">
        <v>285</v>
      </c>
      <c r="D385" s="47">
        <v>9.66E7</v>
      </c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53">
        <v>3.045E7</v>
      </c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  <c r="AT385" s="62"/>
      <c r="AU385" s="62"/>
      <c r="AV385" s="62"/>
      <c r="AW385" s="62"/>
      <c r="AX385" s="62"/>
      <c r="AY385" s="62"/>
      <c r="AZ385" s="63"/>
      <c r="BA385" s="59">
        <f t="shared" si="114"/>
        <v>30450000</v>
      </c>
      <c r="BB385" s="28">
        <f t="shared" si="115"/>
        <v>66150000</v>
      </c>
      <c r="BC385" s="64"/>
      <c r="BD385" s="59">
        <f t="shared" si="116"/>
        <v>0</v>
      </c>
      <c r="BE385" s="59">
        <f t="shared" si="117"/>
        <v>0</v>
      </c>
      <c r="BF385" s="59">
        <f t="shared" si="118"/>
        <v>0</v>
      </c>
      <c r="BG385" s="59">
        <f t="shared" si="119"/>
        <v>0</v>
      </c>
      <c r="BH385" s="59">
        <f t="shared" si="120"/>
        <v>0</v>
      </c>
      <c r="BI385" s="59">
        <f t="shared" si="121"/>
        <v>30450000</v>
      </c>
      <c r="BJ385" s="59">
        <f t="shared" si="122"/>
        <v>0</v>
      </c>
      <c r="BK385" s="59">
        <f t="shared" si="123"/>
        <v>0</v>
      </c>
      <c r="BL385" s="59">
        <f t="shared" si="124"/>
        <v>0</v>
      </c>
      <c r="BM385" s="59">
        <f t="shared" si="125"/>
        <v>0</v>
      </c>
      <c r="BN385" s="59">
        <f t="shared" si="126"/>
        <v>0</v>
      </c>
      <c r="BO385" s="59">
        <f t="shared" si="127"/>
        <v>0</v>
      </c>
      <c r="BP385" s="64"/>
      <c r="BQ385" s="59">
        <f t="shared" si="128"/>
        <v>0</v>
      </c>
      <c r="BR385" s="59">
        <f t="shared" si="129"/>
        <v>30450000</v>
      </c>
      <c r="BS385" s="59">
        <f t="shared" si="130"/>
        <v>0</v>
      </c>
      <c r="BT385" s="59">
        <f t="shared" si="131"/>
        <v>0</v>
      </c>
    </row>
    <row r="386">
      <c r="A386" s="49"/>
      <c r="B386" s="52" t="s">
        <v>38</v>
      </c>
      <c r="C386" s="52" t="s">
        <v>286</v>
      </c>
      <c r="D386" s="47">
        <v>7800000.0</v>
      </c>
      <c r="E386" s="62"/>
      <c r="F386" s="62"/>
      <c r="G386" s="62"/>
      <c r="H386" s="62"/>
      <c r="I386" s="62"/>
      <c r="J386" s="62"/>
      <c r="K386" s="62"/>
      <c r="L386" s="53">
        <v>7800000.0</v>
      </c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  <c r="AT386" s="62"/>
      <c r="AU386" s="62"/>
      <c r="AV386" s="62"/>
      <c r="AW386" s="62"/>
      <c r="AX386" s="62"/>
      <c r="AY386" s="62"/>
      <c r="AZ386" s="63"/>
      <c r="BA386" s="59">
        <f t="shared" si="114"/>
        <v>7800000</v>
      </c>
      <c r="BB386" s="28">
        <f t="shared" si="115"/>
        <v>0</v>
      </c>
      <c r="BC386" s="64"/>
      <c r="BD386" s="59">
        <f t="shared" si="116"/>
        <v>0</v>
      </c>
      <c r="BE386" s="59">
        <f t="shared" si="117"/>
        <v>7800000</v>
      </c>
      <c r="BF386" s="59">
        <f t="shared" si="118"/>
        <v>0</v>
      </c>
      <c r="BG386" s="59">
        <f t="shared" si="119"/>
        <v>0</v>
      </c>
      <c r="BH386" s="59">
        <f t="shared" si="120"/>
        <v>0</v>
      </c>
      <c r="BI386" s="59">
        <f t="shared" si="121"/>
        <v>0</v>
      </c>
      <c r="BJ386" s="59">
        <f t="shared" si="122"/>
        <v>0</v>
      </c>
      <c r="BK386" s="59">
        <f t="shared" si="123"/>
        <v>0</v>
      </c>
      <c r="BL386" s="59">
        <f t="shared" si="124"/>
        <v>0</v>
      </c>
      <c r="BM386" s="59">
        <f t="shared" si="125"/>
        <v>0</v>
      </c>
      <c r="BN386" s="59">
        <f t="shared" si="126"/>
        <v>0</v>
      </c>
      <c r="BO386" s="59">
        <f t="shared" si="127"/>
        <v>0</v>
      </c>
      <c r="BP386" s="64"/>
      <c r="BQ386" s="59">
        <f t="shared" si="128"/>
        <v>7800000</v>
      </c>
      <c r="BR386" s="59">
        <f t="shared" si="129"/>
        <v>0</v>
      </c>
      <c r="BS386" s="59">
        <f t="shared" si="130"/>
        <v>0</v>
      </c>
      <c r="BT386" s="59">
        <f t="shared" si="131"/>
        <v>0</v>
      </c>
    </row>
    <row r="387">
      <c r="A387" s="41" t="s">
        <v>287</v>
      </c>
      <c r="B387" s="42" t="s">
        <v>288</v>
      </c>
      <c r="C387" s="6"/>
      <c r="D387" s="43">
        <f t="shared" ref="D387:AZ387" si="208">sum(D388)</f>
        <v>25308000</v>
      </c>
      <c r="E387" s="43">
        <f t="shared" si="208"/>
        <v>0</v>
      </c>
      <c r="F387" s="43">
        <f t="shared" si="208"/>
        <v>0</v>
      </c>
      <c r="G387" s="43">
        <f t="shared" si="208"/>
        <v>0</v>
      </c>
      <c r="H387" s="43">
        <f t="shared" si="208"/>
        <v>0</v>
      </c>
      <c r="I387" s="43">
        <f t="shared" si="208"/>
        <v>0</v>
      </c>
      <c r="J387" s="43">
        <f t="shared" si="208"/>
        <v>0</v>
      </c>
      <c r="K387" s="43">
        <f t="shared" si="208"/>
        <v>0</v>
      </c>
      <c r="L387" s="43">
        <f t="shared" si="208"/>
        <v>0</v>
      </c>
      <c r="M387" s="43">
        <f t="shared" si="208"/>
        <v>0</v>
      </c>
      <c r="N387" s="43">
        <f t="shared" si="208"/>
        <v>4218000</v>
      </c>
      <c r="O387" s="43">
        <f t="shared" si="208"/>
        <v>0</v>
      </c>
      <c r="P387" s="43">
        <f t="shared" si="208"/>
        <v>0</v>
      </c>
      <c r="Q387" s="43">
        <f t="shared" si="208"/>
        <v>0</v>
      </c>
      <c r="R387" s="43">
        <f t="shared" si="208"/>
        <v>0</v>
      </c>
      <c r="S387" s="43">
        <f t="shared" si="208"/>
        <v>0</v>
      </c>
      <c r="T387" s="43">
        <f t="shared" si="208"/>
        <v>2109000</v>
      </c>
      <c r="U387" s="43">
        <f t="shared" si="208"/>
        <v>0</v>
      </c>
      <c r="V387" s="43">
        <f t="shared" si="208"/>
        <v>0</v>
      </c>
      <c r="W387" s="43">
        <f t="shared" si="208"/>
        <v>0</v>
      </c>
      <c r="X387" s="43">
        <f t="shared" si="208"/>
        <v>2109000</v>
      </c>
      <c r="Y387" s="43">
        <f t="shared" si="208"/>
        <v>0</v>
      </c>
      <c r="Z387" s="43">
        <f t="shared" si="208"/>
        <v>0</v>
      </c>
      <c r="AA387" s="43">
        <f t="shared" si="208"/>
        <v>2109000</v>
      </c>
      <c r="AB387" s="43">
        <f t="shared" si="208"/>
        <v>0</v>
      </c>
      <c r="AC387" s="43">
        <f t="shared" si="208"/>
        <v>0</v>
      </c>
      <c r="AD387" s="43">
        <f t="shared" si="208"/>
        <v>2109000</v>
      </c>
      <c r="AE387" s="43">
        <f t="shared" si="208"/>
        <v>0</v>
      </c>
      <c r="AF387" s="43">
        <f t="shared" si="208"/>
        <v>0</v>
      </c>
      <c r="AG387" s="43">
        <f t="shared" si="208"/>
        <v>0</v>
      </c>
      <c r="AH387" s="43">
        <f t="shared" si="208"/>
        <v>2109000</v>
      </c>
      <c r="AI387" s="43">
        <f t="shared" si="208"/>
        <v>0</v>
      </c>
      <c r="AJ387" s="43">
        <f t="shared" si="208"/>
        <v>0</v>
      </c>
      <c r="AK387" s="43">
        <f t="shared" si="208"/>
        <v>0</v>
      </c>
      <c r="AL387" s="43">
        <f t="shared" si="208"/>
        <v>0</v>
      </c>
      <c r="AM387" s="43">
        <f t="shared" si="208"/>
        <v>0</v>
      </c>
      <c r="AN387" s="43">
        <f t="shared" si="208"/>
        <v>0</v>
      </c>
      <c r="AO387" s="43">
        <f t="shared" si="208"/>
        <v>0</v>
      </c>
      <c r="AP387" s="43">
        <f t="shared" si="208"/>
        <v>0</v>
      </c>
      <c r="AQ387" s="43">
        <f t="shared" si="208"/>
        <v>0</v>
      </c>
      <c r="AR387" s="43">
        <f t="shared" si="208"/>
        <v>0</v>
      </c>
      <c r="AS387" s="43">
        <f t="shared" si="208"/>
        <v>0</v>
      </c>
      <c r="AT387" s="43">
        <f t="shared" si="208"/>
        <v>0</v>
      </c>
      <c r="AU387" s="43">
        <f t="shared" si="208"/>
        <v>0</v>
      </c>
      <c r="AV387" s="43">
        <f t="shared" si="208"/>
        <v>0</v>
      </c>
      <c r="AW387" s="43">
        <f t="shared" si="208"/>
        <v>0</v>
      </c>
      <c r="AX387" s="43">
        <f t="shared" si="208"/>
        <v>0</v>
      </c>
      <c r="AY387" s="43">
        <f t="shared" si="208"/>
        <v>0</v>
      </c>
      <c r="AZ387" s="58">
        <f t="shared" si="208"/>
        <v>0</v>
      </c>
      <c r="BA387" s="59">
        <f t="shared" si="114"/>
        <v>14763000</v>
      </c>
      <c r="BB387" s="28">
        <f t="shared" si="115"/>
        <v>10545000</v>
      </c>
      <c r="BC387" s="29"/>
      <c r="BD387" s="59">
        <f t="shared" si="116"/>
        <v>0</v>
      </c>
      <c r="BE387" s="59">
        <f t="shared" si="117"/>
        <v>0</v>
      </c>
      <c r="BF387" s="59">
        <f t="shared" si="118"/>
        <v>4218000</v>
      </c>
      <c r="BG387" s="59">
        <f t="shared" si="119"/>
        <v>2109000</v>
      </c>
      <c r="BH387" s="59">
        <f t="shared" si="120"/>
        <v>2109000</v>
      </c>
      <c r="BI387" s="59">
        <f t="shared" si="121"/>
        <v>2109000</v>
      </c>
      <c r="BJ387" s="59">
        <f t="shared" si="122"/>
        <v>2109000</v>
      </c>
      <c r="BK387" s="59">
        <f t="shared" si="123"/>
        <v>2109000</v>
      </c>
      <c r="BL387" s="59">
        <f t="shared" si="124"/>
        <v>0</v>
      </c>
      <c r="BM387" s="59">
        <f t="shared" si="125"/>
        <v>0</v>
      </c>
      <c r="BN387" s="59">
        <f t="shared" si="126"/>
        <v>0</v>
      </c>
      <c r="BO387" s="59">
        <f t="shared" si="127"/>
        <v>0</v>
      </c>
      <c r="BP387" s="29"/>
      <c r="BQ387" s="59">
        <f t="shared" si="128"/>
        <v>4218000</v>
      </c>
      <c r="BR387" s="59">
        <f t="shared" si="129"/>
        <v>6327000</v>
      </c>
      <c r="BS387" s="59">
        <f t="shared" si="130"/>
        <v>4218000</v>
      </c>
      <c r="BT387" s="59">
        <f t="shared" si="131"/>
        <v>0</v>
      </c>
    </row>
    <row r="388">
      <c r="A388" s="45">
        <v>523121.0</v>
      </c>
      <c r="B388" s="46" t="s">
        <v>88</v>
      </c>
      <c r="C388" s="6"/>
      <c r="D388" s="47">
        <f t="shared" ref="D388:AZ388" si="209">sum(D390)</f>
        <v>25308000</v>
      </c>
      <c r="E388" s="47">
        <f t="shared" si="209"/>
        <v>0</v>
      </c>
      <c r="F388" s="47">
        <f t="shared" si="209"/>
        <v>0</v>
      </c>
      <c r="G388" s="47">
        <f t="shared" si="209"/>
        <v>0</v>
      </c>
      <c r="H388" s="47">
        <f t="shared" si="209"/>
        <v>0</v>
      </c>
      <c r="I388" s="47">
        <f t="shared" si="209"/>
        <v>0</v>
      </c>
      <c r="J388" s="47">
        <f t="shared" si="209"/>
        <v>0</v>
      </c>
      <c r="K388" s="47">
        <f t="shared" si="209"/>
        <v>0</v>
      </c>
      <c r="L388" s="47">
        <f t="shared" si="209"/>
        <v>0</v>
      </c>
      <c r="M388" s="47">
        <f t="shared" si="209"/>
        <v>0</v>
      </c>
      <c r="N388" s="47">
        <f t="shared" si="209"/>
        <v>4218000</v>
      </c>
      <c r="O388" s="47">
        <f t="shared" si="209"/>
        <v>0</v>
      </c>
      <c r="P388" s="47">
        <f t="shared" si="209"/>
        <v>0</v>
      </c>
      <c r="Q388" s="47">
        <f t="shared" si="209"/>
        <v>0</v>
      </c>
      <c r="R388" s="47">
        <f t="shared" si="209"/>
        <v>0</v>
      </c>
      <c r="S388" s="47">
        <f t="shared" si="209"/>
        <v>0</v>
      </c>
      <c r="T388" s="47">
        <f t="shared" si="209"/>
        <v>2109000</v>
      </c>
      <c r="U388" s="47">
        <f t="shared" si="209"/>
        <v>0</v>
      </c>
      <c r="V388" s="47">
        <f t="shared" si="209"/>
        <v>0</v>
      </c>
      <c r="W388" s="47">
        <f t="shared" si="209"/>
        <v>0</v>
      </c>
      <c r="X388" s="47">
        <f t="shared" si="209"/>
        <v>2109000</v>
      </c>
      <c r="Y388" s="47">
        <f t="shared" si="209"/>
        <v>0</v>
      </c>
      <c r="Z388" s="47">
        <f t="shared" si="209"/>
        <v>0</v>
      </c>
      <c r="AA388" s="47">
        <f t="shared" si="209"/>
        <v>2109000</v>
      </c>
      <c r="AB388" s="47">
        <f t="shared" si="209"/>
        <v>0</v>
      </c>
      <c r="AC388" s="47">
        <f t="shared" si="209"/>
        <v>0</v>
      </c>
      <c r="AD388" s="47">
        <f t="shared" si="209"/>
        <v>2109000</v>
      </c>
      <c r="AE388" s="47">
        <f t="shared" si="209"/>
        <v>0</v>
      </c>
      <c r="AF388" s="47">
        <f t="shared" si="209"/>
        <v>0</v>
      </c>
      <c r="AG388" s="47">
        <f t="shared" si="209"/>
        <v>0</v>
      </c>
      <c r="AH388" s="47">
        <f t="shared" si="209"/>
        <v>2109000</v>
      </c>
      <c r="AI388" s="47">
        <f t="shared" si="209"/>
        <v>0</v>
      </c>
      <c r="AJ388" s="47">
        <f t="shared" si="209"/>
        <v>0</v>
      </c>
      <c r="AK388" s="47">
        <f t="shared" si="209"/>
        <v>0</v>
      </c>
      <c r="AL388" s="47">
        <f t="shared" si="209"/>
        <v>0</v>
      </c>
      <c r="AM388" s="47">
        <f t="shared" si="209"/>
        <v>0</v>
      </c>
      <c r="AN388" s="47">
        <f t="shared" si="209"/>
        <v>0</v>
      </c>
      <c r="AO388" s="47">
        <f t="shared" si="209"/>
        <v>0</v>
      </c>
      <c r="AP388" s="47">
        <f t="shared" si="209"/>
        <v>0</v>
      </c>
      <c r="AQ388" s="47">
        <f t="shared" si="209"/>
        <v>0</v>
      </c>
      <c r="AR388" s="47">
        <f t="shared" si="209"/>
        <v>0</v>
      </c>
      <c r="AS388" s="47">
        <f t="shared" si="209"/>
        <v>0</v>
      </c>
      <c r="AT388" s="47">
        <f t="shared" si="209"/>
        <v>0</v>
      </c>
      <c r="AU388" s="47">
        <f t="shared" si="209"/>
        <v>0</v>
      </c>
      <c r="AV388" s="47">
        <f t="shared" si="209"/>
        <v>0</v>
      </c>
      <c r="AW388" s="47">
        <f t="shared" si="209"/>
        <v>0</v>
      </c>
      <c r="AX388" s="47">
        <f t="shared" si="209"/>
        <v>0</v>
      </c>
      <c r="AY388" s="47">
        <f t="shared" si="209"/>
        <v>0</v>
      </c>
      <c r="AZ388" s="60">
        <f t="shared" si="209"/>
        <v>0</v>
      </c>
      <c r="BA388" s="59">
        <f t="shared" si="114"/>
        <v>14763000</v>
      </c>
      <c r="BB388" s="28">
        <f t="shared" si="115"/>
        <v>10545000</v>
      </c>
      <c r="BC388" s="61"/>
      <c r="BD388" s="59">
        <f t="shared" si="116"/>
        <v>0</v>
      </c>
      <c r="BE388" s="59">
        <f t="shared" si="117"/>
        <v>0</v>
      </c>
      <c r="BF388" s="59">
        <f t="shared" si="118"/>
        <v>4218000</v>
      </c>
      <c r="BG388" s="59">
        <f t="shared" si="119"/>
        <v>2109000</v>
      </c>
      <c r="BH388" s="59">
        <f t="shared" si="120"/>
        <v>2109000</v>
      </c>
      <c r="BI388" s="59">
        <f t="shared" si="121"/>
        <v>2109000</v>
      </c>
      <c r="BJ388" s="59">
        <f t="shared" si="122"/>
        <v>2109000</v>
      </c>
      <c r="BK388" s="59">
        <f t="shared" si="123"/>
        <v>2109000</v>
      </c>
      <c r="BL388" s="59">
        <f t="shared" si="124"/>
        <v>0</v>
      </c>
      <c r="BM388" s="59">
        <f t="shared" si="125"/>
        <v>0</v>
      </c>
      <c r="BN388" s="59">
        <f t="shared" si="126"/>
        <v>0</v>
      </c>
      <c r="BO388" s="59">
        <f t="shared" si="127"/>
        <v>0</v>
      </c>
      <c r="BP388" s="61"/>
      <c r="BQ388" s="59">
        <f t="shared" si="128"/>
        <v>4218000</v>
      </c>
      <c r="BR388" s="59">
        <f t="shared" si="129"/>
        <v>6327000</v>
      </c>
      <c r="BS388" s="59">
        <f t="shared" si="130"/>
        <v>4218000</v>
      </c>
      <c r="BT388" s="59">
        <f t="shared" si="131"/>
        <v>0</v>
      </c>
    </row>
    <row r="389">
      <c r="A389" s="49"/>
      <c r="B389" s="50" t="s">
        <v>37</v>
      </c>
      <c r="C389" s="6"/>
      <c r="D389" s="51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2"/>
      <c r="AC389" s="62"/>
      <c r="AD389" s="62"/>
      <c r="AE389" s="62"/>
      <c r="AF389" s="62"/>
      <c r="AG389" s="62"/>
      <c r="AH389" s="62"/>
      <c r="AI389" s="62"/>
      <c r="AJ389" s="62"/>
      <c r="AK389" s="62"/>
      <c r="AL389" s="62"/>
      <c r="AM389" s="62"/>
      <c r="AN389" s="62"/>
      <c r="AO389" s="62"/>
      <c r="AP389" s="62"/>
      <c r="AQ389" s="62"/>
      <c r="AR389" s="62"/>
      <c r="AS389" s="62"/>
      <c r="AT389" s="62"/>
      <c r="AU389" s="62"/>
      <c r="AV389" s="62"/>
      <c r="AW389" s="62"/>
      <c r="AX389" s="62"/>
      <c r="AY389" s="62"/>
      <c r="AZ389" s="63"/>
      <c r="BA389" s="59">
        <f t="shared" si="114"/>
        <v>0</v>
      </c>
      <c r="BB389" s="28">
        <f t="shared" si="115"/>
        <v>0</v>
      </c>
      <c r="BC389" s="64"/>
      <c r="BD389" s="59">
        <f t="shared" si="116"/>
        <v>0</v>
      </c>
      <c r="BE389" s="59">
        <f t="shared" si="117"/>
        <v>0</v>
      </c>
      <c r="BF389" s="59">
        <f t="shared" si="118"/>
        <v>0</v>
      </c>
      <c r="BG389" s="59">
        <f t="shared" si="119"/>
        <v>0</v>
      </c>
      <c r="BH389" s="59">
        <f t="shared" si="120"/>
        <v>0</v>
      </c>
      <c r="BI389" s="59">
        <f t="shared" si="121"/>
        <v>0</v>
      </c>
      <c r="BJ389" s="59">
        <f t="shared" si="122"/>
        <v>0</v>
      </c>
      <c r="BK389" s="59">
        <f t="shared" si="123"/>
        <v>0</v>
      </c>
      <c r="BL389" s="59">
        <f t="shared" si="124"/>
        <v>0</v>
      </c>
      <c r="BM389" s="59">
        <f t="shared" si="125"/>
        <v>0</v>
      </c>
      <c r="BN389" s="59">
        <f t="shared" si="126"/>
        <v>0</v>
      </c>
      <c r="BO389" s="59">
        <f t="shared" si="127"/>
        <v>0</v>
      </c>
      <c r="BP389" s="64"/>
      <c r="BQ389" s="59">
        <f t="shared" si="128"/>
        <v>0</v>
      </c>
      <c r="BR389" s="59">
        <f t="shared" si="129"/>
        <v>0</v>
      </c>
      <c r="BS389" s="59">
        <f t="shared" si="130"/>
        <v>0</v>
      </c>
      <c r="BT389" s="59">
        <f t="shared" si="131"/>
        <v>0</v>
      </c>
    </row>
    <row r="390">
      <c r="A390" s="49"/>
      <c r="B390" s="52" t="s">
        <v>38</v>
      </c>
      <c r="C390" s="52" t="s">
        <v>289</v>
      </c>
      <c r="D390" s="53">
        <v>2.5308E7</v>
      </c>
      <c r="E390" s="62"/>
      <c r="F390" s="62"/>
      <c r="G390" s="62"/>
      <c r="H390" s="62"/>
      <c r="I390" s="62"/>
      <c r="J390" s="62"/>
      <c r="K390" s="62"/>
      <c r="L390" s="62"/>
      <c r="M390" s="62"/>
      <c r="N390" s="125">
        <v>4218000.0</v>
      </c>
      <c r="O390" s="62"/>
      <c r="P390" s="62"/>
      <c r="Q390" s="62"/>
      <c r="R390" s="62"/>
      <c r="S390" s="62"/>
      <c r="T390" s="53">
        <v>2109000.0</v>
      </c>
      <c r="U390" s="62"/>
      <c r="V390" s="62"/>
      <c r="W390" s="62"/>
      <c r="X390" s="53">
        <v>2109000.0</v>
      </c>
      <c r="Y390" s="62"/>
      <c r="Z390" s="62"/>
      <c r="AA390" s="53">
        <v>2109000.0</v>
      </c>
      <c r="AB390" s="62"/>
      <c r="AC390" s="62"/>
      <c r="AD390" s="53">
        <v>2109000.0</v>
      </c>
      <c r="AE390" s="62"/>
      <c r="AF390" s="62"/>
      <c r="AG390" s="62"/>
      <c r="AH390" s="53">
        <v>2109000.0</v>
      </c>
      <c r="AI390" s="62"/>
      <c r="AJ390" s="62"/>
      <c r="AK390" s="62"/>
      <c r="AL390" s="62"/>
      <c r="AM390" s="62"/>
      <c r="AN390" s="62"/>
      <c r="AO390" s="62"/>
      <c r="AP390" s="62"/>
      <c r="AQ390" s="62"/>
      <c r="AR390" s="62"/>
      <c r="AS390" s="62"/>
      <c r="AT390" s="62"/>
      <c r="AU390" s="62"/>
      <c r="AV390" s="62"/>
      <c r="AW390" s="62"/>
      <c r="AX390" s="62"/>
      <c r="AY390" s="62"/>
      <c r="AZ390" s="63"/>
      <c r="BA390" s="59">
        <f t="shared" si="114"/>
        <v>14763000</v>
      </c>
      <c r="BB390" s="28">
        <f t="shared" si="115"/>
        <v>10545000</v>
      </c>
      <c r="BC390" s="64"/>
      <c r="BD390" s="59">
        <f t="shared" si="116"/>
        <v>0</v>
      </c>
      <c r="BE390" s="59">
        <f t="shared" si="117"/>
        <v>0</v>
      </c>
      <c r="BF390" s="59">
        <f t="shared" si="118"/>
        <v>4218000</v>
      </c>
      <c r="BG390" s="59">
        <f t="shared" si="119"/>
        <v>2109000</v>
      </c>
      <c r="BH390" s="59">
        <f t="shared" si="120"/>
        <v>2109000</v>
      </c>
      <c r="BI390" s="59">
        <f t="shared" si="121"/>
        <v>2109000</v>
      </c>
      <c r="BJ390" s="59">
        <f t="shared" si="122"/>
        <v>2109000</v>
      </c>
      <c r="BK390" s="59">
        <f t="shared" si="123"/>
        <v>2109000</v>
      </c>
      <c r="BL390" s="59">
        <f t="shared" si="124"/>
        <v>0</v>
      </c>
      <c r="BM390" s="59">
        <f t="shared" si="125"/>
        <v>0</v>
      </c>
      <c r="BN390" s="59">
        <f t="shared" si="126"/>
        <v>0</v>
      </c>
      <c r="BO390" s="59">
        <f t="shared" si="127"/>
        <v>0</v>
      </c>
      <c r="BP390" s="64"/>
      <c r="BQ390" s="59">
        <f t="shared" si="128"/>
        <v>4218000</v>
      </c>
      <c r="BR390" s="59">
        <f t="shared" si="129"/>
        <v>6327000</v>
      </c>
      <c r="BS390" s="59">
        <f t="shared" si="130"/>
        <v>4218000</v>
      </c>
      <c r="BT390" s="59">
        <f t="shared" si="131"/>
        <v>0</v>
      </c>
    </row>
    <row r="391">
      <c r="A391" s="41" t="s">
        <v>290</v>
      </c>
      <c r="B391" s="42" t="s">
        <v>291</v>
      </c>
      <c r="C391" s="6"/>
      <c r="D391" s="43">
        <f t="shared" ref="D391:AZ391" si="210">sum(D392)</f>
        <v>4320000</v>
      </c>
      <c r="E391" s="43">
        <f t="shared" si="210"/>
        <v>0</v>
      </c>
      <c r="F391" s="43">
        <f t="shared" si="210"/>
        <v>0</v>
      </c>
      <c r="G391" s="43">
        <f t="shared" si="210"/>
        <v>0</v>
      </c>
      <c r="H391" s="43">
        <f t="shared" si="210"/>
        <v>0</v>
      </c>
      <c r="I391" s="43">
        <f t="shared" si="210"/>
        <v>0</v>
      </c>
      <c r="J391" s="43">
        <f t="shared" si="210"/>
        <v>0</v>
      </c>
      <c r="K391" s="43">
        <f t="shared" si="210"/>
        <v>0</v>
      </c>
      <c r="L391" s="43">
        <f t="shared" si="210"/>
        <v>360000</v>
      </c>
      <c r="M391" s="43">
        <f t="shared" si="210"/>
        <v>0</v>
      </c>
      <c r="N391" s="43">
        <f t="shared" si="210"/>
        <v>360000</v>
      </c>
      <c r="O391" s="43">
        <f t="shared" si="210"/>
        <v>0</v>
      </c>
      <c r="P391" s="43">
        <f t="shared" si="210"/>
        <v>0</v>
      </c>
      <c r="Q391" s="43">
        <f t="shared" si="210"/>
        <v>0</v>
      </c>
      <c r="R391" s="43">
        <f t="shared" si="210"/>
        <v>0</v>
      </c>
      <c r="S391" s="43">
        <f t="shared" si="210"/>
        <v>360000</v>
      </c>
      <c r="T391" s="43">
        <f t="shared" si="210"/>
        <v>0</v>
      </c>
      <c r="U391" s="43">
        <f t="shared" si="210"/>
        <v>0</v>
      </c>
      <c r="V391" s="43">
        <f t="shared" si="210"/>
        <v>0</v>
      </c>
      <c r="W391" s="43">
        <f t="shared" si="210"/>
        <v>0</v>
      </c>
      <c r="X391" s="43">
        <f t="shared" si="210"/>
        <v>360000</v>
      </c>
      <c r="Y391" s="43">
        <f t="shared" si="210"/>
        <v>0</v>
      </c>
      <c r="Z391" s="43">
        <f t="shared" si="210"/>
        <v>0</v>
      </c>
      <c r="AA391" s="43">
        <f t="shared" si="210"/>
        <v>0</v>
      </c>
      <c r="AB391" s="43">
        <f t="shared" si="210"/>
        <v>0</v>
      </c>
      <c r="AC391" s="43">
        <f t="shared" si="210"/>
        <v>0</v>
      </c>
      <c r="AD391" s="43">
        <f t="shared" si="210"/>
        <v>720000</v>
      </c>
      <c r="AE391" s="43">
        <f t="shared" si="210"/>
        <v>0</v>
      </c>
      <c r="AF391" s="43">
        <f t="shared" si="210"/>
        <v>0</v>
      </c>
      <c r="AG391" s="43">
        <f t="shared" si="210"/>
        <v>0</v>
      </c>
      <c r="AH391" s="43">
        <f t="shared" si="210"/>
        <v>360000</v>
      </c>
      <c r="AI391" s="43">
        <f t="shared" si="210"/>
        <v>0</v>
      </c>
      <c r="AJ391" s="43">
        <f t="shared" si="210"/>
        <v>0</v>
      </c>
      <c r="AK391" s="43">
        <f t="shared" si="210"/>
        <v>0</v>
      </c>
      <c r="AL391" s="43">
        <f t="shared" si="210"/>
        <v>0</v>
      </c>
      <c r="AM391" s="43">
        <f t="shared" si="210"/>
        <v>0</v>
      </c>
      <c r="AN391" s="43">
        <f t="shared" si="210"/>
        <v>0</v>
      </c>
      <c r="AO391" s="43">
        <f t="shared" si="210"/>
        <v>0</v>
      </c>
      <c r="AP391" s="43">
        <f t="shared" si="210"/>
        <v>0</v>
      </c>
      <c r="AQ391" s="43">
        <f t="shared" si="210"/>
        <v>0</v>
      </c>
      <c r="AR391" s="43">
        <f t="shared" si="210"/>
        <v>0</v>
      </c>
      <c r="AS391" s="43">
        <f t="shared" si="210"/>
        <v>0</v>
      </c>
      <c r="AT391" s="43">
        <f t="shared" si="210"/>
        <v>0</v>
      </c>
      <c r="AU391" s="43">
        <f t="shared" si="210"/>
        <v>0</v>
      </c>
      <c r="AV391" s="43">
        <f t="shared" si="210"/>
        <v>0</v>
      </c>
      <c r="AW391" s="43">
        <f t="shared" si="210"/>
        <v>0</v>
      </c>
      <c r="AX391" s="43">
        <f t="shared" si="210"/>
        <v>0</v>
      </c>
      <c r="AY391" s="43">
        <f t="shared" si="210"/>
        <v>0</v>
      </c>
      <c r="AZ391" s="58">
        <f t="shared" si="210"/>
        <v>0</v>
      </c>
      <c r="BA391" s="59">
        <f t="shared" si="114"/>
        <v>2520000</v>
      </c>
      <c r="BB391" s="28">
        <f t="shared" si="115"/>
        <v>1800000</v>
      </c>
      <c r="BC391" s="29"/>
      <c r="BD391" s="59">
        <f t="shared" si="116"/>
        <v>0</v>
      </c>
      <c r="BE391" s="59">
        <f t="shared" si="117"/>
        <v>360000</v>
      </c>
      <c r="BF391" s="59">
        <f t="shared" si="118"/>
        <v>360000</v>
      </c>
      <c r="BG391" s="59">
        <f t="shared" si="119"/>
        <v>360000</v>
      </c>
      <c r="BH391" s="59">
        <f t="shared" si="120"/>
        <v>360000</v>
      </c>
      <c r="BI391" s="59">
        <f t="shared" si="121"/>
        <v>0</v>
      </c>
      <c r="BJ391" s="59">
        <f t="shared" si="122"/>
        <v>720000</v>
      </c>
      <c r="BK391" s="59">
        <f t="shared" si="123"/>
        <v>360000</v>
      </c>
      <c r="BL391" s="59">
        <f t="shared" si="124"/>
        <v>0</v>
      </c>
      <c r="BM391" s="59">
        <f t="shared" si="125"/>
        <v>0</v>
      </c>
      <c r="BN391" s="59">
        <f t="shared" si="126"/>
        <v>0</v>
      </c>
      <c r="BO391" s="59">
        <f t="shared" si="127"/>
        <v>0</v>
      </c>
      <c r="BP391" s="29"/>
      <c r="BQ391" s="59">
        <f t="shared" si="128"/>
        <v>720000</v>
      </c>
      <c r="BR391" s="59">
        <f t="shared" si="129"/>
        <v>720000</v>
      </c>
      <c r="BS391" s="59">
        <f t="shared" si="130"/>
        <v>1080000</v>
      </c>
      <c r="BT391" s="59">
        <f t="shared" si="131"/>
        <v>0</v>
      </c>
    </row>
    <row r="392">
      <c r="A392" s="45">
        <v>521115.0</v>
      </c>
      <c r="B392" s="46" t="s">
        <v>262</v>
      </c>
      <c r="C392" s="6"/>
      <c r="D392" s="47">
        <f t="shared" ref="D392:AZ392" si="211">sum(D394)</f>
        <v>4320000</v>
      </c>
      <c r="E392" s="47">
        <f t="shared" si="211"/>
        <v>0</v>
      </c>
      <c r="F392" s="47">
        <f t="shared" si="211"/>
        <v>0</v>
      </c>
      <c r="G392" s="47">
        <f t="shared" si="211"/>
        <v>0</v>
      </c>
      <c r="H392" s="47">
        <f t="shared" si="211"/>
        <v>0</v>
      </c>
      <c r="I392" s="47">
        <f t="shared" si="211"/>
        <v>0</v>
      </c>
      <c r="J392" s="47">
        <f t="shared" si="211"/>
        <v>0</v>
      </c>
      <c r="K392" s="47">
        <f t="shared" si="211"/>
        <v>0</v>
      </c>
      <c r="L392" s="47">
        <f t="shared" si="211"/>
        <v>360000</v>
      </c>
      <c r="M392" s="47">
        <f t="shared" si="211"/>
        <v>0</v>
      </c>
      <c r="N392" s="47">
        <f t="shared" si="211"/>
        <v>360000</v>
      </c>
      <c r="O392" s="47">
        <f t="shared" si="211"/>
        <v>0</v>
      </c>
      <c r="P392" s="47">
        <f t="shared" si="211"/>
        <v>0</v>
      </c>
      <c r="Q392" s="47">
        <f t="shared" si="211"/>
        <v>0</v>
      </c>
      <c r="R392" s="47">
        <f t="shared" si="211"/>
        <v>0</v>
      </c>
      <c r="S392" s="47">
        <f t="shared" si="211"/>
        <v>360000</v>
      </c>
      <c r="T392" s="47">
        <f t="shared" si="211"/>
        <v>0</v>
      </c>
      <c r="U392" s="47">
        <f t="shared" si="211"/>
        <v>0</v>
      </c>
      <c r="V392" s="47">
        <f t="shared" si="211"/>
        <v>0</v>
      </c>
      <c r="W392" s="47">
        <f t="shared" si="211"/>
        <v>0</v>
      </c>
      <c r="X392" s="47">
        <f t="shared" si="211"/>
        <v>360000</v>
      </c>
      <c r="Y392" s="47">
        <f t="shared" si="211"/>
        <v>0</v>
      </c>
      <c r="Z392" s="47">
        <f t="shared" si="211"/>
        <v>0</v>
      </c>
      <c r="AA392" s="47">
        <f t="shared" si="211"/>
        <v>0</v>
      </c>
      <c r="AB392" s="47">
        <f t="shared" si="211"/>
        <v>0</v>
      </c>
      <c r="AC392" s="47">
        <f t="shared" si="211"/>
        <v>0</v>
      </c>
      <c r="AD392" s="47">
        <f t="shared" si="211"/>
        <v>720000</v>
      </c>
      <c r="AE392" s="47">
        <f t="shared" si="211"/>
        <v>0</v>
      </c>
      <c r="AF392" s="47">
        <f t="shared" si="211"/>
        <v>0</v>
      </c>
      <c r="AG392" s="47">
        <f t="shared" si="211"/>
        <v>0</v>
      </c>
      <c r="AH392" s="47">
        <f t="shared" si="211"/>
        <v>360000</v>
      </c>
      <c r="AI392" s="47">
        <f t="shared" si="211"/>
        <v>0</v>
      </c>
      <c r="AJ392" s="47">
        <f t="shared" si="211"/>
        <v>0</v>
      </c>
      <c r="AK392" s="47">
        <f t="shared" si="211"/>
        <v>0</v>
      </c>
      <c r="AL392" s="47">
        <f t="shared" si="211"/>
        <v>0</v>
      </c>
      <c r="AM392" s="47">
        <f t="shared" si="211"/>
        <v>0</v>
      </c>
      <c r="AN392" s="47">
        <f t="shared" si="211"/>
        <v>0</v>
      </c>
      <c r="AO392" s="47">
        <f t="shared" si="211"/>
        <v>0</v>
      </c>
      <c r="AP392" s="47">
        <f t="shared" si="211"/>
        <v>0</v>
      </c>
      <c r="AQ392" s="47">
        <f t="shared" si="211"/>
        <v>0</v>
      </c>
      <c r="AR392" s="47">
        <f t="shared" si="211"/>
        <v>0</v>
      </c>
      <c r="AS392" s="47">
        <f t="shared" si="211"/>
        <v>0</v>
      </c>
      <c r="AT392" s="47">
        <f t="shared" si="211"/>
        <v>0</v>
      </c>
      <c r="AU392" s="47">
        <f t="shared" si="211"/>
        <v>0</v>
      </c>
      <c r="AV392" s="47">
        <f t="shared" si="211"/>
        <v>0</v>
      </c>
      <c r="AW392" s="47">
        <f t="shared" si="211"/>
        <v>0</v>
      </c>
      <c r="AX392" s="47">
        <f t="shared" si="211"/>
        <v>0</v>
      </c>
      <c r="AY392" s="47">
        <f t="shared" si="211"/>
        <v>0</v>
      </c>
      <c r="AZ392" s="60">
        <f t="shared" si="211"/>
        <v>0</v>
      </c>
      <c r="BA392" s="59">
        <f t="shared" si="114"/>
        <v>2520000</v>
      </c>
      <c r="BB392" s="28">
        <f t="shared" si="115"/>
        <v>1800000</v>
      </c>
      <c r="BC392" s="61"/>
      <c r="BD392" s="59">
        <f t="shared" si="116"/>
        <v>0</v>
      </c>
      <c r="BE392" s="59">
        <f t="shared" si="117"/>
        <v>360000</v>
      </c>
      <c r="BF392" s="59">
        <f t="shared" si="118"/>
        <v>360000</v>
      </c>
      <c r="BG392" s="59">
        <f t="shared" si="119"/>
        <v>360000</v>
      </c>
      <c r="BH392" s="59">
        <f t="shared" si="120"/>
        <v>360000</v>
      </c>
      <c r="BI392" s="59">
        <f t="shared" si="121"/>
        <v>0</v>
      </c>
      <c r="BJ392" s="59">
        <f t="shared" si="122"/>
        <v>720000</v>
      </c>
      <c r="BK392" s="59">
        <f t="shared" si="123"/>
        <v>360000</v>
      </c>
      <c r="BL392" s="59">
        <f t="shared" si="124"/>
        <v>0</v>
      </c>
      <c r="BM392" s="59">
        <f t="shared" si="125"/>
        <v>0</v>
      </c>
      <c r="BN392" s="59">
        <f t="shared" si="126"/>
        <v>0</v>
      </c>
      <c r="BO392" s="59">
        <f t="shared" si="127"/>
        <v>0</v>
      </c>
      <c r="BP392" s="61"/>
      <c r="BQ392" s="59">
        <f t="shared" si="128"/>
        <v>720000</v>
      </c>
      <c r="BR392" s="59">
        <f t="shared" si="129"/>
        <v>720000</v>
      </c>
      <c r="BS392" s="59">
        <f t="shared" si="130"/>
        <v>1080000</v>
      </c>
      <c r="BT392" s="59">
        <f t="shared" si="131"/>
        <v>0</v>
      </c>
    </row>
    <row r="393">
      <c r="A393" s="49"/>
      <c r="B393" s="50" t="s">
        <v>37</v>
      </c>
      <c r="C393" s="6"/>
      <c r="D393" s="51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  <c r="AB393" s="62"/>
      <c r="AC393" s="62"/>
      <c r="AD393" s="62"/>
      <c r="AE393" s="62"/>
      <c r="AF393" s="62"/>
      <c r="AG393" s="62"/>
      <c r="AH393" s="62"/>
      <c r="AI393" s="62"/>
      <c r="AJ393" s="62"/>
      <c r="AK393" s="62"/>
      <c r="AL393" s="62"/>
      <c r="AM393" s="62"/>
      <c r="AN393" s="62"/>
      <c r="AO393" s="62"/>
      <c r="AP393" s="62"/>
      <c r="AQ393" s="62"/>
      <c r="AR393" s="62"/>
      <c r="AS393" s="62"/>
      <c r="AT393" s="62"/>
      <c r="AU393" s="62"/>
      <c r="AV393" s="62"/>
      <c r="AW393" s="62"/>
      <c r="AX393" s="62"/>
      <c r="AY393" s="62"/>
      <c r="AZ393" s="63"/>
      <c r="BA393" s="59">
        <f t="shared" si="114"/>
        <v>0</v>
      </c>
      <c r="BB393" s="28">
        <f t="shared" si="115"/>
        <v>0</v>
      </c>
      <c r="BC393" s="64"/>
      <c r="BD393" s="59">
        <f t="shared" si="116"/>
        <v>0</v>
      </c>
      <c r="BE393" s="59">
        <f t="shared" si="117"/>
        <v>0</v>
      </c>
      <c r="BF393" s="59">
        <f t="shared" si="118"/>
        <v>0</v>
      </c>
      <c r="BG393" s="59">
        <f t="shared" si="119"/>
        <v>0</v>
      </c>
      <c r="BH393" s="59">
        <f t="shared" si="120"/>
        <v>0</v>
      </c>
      <c r="BI393" s="59">
        <f t="shared" si="121"/>
        <v>0</v>
      </c>
      <c r="BJ393" s="59">
        <f t="shared" si="122"/>
        <v>0</v>
      </c>
      <c r="BK393" s="59">
        <f t="shared" si="123"/>
        <v>0</v>
      </c>
      <c r="BL393" s="59">
        <f t="shared" si="124"/>
        <v>0</v>
      </c>
      <c r="BM393" s="59">
        <f t="shared" si="125"/>
        <v>0</v>
      </c>
      <c r="BN393" s="59">
        <f t="shared" si="126"/>
        <v>0</v>
      </c>
      <c r="BO393" s="59">
        <f t="shared" si="127"/>
        <v>0</v>
      </c>
      <c r="BP393" s="64"/>
      <c r="BQ393" s="59">
        <f t="shared" si="128"/>
        <v>0</v>
      </c>
      <c r="BR393" s="59">
        <f t="shared" si="129"/>
        <v>0</v>
      </c>
      <c r="BS393" s="59">
        <f t="shared" si="130"/>
        <v>0</v>
      </c>
      <c r="BT393" s="59">
        <f t="shared" si="131"/>
        <v>0</v>
      </c>
    </row>
    <row r="394">
      <c r="A394" s="49"/>
      <c r="B394" s="52" t="s">
        <v>38</v>
      </c>
      <c r="C394" s="52" t="s">
        <v>292</v>
      </c>
      <c r="D394" s="53">
        <v>4320000.0</v>
      </c>
      <c r="E394" s="62"/>
      <c r="F394" s="62"/>
      <c r="G394" s="62"/>
      <c r="H394" s="62"/>
      <c r="I394" s="62"/>
      <c r="J394" s="62"/>
      <c r="K394" s="62"/>
      <c r="L394" s="53">
        <v>360000.0</v>
      </c>
      <c r="M394" s="62"/>
      <c r="N394" s="162">
        <v>360000.0</v>
      </c>
      <c r="O394" s="62"/>
      <c r="P394" s="62"/>
      <c r="Q394" s="62"/>
      <c r="R394" s="62"/>
      <c r="S394" s="65">
        <v>360000.0</v>
      </c>
      <c r="T394" s="62"/>
      <c r="U394" s="62"/>
      <c r="V394" s="62"/>
      <c r="W394" s="62"/>
      <c r="X394" s="65">
        <v>360000.0</v>
      </c>
      <c r="Y394" s="62"/>
      <c r="Z394" s="62"/>
      <c r="AA394" s="62"/>
      <c r="AB394" s="62"/>
      <c r="AC394" s="62"/>
      <c r="AD394" s="53">
        <v>720000.0</v>
      </c>
      <c r="AE394" s="62"/>
      <c r="AF394" s="62"/>
      <c r="AG394" s="62"/>
      <c r="AH394" s="53">
        <v>360000.0</v>
      </c>
      <c r="AI394" s="62"/>
      <c r="AJ394" s="62"/>
      <c r="AK394" s="62"/>
      <c r="AL394" s="62"/>
      <c r="AM394" s="62"/>
      <c r="AN394" s="62"/>
      <c r="AO394" s="62"/>
      <c r="AP394" s="62"/>
      <c r="AQ394" s="62"/>
      <c r="AR394" s="62"/>
      <c r="AS394" s="62"/>
      <c r="AT394" s="62"/>
      <c r="AU394" s="62"/>
      <c r="AV394" s="62"/>
      <c r="AW394" s="62"/>
      <c r="AX394" s="62"/>
      <c r="AY394" s="62"/>
      <c r="AZ394" s="63"/>
      <c r="BA394" s="59">
        <f t="shared" si="114"/>
        <v>2520000</v>
      </c>
      <c r="BB394" s="28">
        <f t="shared" si="115"/>
        <v>1800000</v>
      </c>
      <c r="BC394" s="64"/>
      <c r="BD394" s="59">
        <f t="shared" si="116"/>
        <v>0</v>
      </c>
      <c r="BE394" s="59">
        <f t="shared" si="117"/>
        <v>360000</v>
      </c>
      <c r="BF394" s="59">
        <f t="shared" si="118"/>
        <v>360000</v>
      </c>
      <c r="BG394" s="59">
        <f t="shared" si="119"/>
        <v>360000</v>
      </c>
      <c r="BH394" s="59">
        <f t="shared" si="120"/>
        <v>360000</v>
      </c>
      <c r="BI394" s="59">
        <f t="shared" si="121"/>
        <v>0</v>
      </c>
      <c r="BJ394" s="59">
        <f t="shared" si="122"/>
        <v>720000</v>
      </c>
      <c r="BK394" s="59">
        <f t="shared" si="123"/>
        <v>360000</v>
      </c>
      <c r="BL394" s="59">
        <f t="shared" si="124"/>
        <v>0</v>
      </c>
      <c r="BM394" s="59">
        <f t="shared" si="125"/>
        <v>0</v>
      </c>
      <c r="BN394" s="59">
        <f t="shared" si="126"/>
        <v>0</v>
      </c>
      <c r="BO394" s="59">
        <f t="shared" si="127"/>
        <v>0</v>
      </c>
      <c r="BP394" s="64"/>
      <c r="BQ394" s="59">
        <f t="shared" si="128"/>
        <v>720000</v>
      </c>
      <c r="BR394" s="59">
        <f t="shared" si="129"/>
        <v>720000</v>
      </c>
      <c r="BS394" s="59">
        <f t="shared" si="130"/>
        <v>1080000</v>
      </c>
      <c r="BT394" s="59">
        <f t="shared" si="131"/>
        <v>0</v>
      </c>
    </row>
    <row r="395">
      <c r="A395" s="41" t="s">
        <v>294</v>
      </c>
      <c r="B395" s="42" t="s">
        <v>295</v>
      </c>
      <c r="C395" s="6"/>
      <c r="D395" s="43">
        <f t="shared" ref="D395:AZ395" si="212">sum(D396)</f>
        <v>44650000</v>
      </c>
      <c r="E395" s="43">
        <f t="shared" si="212"/>
        <v>0</v>
      </c>
      <c r="F395" s="43">
        <f t="shared" si="212"/>
        <v>0</v>
      </c>
      <c r="G395" s="43">
        <f t="shared" si="212"/>
        <v>0</v>
      </c>
      <c r="H395" s="43">
        <f t="shared" si="212"/>
        <v>0</v>
      </c>
      <c r="I395" s="43">
        <f t="shared" si="212"/>
        <v>0</v>
      </c>
      <c r="J395" s="43">
        <f t="shared" si="212"/>
        <v>0</v>
      </c>
      <c r="K395" s="43">
        <f t="shared" si="212"/>
        <v>0</v>
      </c>
      <c r="L395" s="43">
        <f t="shared" si="212"/>
        <v>0</v>
      </c>
      <c r="M395" s="43">
        <f t="shared" si="212"/>
        <v>0</v>
      </c>
      <c r="N395" s="43">
        <f t="shared" si="212"/>
        <v>0</v>
      </c>
      <c r="O395" s="43">
        <f t="shared" si="212"/>
        <v>0</v>
      </c>
      <c r="P395" s="43">
        <f t="shared" si="212"/>
        <v>0</v>
      </c>
      <c r="Q395" s="43">
        <f t="shared" si="212"/>
        <v>0</v>
      </c>
      <c r="R395" s="43">
        <f t="shared" si="212"/>
        <v>0</v>
      </c>
      <c r="S395" s="43">
        <f t="shared" si="212"/>
        <v>0</v>
      </c>
      <c r="T395" s="43">
        <f t="shared" si="212"/>
        <v>0</v>
      </c>
      <c r="U395" s="43">
        <f t="shared" si="212"/>
        <v>0</v>
      </c>
      <c r="V395" s="43">
        <f t="shared" si="212"/>
        <v>0</v>
      </c>
      <c r="W395" s="43">
        <f t="shared" si="212"/>
        <v>0</v>
      </c>
      <c r="X395" s="43">
        <f t="shared" si="212"/>
        <v>10029139</v>
      </c>
      <c r="Y395" s="43">
        <f t="shared" si="212"/>
        <v>0</v>
      </c>
      <c r="Z395" s="43">
        <f t="shared" si="212"/>
        <v>0</v>
      </c>
      <c r="AA395" s="43">
        <f t="shared" si="212"/>
        <v>0</v>
      </c>
      <c r="AB395" s="43">
        <f t="shared" si="212"/>
        <v>0</v>
      </c>
      <c r="AC395" s="43">
        <f t="shared" si="212"/>
        <v>0</v>
      </c>
      <c r="AD395" s="43">
        <f t="shared" si="212"/>
        <v>13036928</v>
      </c>
      <c r="AE395" s="43">
        <f t="shared" si="212"/>
        <v>0</v>
      </c>
      <c r="AF395" s="43">
        <f t="shared" si="212"/>
        <v>0</v>
      </c>
      <c r="AG395" s="43">
        <f t="shared" si="212"/>
        <v>0</v>
      </c>
      <c r="AH395" s="43">
        <f t="shared" si="212"/>
        <v>0</v>
      </c>
      <c r="AI395" s="43">
        <f t="shared" si="212"/>
        <v>0</v>
      </c>
      <c r="AJ395" s="43">
        <f t="shared" si="212"/>
        <v>0</v>
      </c>
      <c r="AK395" s="43">
        <f t="shared" si="212"/>
        <v>0</v>
      </c>
      <c r="AL395" s="43">
        <f t="shared" si="212"/>
        <v>3354542</v>
      </c>
      <c r="AM395" s="43">
        <f t="shared" si="212"/>
        <v>0</v>
      </c>
      <c r="AN395" s="43">
        <f t="shared" si="212"/>
        <v>0</v>
      </c>
      <c r="AO395" s="43">
        <f t="shared" si="212"/>
        <v>0</v>
      </c>
      <c r="AP395" s="43">
        <f t="shared" si="212"/>
        <v>0</v>
      </c>
      <c r="AQ395" s="43">
        <f t="shared" si="212"/>
        <v>0</v>
      </c>
      <c r="AR395" s="43">
        <f t="shared" si="212"/>
        <v>0</v>
      </c>
      <c r="AS395" s="43">
        <f t="shared" si="212"/>
        <v>0</v>
      </c>
      <c r="AT395" s="43">
        <f t="shared" si="212"/>
        <v>0</v>
      </c>
      <c r="AU395" s="43">
        <f t="shared" si="212"/>
        <v>0</v>
      </c>
      <c r="AV395" s="43">
        <f t="shared" si="212"/>
        <v>0</v>
      </c>
      <c r="AW395" s="43">
        <f t="shared" si="212"/>
        <v>0</v>
      </c>
      <c r="AX395" s="43">
        <f t="shared" si="212"/>
        <v>0</v>
      </c>
      <c r="AY395" s="43">
        <f t="shared" si="212"/>
        <v>0</v>
      </c>
      <c r="AZ395" s="58">
        <f t="shared" si="212"/>
        <v>0</v>
      </c>
      <c r="BA395" s="59">
        <f t="shared" si="114"/>
        <v>26420609</v>
      </c>
      <c r="BB395" s="28">
        <f t="shared" si="115"/>
        <v>18229391</v>
      </c>
      <c r="BC395" s="29"/>
      <c r="BD395" s="59">
        <f t="shared" si="116"/>
        <v>0</v>
      </c>
      <c r="BE395" s="59">
        <f t="shared" si="117"/>
        <v>0</v>
      </c>
      <c r="BF395" s="59">
        <f t="shared" si="118"/>
        <v>0</v>
      </c>
      <c r="BG395" s="59">
        <f t="shared" si="119"/>
        <v>0</v>
      </c>
      <c r="BH395" s="59">
        <f t="shared" si="120"/>
        <v>10029139</v>
      </c>
      <c r="BI395" s="59">
        <f t="shared" si="121"/>
        <v>0</v>
      </c>
      <c r="BJ395" s="59">
        <f t="shared" si="122"/>
        <v>13036928</v>
      </c>
      <c r="BK395" s="59">
        <f t="shared" si="123"/>
        <v>0</v>
      </c>
      <c r="BL395" s="59">
        <f t="shared" si="124"/>
        <v>3354542</v>
      </c>
      <c r="BM395" s="59">
        <f t="shared" si="125"/>
        <v>0</v>
      </c>
      <c r="BN395" s="59">
        <f t="shared" si="126"/>
        <v>0</v>
      </c>
      <c r="BO395" s="59">
        <f t="shared" si="127"/>
        <v>0</v>
      </c>
      <c r="BP395" s="29"/>
      <c r="BQ395" s="59">
        <f t="shared" si="128"/>
        <v>0</v>
      </c>
      <c r="BR395" s="59">
        <f t="shared" si="129"/>
        <v>10029139</v>
      </c>
      <c r="BS395" s="59">
        <f t="shared" si="130"/>
        <v>16391470</v>
      </c>
      <c r="BT395" s="59">
        <f t="shared" si="131"/>
        <v>0</v>
      </c>
    </row>
    <row r="396">
      <c r="A396" s="45">
        <v>522191.0</v>
      </c>
      <c r="B396" s="46" t="s">
        <v>36</v>
      </c>
      <c r="C396" s="6"/>
      <c r="D396" s="47">
        <f t="shared" ref="D396:AZ396" si="213">sum(D398)</f>
        <v>44650000</v>
      </c>
      <c r="E396" s="47">
        <f t="shared" si="213"/>
        <v>0</v>
      </c>
      <c r="F396" s="47">
        <f t="shared" si="213"/>
        <v>0</v>
      </c>
      <c r="G396" s="47">
        <f t="shared" si="213"/>
        <v>0</v>
      </c>
      <c r="H396" s="47">
        <f t="shared" si="213"/>
        <v>0</v>
      </c>
      <c r="I396" s="47">
        <f t="shared" si="213"/>
        <v>0</v>
      </c>
      <c r="J396" s="47">
        <f t="shared" si="213"/>
        <v>0</v>
      </c>
      <c r="K396" s="47">
        <f t="shared" si="213"/>
        <v>0</v>
      </c>
      <c r="L396" s="47">
        <f t="shared" si="213"/>
        <v>0</v>
      </c>
      <c r="M396" s="47">
        <f t="shared" si="213"/>
        <v>0</v>
      </c>
      <c r="N396" s="47">
        <f t="shared" si="213"/>
        <v>0</v>
      </c>
      <c r="O396" s="47">
        <f t="shared" si="213"/>
        <v>0</v>
      </c>
      <c r="P396" s="47">
        <f t="shared" si="213"/>
        <v>0</v>
      </c>
      <c r="Q396" s="47">
        <f t="shared" si="213"/>
        <v>0</v>
      </c>
      <c r="R396" s="47">
        <f t="shared" si="213"/>
        <v>0</v>
      </c>
      <c r="S396" s="47">
        <f t="shared" si="213"/>
        <v>0</v>
      </c>
      <c r="T396" s="47">
        <f t="shared" si="213"/>
        <v>0</v>
      </c>
      <c r="U396" s="47">
        <f t="shared" si="213"/>
        <v>0</v>
      </c>
      <c r="V396" s="47">
        <f t="shared" si="213"/>
        <v>0</v>
      </c>
      <c r="W396" s="47">
        <f t="shared" si="213"/>
        <v>0</v>
      </c>
      <c r="X396" s="47">
        <f t="shared" si="213"/>
        <v>10029139</v>
      </c>
      <c r="Y396" s="47">
        <f t="shared" si="213"/>
        <v>0</v>
      </c>
      <c r="Z396" s="47">
        <f t="shared" si="213"/>
        <v>0</v>
      </c>
      <c r="AA396" s="47">
        <f t="shared" si="213"/>
        <v>0</v>
      </c>
      <c r="AB396" s="47">
        <f t="shared" si="213"/>
        <v>0</v>
      </c>
      <c r="AC396" s="47">
        <f t="shared" si="213"/>
        <v>0</v>
      </c>
      <c r="AD396" s="47">
        <f t="shared" si="213"/>
        <v>13036928</v>
      </c>
      <c r="AE396" s="47">
        <f t="shared" si="213"/>
        <v>0</v>
      </c>
      <c r="AF396" s="47">
        <f t="shared" si="213"/>
        <v>0</v>
      </c>
      <c r="AG396" s="47">
        <f t="shared" si="213"/>
        <v>0</v>
      </c>
      <c r="AH396" s="47">
        <f t="shared" si="213"/>
        <v>0</v>
      </c>
      <c r="AI396" s="47">
        <f t="shared" si="213"/>
        <v>0</v>
      </c>
      <c r="AJ396" s="47">
        <f t="shared" si="213"/>
        <v>0</v>
      </c>
      <c r="AK396" s="47">
        <f t="shared" si="213"/>
        <v>0</v>
      </c>
      <c r="AL396" s="47">
        <f t="shared" si="213"/>
        <v>3354542</v>
      </c>
      <c r="AM396" s="47">
        <f t="shared" si="213"/>
        <v>0</v>
      </c>
      <c r="AN396" s="47">
        <f t="shared" si="213"/>
        <v>0</v>
      </c>
      <c r="AO396" s="47">
        <f t="shared" si="213"/>
        <v>0</v>
      </c>
      <c r="AP396" s="47">
        <f t="shared" si="213"/>
        <v>0</v>
      </c>
      <c r="AQ396" s="47">
        <f t="shared" si="213"/>
        <v>0</v>
      </c>
      <c r="AR396" s="47">
        <f t="shared" si="213"/>
        <v>0</v>
      </c>
      <c r="AS396" s="47">
        <f t="shared" si="213"/>
        <v>0</v>
      </c>
      <c r="AT396" s="47">
        <f t="shared" si="213"/>
        <v>0</v>
      </c>
      <c r="AU396" s="47">
        <f t="shared" si="213"/>
        <v>0</v>
      </c>
      <c r="AV396" s="47">
        <f t="shared" si="213"/>
        <v>0</v>
      </c>
      <c r="AW396" s="47">
        <f t="shared" si="213"/>
        <v>0</v>
      </c>
      <c r="AX396" s="47">
        <f t="shared" si="213"/>
        <v>0</v>
      </c>
      <c r="AY396" s="47">
        <f t="shared" si="213"/>
        <v>0</v>
      </c>
      <c r="AZ396" s="60">
        <f t="shared" si="213"/>
        <v>0</v>
      </c>
      <c r="BA396" s="59">
        <f t="shared" si="114"/>
        <v>26420609</v>
      </c>
      <c r="BB396" s="28">
        <f t="shared" si="115"/>
        <v>18229391</v>
      </c>
      <c r="BC396" s="61"/>
      <c r="BD396" s="59">
        <f t="shared" si="116"/>
        <v>0</v>
      </c>
      <c r="BE396" s="59">
        <f t="shared" si="117"/>
        <v>0</v>
      </c>
      <c r="BF396" s="59">
        <f t="shared" si="118"/>
        <v>0</v>
      </c>
      <c r="BG396" s="59">
        <f t="shared" si="119"/>
        <v>0</v>
      </c>
      <c r="BH396" s="59">
        <f t="shared" si="120"/>
        <v>10029139</v>
      </c>
      <c r="BI396" s="59">
        <f t="shared" si="121"/>
        <v>0</v>
      </c>
      <c r="BJ396" s="59">
        <f t="shared" si="122"/>
        <v>13036928</v>
      </c>
      <c r="BK396" s="59">
        <f t="shared" si="123"/>
        <v>0</v>
      </c>
      <c r="BL396" s="59">
        <f t="shared" si="124"/>
        <v>3354542</v>
      </c>
      <c r="BM396" s="59">
        <f t="shared" si="125"/>
        <v>0</v>
      </c>
      <c r="BN396" s="59">
        <f t="shared" si="126"/>
        <v>0</v>
      </c>
      <c r="BO396" s="59">
        <f t="shared" si="127"/>
        <v>0</v>
      </c>
      <c r="BP396" s="61"/>
      <c r="BQ396" s="59">
        <f t="shared" si="128"/>
        <v>0</v>
      </c>
      <c r="BR396" s="59">
        <f t="shared" si="129"/>
        <v>10029139</v>
      </c>
      <c r="BS396" s="59">
        <f t="shared" si="130"/>
        <v>16391470</v>
      </c>
      <c r="BT396" s="59">
        <f t="shared" si="131"/>
        <v>0</v>
      </c>
    </row>
    <row r="397">
      <c r="A397" s="49"/>
      <c r="B397" s="50" t="s">
        <v>37</v>
      </c>
      <c r="C397" s="6"/>
      <c r="D397" s="51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  <c r="AB397" s="62"/>
      <c r="AC397" s="62"/>
      <c r="AD397" s="62"/>
      <c r="AE397" s="62"/>
      <c r="AF397" s="62"/>
      <c r="AG397" s="62"/>
      <c r="AH397" s="62"/>
      <c r="AI397" s="62"/>
      <c r="AJ397" s="62"/>
      <c r="AK397" s="62"/>
      <c r="AL397" s="62"/>
      <c r="AM397" s="62"/>
      <c r="AN397" s="62"/>
      <c r="AO397" s="62"/>
      <c r="AP397" s="62"/>
      <c r="AQ397" s="62"/>
      <c r="AR397" s="62"/>
      <c r="AS397" s="62"/>
      <c r="AT397" s="62"/>
      <c r="AU397" s="62"/>
      <c r="AV397" s="62"/>
      <c r="AW397" s="62"/>
      <c r="AX397" s="62"/>
      <c r="AY397" s="62"/>
      <c r="AZ397" s="63"/>
      <c r="BA397" s="59">
        <f t="shared" si="114"/>
        <v>0</v>
      </c>
      <c r="BB397" s="28">
        <f t="shared" si="115"/>
        <v>0</v>
      </c>
      <c r="BC397" s="64"/>
      <c r="BD397" s="59">
        <f t="shared" si="116"/>
        <v>0</v>
      </c>
      <c r="BE397" s="59">
        <f t="shared" si="117"/>
        <v>0</v>
      </c>
      <c r="BF397" s="59">
        <f t="shared" si="118"/>
        <v>0</v>
      </c>
      <c r="BG397" s="59">
        <f t="shared" si="119"/>
        <v>0</v>
      </c>
      <c r="BH397" s="59">
        <f t="shared" si="120"/>
        <v>0</v>
      </c>
      <c r="BI397" s="59">
        <f t="shared" si="121"/>
        <v>0</v>
      </c>
      <c r="BJ397" s="59">
        <f t="shared" si="122"/>
        <v>0</v>
      </c>
      <c r="BK397" s="59">
        <f t="shared" si="123"/>
        <v>0</v>
      </c>
      <c r="BL397" s="59">
        <f t="shared" si="124"/>
        <v>0</v>
      </c>
      <c r="BM397" s="59">
        <f t="shared" si="125"/>
        <v>0</v>
      </c>
      <c r="BN397" s="59">
        <f t="shared" si="126"/>
        <v>0</v>
      </c>
      <c r="BO397" s="59">
        <f t="shared" si="127"/>
        <v>0</v>
      </c>
      <c r="BP397" s="64"/>
      <c r="BQ397" s="59">
        <f t="shared" si="128"/>
        <v>0</v>
      </c>
      <c r="BR397" s="59">
        <f t="shared" si="129"/>
        <v>0</v>
      </c>
      <c r="BS397" s="59">
        <f t="shared" si="130"/>
        <v>0</v>
      </c>
      <c r="BT397" s="59">
        <f t="shared" si="131"/>
        <v>0</v>
      </c>
    </row>
    <row r="398">
      <c r="A398" s="49"/>
      <c r="B398" s="52" t="s">
        <v>38</v>
      </c>
      <c r="C398" s="52" t="s">
        <v>296</v>
      </c>
      <c r="D398" s="53">
        <v>4.465E7</v>
      </c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53"/>
      <c r="Q398" s="62"/>
      <c r="R398" s="62"/>
      <c r="S398" s="62"/>
      <c r="T398" s="62"/>
      <c r="U398" s="62"/>
      <c r="V398" s="62"/>
      <c r="W398" s="62"/>
      <c r="X398" s="53">
        <v>1.0029139E7</v>
      </c>
      <c r="Y398" s="62"/>
      <c r="Z398" s="62"/>
      <c r="AA398" s="62"/>
      <c r="AB398" s="53"/>
      <c r="AC398" s="62"/>
      <c r="AD398" s="53">
        <v>1.3036928E7</v>
      </c>
      <c r="AE398" s="62"/>
      <c r="AF398" s="53"/>
      <c r="AG398" s="62"/>
      <c r="AH398" s="62"/>
      <c r="AI398" s="62"/>
      <c r="AJ398" s="62"/>
      <c r="AK398" s="62"/>
      <c r="AL398" s="53">
        <v>3354542.0</v>
      </c>
      <c r="AM398" s="62"/>
      <c r="AN398" s="53"/>
      <c r="AO398" s="62"/>
      <c r="AP398" s="62"/>
      <c r="AQ398" s="62"/>
      <c r="AR398" s="62"/>
      <c r="AS398" s="62"/>
      <c r="AT398" s="62"/>
      <c r="AU398" s="62"/>
      <c r="AV398" s="62"/>
      <c r="AW398" s="62"/>
      <c r="AX398" s="53"/>
      <c r="AY398" s="62"/>
      <c r="AZ398" s="63"/>
      <c r="BA398" s="59">
        <f t="shared" si="114"/>
        <v>26420609</v>
      </c>
      <c r="BB398" s="28">
        <f t="shared" si="115"/>
        <v>18229391</v>
      </c>
      <c r="BC398" s="64"/>
      <c r="BD398" s="59">
        <f t="shared" si="116"/>
        <v>0</v>
      </c>
      <c r="BE398" s="59">
        <f t="shared" si="117"/>
        <v>0</v>
      </c>
      <c r="BF398" s="59">
        <f t="shared" si="118"/>
        <v>0</v>
      </c>
      <c r="BG398" s="59">
        <f t="shared" si="119"/>
        <v>0</v>
      </c>
      <c r="BH398" s="59">
        <f t="shared" si="120"/>
        <v>10029139</v>
      </c>
      <c r="BI398" s="59">
        <f t="shared" si="121"/>
        <v>0</v>
      </c>
      <c r="BJ398" s="59">
        <f t="shared" si="122"/>
        <v>13036928</v>
      </c>
      <c r="BK398" s="59">
        <f t="shared" si="123"/>
        <v>0</v>
      </c>
      <c r="BL398" s="59">
        <f t="shared" si="124"/>
        <v>3354542</v>
      </c>
      <c r="BM398" s="59">
        <f t="shared" si="125"/>
        <v>0</v>
      </c>
      <c r="BN398" s="59">
        <f t="shared" si="126"/>
        <v>0</v>
      </c>
      <c r="BO398" s="59">
        <f t="shared" si="127"/>
        <v>0</v>
      </c>
      <c r="BP398" s="64"/>
      <c r="BQ398" s="59">
        <f t="shared" si="128"/>
        <v>0</v>
      </c>
      <c r="BR398" s="59">
        <f t="shared" si="129"/>
        <v>10029139</v>
      </c>
      <c r="BS398" s="59">
        <f t="shared" si="130"/>
        <v>16391470</v>
      </c>
      <c r="BT398" s="59">
        <f t="shared" si="131"/>
        <v>0</v>
      </c>
    </row>
    <row r="399">
      <c r="A399" s="41" t="s">
        <v>297</v>
      </c>
      <c r="B399" s="42" t="s">
        <v>298</v>
      </c>
      <c r="C399" s="6"/>
      <c r="D399" s="43">
        <f t="shared" ref="D399:AZ399" si="214">sum(D400)</f>
        <v>22680000</v>
      </c>
      <c r="E399" s="43">
        <f t="shared" si="214"/>
        <v>0</v>
      </c>
      <c r="F399" s="43">
        <f t="shared" si="214"/>
        <v>0</v>
      </c>
      <c r="G399" s="43">
        <f t="shared" si="214"/>
        <v>0</v>
      </c>
      <c r="H399" s="43">
        <f t="shared" si="214"/>
        <v>0</v>
      </c>
      <c r="I399" s="43">
        <f t="shared" si="214"/>
        <v>0</v>
      </c>
      <c r="J399" s="43">
        <f t="shared" si="214"/>
        <v>0</v>
      </c>
      <c r="K399" s="43">
        <f t="shared" si="214"/>
        <v>0</v>
      </c>
      <c r="L399" s="43">
        <f t="shared" si="214"/>
        <v>3288000</v>
      </c>
      <c r="M399" s="43">
        <f t="shared" si="214"/>
        <v>0</v>
      </c>
      <c r="N399" s="43">
        <f t="shared" si="214"/>
        <v>0</v>
      </c>
      <c r="O399" s="43">
        <f t="shared" si="214"/>
        <v>0</v>
      </c>
      <c r="P399" s="43">
        <f t="shared" si="214"/>
        <v>0</v>
      </c>
      <c r="Q399" s="43">
        <f t="shared" si="214"/>
        <v>0</v>
      </c>
      <c r="R399" s="43">
        <f t="shared" si="214"/>
        <v>0</v>
      </c>
      <c r="S399" s="43">
        <f t="shared" si="214"/>
        <v>0</v>
      </c>
      <c r="T399" s="43">
        <f t="shared" si="214"/>
        <v>3699000</v>
      </c>
      <c r="U399" s="43">
        <f t="shared" si="214"/>
        <v>0</v>
      </c>
      <c r="V399" s="43">
        <f t="shared" si="214"/>
        <v>0</v>
      </c>
      <c r="W399" s="43">
        <f t="shared" si="214"/>
        <v>0</v>
      </c>
      <c r="X399" s="43">
        <f t="shared" si="214"/>
        <v>0</v>
      </c>
      <c r="Y399" s="43">
        <f t="shared" si="214"/>
        <v>0</v>
      </c>
      <c r="Z399" s="43">
        <f t="shared" si="214"/>
        <v>0</v>
      </c>
      <c r="AA399" s="43">
        <f t="shared" si="214"/>
        <v>0</v>
      </c>
      <c r="AB399" s="43">
        <f t="shared" si="214"/>
        <v>0</v>
      </c>
      <c r="AC399" s="43">
        <f t="shared" si="214"/>
        <v>0</v>
      </c>
      <c r="AD399" s="43">
        <f t="shared" si="214"/>
        <v>0</v>
      </c>
      <c r="AE399" s="43">
        <f t="shared" si="214"/>
        <v>0</v>
      </c>
      <c r="AF399" s="43">
        <f t="shared" si="214"/>
        <v>0</v>
      </c>
      <c r="AG399" s="43">
        <f t="shared" si="214"/>
        <v>0</v>
      </c>
      <c r="AH399" s="43">
        <f t="shared" si="214"/>
        <v>5931000</v>
      </c>
      <c r="AI399" s="43">
        <f t="shared" si="214"/>
        <v>0</v>
      </c>
      <c r="AJ399" s="43">
        <f t="shared" si="214"/>
        <v>0</v>
      </c>
      <c r="AK399" s="43">
        <f t="shared" si="214"/>
        <v>0</v>
      </c>
      <c r="AL399" s="43">
        <f t="shared" si="214"/>
        <v>3599500</v>
      </c>
      <c r="AM399" s="43">
        <f t="shared" si="214"/>
        <v>0</v>
      </c>
      <c r="AN399" s="43">
        <f t="shared" si="214"/>
        <v>0</v>
      </c>
      <c r="AO399" s="43">
        <f t="shared" si="214"/>
        <v>0</v>
      </c>
      <c r="AP399" s="43">
        <f t="shared" si="214"/>
        <v>0</v>
      </c>
      <c r="AQ399" s="43">
        <f t="shared" si="214"/>
        <v>0</v>
      </c>
      <c r="AR399" s="43">
        <f t="shared" si="214"/>
        <v>0</v>
      </c>
      <c r="AS399" s="43">
        <f t="shared" si="214"/>
        <v>0</v>
      </c>
      <c r="AT399" s="43">
        <f t="shared" si="214"/>
        <v>0</v>
      </c>
      <c r="AU399" s="43">
        <f t="shared" si="214"/>
        <v>0</v>
      </c>
      <c r="AV399" s="43">
        <f t="shared" si="214"/>
        <v>0</v>
      </c>
      <c r="AW399" s="43">
        <f t="shared" si="214"/>
        <v>0</v>
      </c>
      <c r="AX399" s="43">
        <f t="shared" si="214"/>
        <v>0</v>
      </c>
      <c r="AY399" s="43">
        <f t="shared" si="214"/>
        <v>0</v>
      </c>
      <c r="AZ399" s="58">
        <f t="shared" si="214"/>
        <v>0</v>
      </c>
      <c r="BA399" s="59">
        <f t="shared" si="114"/>
        <v>16517500</v>
      </c>
      <c r="BB399" s="28">
        <f t="shared" si="115"/>
        <v>6162500</v>
      </c>
      <c r="BC399" s="29"/>
      <c r="BD399" s="59">
        <f t="shared" si="116"/>
        <v>0</v>
      </c>
      <c r="BE399" s="59">
        <f t="shared" si="117"/>
        <v>3288000</v>
      </c>
      <c r="BF399" s="59">
        <f t="shared" si="118"/>
        <v>0</v>
      </c>
      <c r="BG399" s="59">
        <f t="shared" si="119"/>
        <v>3699000</v>
      </c>
      <c r="BH399" s="59">
        <f t="shared" si="120"/>
        <v>0</v>
      </c>
      <c r="BI399" s="59">
        <f t="shared" si="121"/>
        <v>0</v>
      </c>
      <c r="BJ399" s="59">
        <f t="shared" si="122"/>
        <v>0</v>
      </c>
      <c r="BK399" s="59">
        <f t="shared" si="123"/>
        <v>5931000</v>
      </c>
      <c r="BL399" s="59">
        <f t="shared" si="124"/>
        <v>3599500</v>
      </c>
      <c r="BM399" s="59">
        <f t="shared" si="125"/>
        <v>0</v>
      </c>
      <c r="BN399" s="59">
        <f t="shared" si="126"/>
        <v>0</v>
      </c>
      <c r="BO399" s="59">
        <f t="shared" si="127"/>
        <v>0</v>
      </c>
      <c r="BP399" s="29"/>
      <c r="BQ399" s="59">
        <f t="shared" si="128"/>
        <v>3288000</v>
      </c>
      <c r="BR399" s="59">
        <f t="shared" si="129"/>
        <v>3699000</v>
      </c>
      <c r="BS399" s="59">
        <f t="shared" si="130"/>
        <v>9530500</v>
      </c>
      <c r="BT399" s="59">
        <f t="shared" si="131"/>
        <v>0</v>
      </c>
    </row>
    <row r="400">
      <c r="A400" s="45">
        <v>521211.0</v>
      </c>
      <c r="B400" s="46" t="s">
        <v>48</v>
      </c>
      <c r="C400" s="6"/>
      <c r="D400" s="47">
        <f t="shared" ref="D400:AZ400" si="215">sum(D402)</f>
        <v>22680000</v>
      </c>
      <c r="E400" s="47">
        <f t="shared" si="215"/>
        <v>0</v>
      </c>
      <c r="F400" s="47">
        <f t="shared" si="215"/>
        <v>0</v>
      </c>
      <c r="G400" s="47">
        <f t="shared" si="215"/>
        <v>0</v>
      </c>
      <c r="H400" s="47">
        <f t="shared" si="215"/>
        <v>0</v>
      </c>
      <c r="I400" s="47">
        <f t="shared" si="215"/>
        <v>0</v>
      </c>
      <c r="J400" s="47">
        <f t="shared" si="215"/>
        <v>0</v>
      </c>
      <c r="K400" s="47">
        <f t="shared" si="215"/>
        <v>0</v>
      </c>
      <c r="L400" s="47">
        <f t="shared" si="215"/>
        <v>3288000</v>
      </c>
      <c r="M400" s="47">
        <f t="shared" si="215"/>
        <v>0</v>
      </c>
      <c r="N400" s="47">
        <f t="shared" si="215"/>
        <v>0</v>
      </c>
      <c r="O400" s="47">
        <f t="shared" si="215"/>
        <v>0</v>
      </c>
      <c r="P400" s="47">
        <f t="shared" si="215"/>
        <v>0</v>
      </c>
      <c r="Q400" s="47">
        <f t="shared" si="215"/>
        <v>0</v>
      </c>
      <c r="R400" s="47">
        <f t="shared" si="215"/>
        <v>0</v>
      </c>
      <c r="S400" s="47">
        <f t="shared" si="215"/>
        <v>0</v>
      </c>
      <c r="T400" s="47">
        <f t="shared" si="215"/>
        <v>3699000</v>
      </c>
      <c r="U400" s="47">
        <f t="shared" si="215"/>
        <v>0</v>
      </c>
      <c r="V400" s="47">
        <f t="shared" si="215"/>
        <v>0</v>
      </c>
      <c r="W400" s="47">
        <f t="shared" si="215"/>
        <v>0</v>
      </c>
      <c r="X400" s="47">
        <f t="shared" si="215"/>
        <v>0</v>
      </c>
      <c r="Y400" s="47">
        <f t="shared" si="215"/>
        <v>0</v>
      </c>
      <c r="Z400" s="47">
        <f t="shared" si="215"/>
        <v>0</v>
      </c>
      <c r="AA400" s="47">
        <f t="shared" si="215"/>
        <v>0</v>
      </c>
      <c r="AB400" s="47">
        <f t="shared" si="215"/>
        <v>0</v>
      </c>
      <c r="AC400" s="47">
        <f t="shared" si="215"/>
        <v>0</v>
      </c>
      <c r="AD400" s="47">
        <f t="shared" si="215"/>
        <v>0</v>
      </c>
      <c r="AE400" s="47">
        <f t="shared" si="215"/>
        <v>0</v>
      </c>
      <c r="AF400" s="47">
        <f t="shared" si="215"/>
        <v>0</v>
      </c>
      <c r="AG400" s="47">
        <f t="shared" si="215"/>
        <v>0</v>
      </c>
      <c r="AH400" s="47">
        <f t="shared" si="215"/>
        <v>5931000</v>
      </c>
      <c r="AI400" s="47">
        <f t="shared" si="215"/>
        <v>0</v>
      </c>
      <c r="AJ400" s="47">
        <f t="shared" si="215"/>
        <v>0</v>
      </c>
      <c r="AK400" s="47">
        <f t="shared" si="215"/>
        <v>0</v>
      </c>
      <c r="AL400" s="47">
        <f t="shared" si="215"/>
        <v>3599500</v>
      </c>
      <c r="AM400" s="47">
        <f t="shared" si="215"/>
        <v>0</v>
      </c>
      <c r="AN400" s="47">
        <f t="shared" si="215"/>
        <v>0</v>
      </c>
      <c r="AO400" s="47">
        <f t="shared" si="215"/>
        <v>0</v>
      </c>
      <c r="AP400" s="47">
        <f t="shared" si="215"/>
        <v>0</v>
      </c>
      <c r="AQ400" s="47">
        <f t="shared" si="215"/>
        <v>0</v>
      </c>
      <c r="AR400" s="47">
        <f t="shared" si="215"/>
        <v>0</v>
      </c>
      <c r="AS400" s="47">
        <f t="shared" si="215"/>
        <v>0</v>
      </c>
      <c r="AT400" s="47">
        <f t="shared" si="215"/>
        <v>0</v>
      </c>
      <c r="AU400" s="47">
        <f t="shared" si="215"/>
        <v>0</v>
      </c>
      <c r="AV400" s="47">
        <f t="shared" si="215"/>
        <v>0</v>
      </c>
      <c r="AW400" s="47">
        <f t="shared" si="215"/>
        <v>0</v>
      </c>
      <c r="AX400" s="47">
        <f t="shared" si="215"/>
        <v>0</v>
      </c>
      <c r="AY400" s="47">
        <f t="shared" si="215"/>
        <v>0</v>
      </c>
      <c r="AZ400" s="60">
        <f t="shared" si="215"/>
        <v>0</v>
      </c>
      <c r="BA400" s="59">
        <f t="shared" si="114"/>
        <v>16517500</v>
      </c>
      <c r="BB400" s="28">
        <f t="shared" si="115"/>
        <v>6162500</v>
      </c>
      <c r="BC400" s="61"/>
      <c r="BD400" s="59">
        <f t="shared" si="116"/>
        <v>0</v>
      </c>
      <c r="BE400" s="59">
        <f t="shared" si="117"/>
        <v>3288000</v>
      </c>
      <c r="BF400" s="59">
        <f t="shared" si="118"/>
        <v>0</v>
      </c>
      <c r="BG400" s="59">
        <f t="shared" si="119"/>
        <v>3699000</v>
      </c>
      <c r="BH400" s="59">
        <f t="shared" si="120"/>
        <v>0</v>
      </c>
      <c r="BI400" s="59">
        <f t="shared" si="121"/>
        <v>0</v>
      </c>
      <c r="BJ400" s="59">
        <f t="shared" si="122"/>
        <v>0</v>
      </c>
      <c r="BK400" s="59">
        <f t="shared" si="123"/>
        <v>5931000</v>
      </c>
      <c r="BL400" s="59">
        <f t="shared" si="124"/>
        <v>3599500</v>
      </c>
      <c r="BM400" s="59">
        <f t="shared" si="125"/>
        <v>0</v>
      </c>
      <c r="BN400" s="59">
        <f t="shared" si="126"/>
        <v>0</v>
      </c>
      <c r="BO400" s="59">
        <f t="shared" si="127"/>
        <v>0</v>
      </c>
      <c r="BP400" s="61"/>
      <c r="BQ400" s="59">
        <f t="shared" si="128"/>
        <v>3288000</v>
      </c>
      <c r="BR400" s="59">
        <f t="shared" si="129"/>
        <v>3699000</v>
      </c>
      <c r="BS400" s="59">
        <f t="shared" si="130"/>
        <v>9530500</v>
      </c>
      <c r="BT400" s="59">
        <f t="shared" si="131"/>
        <v>0</v>
      </c>
    </row>
    <row r="401">
      <c r="A401" s="49"/>
      <c r="B401" s="50" t="s">
        <v>37</v>
      </c>
      <c r="C401" s="6"/>
      <c r="D401" s="51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  <c r="AB401" s="62"/>
      <c r="AC401" s="62"/>
      <c r="AD401" s="62"/>
      <c r="AE401" s="62"/>
      <c r="AF401" s="62"/>
      <c r="AG401" s="62"/>
      <c r="AH401" s="62"/>
      <c r="AI401" s="62"/>
      <c r="AJ401" s="62"/>
      <c r="AK401" s="62"/>
      <c r="AL401" s="62"/>
      <c r="AM401" s="62"/>
      <c r="AN401" s="62"/>
      <c r="AO401" s="62"/>
      <c r="AP401" s="62"/>
      <c r="AQ401" s="62"/>
      <c r="AR401" s="62"/>
      <c r="AS401" s="62"/>
      <c r="AT401" s="62"/>
      <c r="AU401" s="62"/>
      <c r="AV401" s="62"/>
      <c r="AW401" s="62"/>
      <c r="AX401" s="62"/>
      <c r="AY401" s="62"/>
      <c r="AZ401" s="63"/>
      <c r="BA401" s="59">
        <f t="shared" si="114"/>
        <v>0</v>
      </c>
      <c r="BB401" s="28">
        <f t="shared" si="115"/>
        <v>0</v>
      </c>
      <c r="BC401" s="64"/>
      <c r="BD401" s="59">
        <f t="shared" si="116"/>
        <v>0</v>
      </c>
      <c r="BE401" s="59">
        <f t="shared" si="117"/>
        <v>0</v>
      </c>
      <c r="BF401" s="59">
        <f t="shared" si="118"/>
        <v>0</v>
      </c>
      <c r="BG401" s="59">
        <f t="shared" si="119"/>
        <v>0</v>
      </c>
      <c r="BH401" s="59">
        <f t="shared" si="120"/>
        <v>0</v>
      </c>
      <c r="BI401" s="59">
        <f t="shared" si="121"/>
        <v>0</v>
      </c>
      <c r="BJ401" s="59">
        <f t="shared" si="122"/>
        <v>0</v>
      </c>
      <c r="BK401" s="59">
        <f t="shared" si="123"/>
        <v>0</v>
      </c>
      <c r="BL401" s="59">
        <f t="shared" si="124"/>
        <v>0</v>
      </c>
      <c r="BM401" s="59">
        <f t="shared" si="125"/>
        <v>0</v>
      </c>
      <c r="BN401" s="59">
        <f t="shared" si="126"/>
        <v>0</v>
      </c>
      <c r="BO401" s="59">
        <f t="shared" si="127"/>
        <v>0</v>
      </c>
      <c r="BP401" s="64"/>
      <c r="BQ401" s="59">
        <f t="shared" si="128"/>
        <v>0</v>
      </c>
      <c r="BR401" s="59">
        <f t="shared" si="129"/>
        <v>0</v>
      </c>
      <c r="BS401" s="59">
        <f t="shared" si="130"/>
        <v>0</v>
      </c>
      <c r="BT401" s="59">
        <f t="shared" si="131"/>
        <v>0</v>
      </c>
    </row>
    <row r="402">
      <c r="A402" s="49"/>
      <c r="B402" s="52" t="s">
        <v>38</v>
      </c>
      <c r="C402" s="52" t="s">
        <v>299</v>
      </c>
      <c r="D402" s="53">
        <v>2.268E7</v>
      </c>
      <c r="E402" s="62"/>
      <c r="F402" s="62"/>
      <c r="G402" s="62"/>
      <c r="H402" s="62"/>
      <c r="I402" s="62"/>
      <c r="J402" s="62"/>
      <c r="K402" s="62"/>
      <c r="L402" s="53">
        <v>3288000.0</v>
      </c>
      <c r="M402" s="62"/>
      <c r="N402" s="62"/>
      <c r="O402" s="62"/>
      <c r="P402" s="62"/>
      <c r="Q402" s="62"/>
      <c r="R402" s="62"/>
      <c r="S402" s="62"/>
      <c r="T402" s="62">
        <f>360000+1392000+1947000</f>
        <v>3699000</v>
      </c>
      <c r="U402" s="62"/>
      <c r="V402" s="62"/>
      <c r="W402" s="62"/>
      <c r="X402" s="62"/>
      <c r="Y402" s="62"/>
      <c r="Z402" s="62"/>
      <c r="AA402" s="62"/>
      <c r="AB402" s="62"/>
      <c r="AC402" s="62"/>
      <c r="AD402" s="62"/>
      <c r="AE402" s="62"/>
      <c r="AF402" s="62"/>
      <c r="AG402" s="62"/>
      <c r="AH402" s="53">
        <v>5931000.0</v>
      </c>
      <c r="AI402" s="62"/>
      <c r="AJ402" s="62"/>
      <c r="AK402" s="62"/>
      <c r="AL402" s="53">
        <v>3599500.0</v>
      </c>
      <c r="AM402" s="62"/>
      <c r="AN402" s="62"/>
      <c r="AO402" s="62"/>
      <c r="AP402" s="62"/>
      <c r="AQ402" s="62"/>
      <c r="AR402" s="62"/>
      <c r="AS402" s="62"/>
      <c r="AT402" s="62"/>
      <c r="AU402" s="62"/>
      <c r="AV402" s="62"/>
      <c r="AW402" s="62"/>
      <c r="AX402" s="62"/>
      <c r="AY402" s="62"/>
      <c r="AZ402" s="63"/>
      <c r="BA402" s="59">
        <f t="shared" si="114"/>
        <v>16517500</v>
      </c>
      <c r="BB402" s="28">
        <f t="shared" si="115"/>
        <v>6162500</v>
      </c>
      <c r="BC402" s="64"/>
      <c r="BD402" s="59">
        <f t="shared" si="116"/>
        <v>0</v>
      </c>
      <c r="BE402" s="59">
        <f t="shared" si="117"/>
        <v>3288000</v>
      </c>
      <c r="BF402" s="59">
        <f t="shared" si="118"/>
        <v>0</v>
      </c>
      <c r="BG402" s="59">
        <f t="shared" si="119"/>
        <v>3699000</v>
      </c>
      <c r="BH402" s="59">
        <f t="shared" si="120"/>
        <v>0</v>
      </c>
      <c r="BI402" s="59">
        <f t="shared" si="121"/>
        <v>0</v>
      </c>
      <c r="BJ402" s="59">
        <f t="shared" si="122"/>
        <v>0</v>
      </c>
      <c r="BK402" s="59">
        <f t="shared" si="123"/>
        <v>5931000</v>
      </c>
      <c r="BL402" s="59">
        <f t="shared" si="124"/>
        <v>3599500</v>
      </c>
      <c r="BM402" s="59">
        <f t="shared" si="125"/>
        <v>0</v>
      </c>
      <c r="BN402" s="59">
        <f t="shared" si="126"/>
        <v>0</v>
      </c>
      <c r="BO402" s="59">
        <f t="shared" si="127"/>
        <v>0</v>
      </c>
      <c r="BP402" s="64"/>
      <c r="BQ402" s="59">
        <f t="shared" si="128"/>
        <v>3288000</v>
      </c>
      <c r="BR402" s="59">
        <f t="shared" si="129"/>
        <v>3699000</v>
      </c>
      <c r="BS402" s="59">
        <f t="shared" si="130"/>
        <v>9530500</v>
      </c>
      <c r="BT402" s="59">
        <f t="shared" si="131"/>
        <v>0</v>
      </c>
    </row>
    <row r="403">
      <c r="A403" s="41" t="s">
        <v>412</v>
      </c>
      <c r="B403" s="42" t="s">
        <v>352</v>
      </c>
      <c r="C403" s="6"/>
      <c r="D403" s="43">
        <f t="shared" ref="D403:AZ403" si="216">sum(D404)</f>
        <v>17865000</v>
      </c>
      <c r="E403" s="43">
        <f t="shared" si="216"/>
        <v>0</v>
      </c>
      <c r="F403" s="43">
        <f t="shared" si="216"/>
        <v>0</v>
      </c>
      <c r="G403" s="43">
        <f t="shared" si="216"/>
        <v>0</v>
      </c>
      <c r="H403" s="43">
        <f t="shared" si="216"/>
        <v>0</v>
      </c>
      <c r="I403" s="43">
        <f t="shared" si="216"/>
        <v>0</v>
      </c>
      <c r="J403" s="43">
        <f t="shared" si="216"/>
        <v>0</v>
      </c>
      <c r="K403" s="43">
        <f t="shared" si="216"/>
        <v>0</v>
      </c>
      <c r="L403" s="43">
        <f t="shared" si="216"/>
        <v>0</v>
      </c>
      <c r="M403" s="43">
        <f t="shared" si="216"/>
        <v>0</v>
      </c>
      <c r="N403" s="43">
        <f t="shared" si="216"/>
        <v>0</v>
      </c>
      <c r="O403" s="43">
        <f t="shared" si="216"/>
        <v>0</v>
      </c>
      <c r="P403" s="43">
        <f t="shared" si="216"/>
        <v>0</v>
      </c>
      <c r="Q403" s="43">
        <f t="shared" si="216"/>
        <v>0</v>
      </c>
      <c r="R403" s="43">
        <f t="shared" si="216"/>
        <v>0</v>
      </c>
      <c r="S403" s="43">
        <f t="shared" si="216"/>
        <v>0</v>
      </c>
      <c r="T403" s="43">
        <f t="shared" si="216"/>
        <v>0</v>
      </c>
      <c r="U403" s="43">
        <f t="shared" si="216"/>
        <v>0</v>
      </c>
      <c r="V403" s="43">
        <f t="shared" si="216"/>
        <v>0</v>
      </c>
      <c r="W403" s="43">
        <f t="shared" si="216"/>
        <v>0</v>
      </c>
      <c r="X403" s="43">
        <f t="shared" si="216"/>
        <v>0</v>
      </c>
      <c r="Y403" s="43">
        <f t="shared" si="216"/>
        <v>0</v>
      </c>
      <c r="Z403" s="43">
        <f t="shared" si="216"/>
        <v>0</v>
      </c>
      <c r="AA403" s="43">
        <f t="shared" si="216"/>
        <v>0</v>
      </c>
      <c r="AB403" s="43">
        <f t="shared" si="216"/>
        <v>0</v>
      </c>
      <c r="AC403" s="43">
        <f t="shared" si="216"/>
        <v>0</v>
      </c>
      <c r="AD403" s="43">
        <f t="shared" si="216"/>
        <v>0</v>
      </c>
      <c r="AE403" s="43">
        <f t="shared" si="216"/>
        <v>0</v>
      </c>
      <c r="AF403" s="43">
        <f t="shared" si="216"/>
        <v>0</v>
      </c>
      <c r="AG403" s="43">
        <f t="shared" si="216"/>
        <v>0</v>
      </c>
      <c r="AH403" s="43">
        <f t="shared" si="216"/>
        <v>0</v>
      </c>
      <c r="AI403" s="43">
        <f t="shared" si="216"/>
        <v>0</v>
      </c>
      <c r="AJ403" s="43">
        <f t="shared" si="216"/>
        <v>0</v>
      </c>
      <c r="AK403" s="43">
        <f t="shared" si="216"/>
        <v>0</v>
      </c>
      <c r="AL403" s="43">
        <f t="shared" si="216"/>
        <v>0</v>
      </c>
      <c r="AM403" s="43">
        <f t="shared" si="216"/>
        <v>0</v>
      </c>
      <c r="AN403" s="43">
        <f t="shared" si="216"/>
        <v>0</v>
      </c>
      <c r="AO403" s="43">
        <f t="shared" si="216"/>
        <v>0</v>
      </c>
      <c r="AP403" s="43">
        <f t="shared" si="216"/>
        <v>0</v>
      </c>
      <c r="AQ403" s="43">
        <f t="shared" si="216"/>
        <v>0</v>
      </c>
      <c r="AR403" s="43">
        <f t="shared" si="216"/>
        <v>0</v>
      </c>
      <c r="AS403" s="43">
        <f t="shared" si="216"/>
        <v>0</v>
      </c>
      <c r="AT403" s="43">
        <f t="shared" si="216"/>
        <v>0</v>
      </c>
      <c r="AU403" s="43">
        <f t="shared" si="216"/>
        <v>0</v>
      </c>
      <c r="AV403" s="43">
        <f t="shared" si="216"/>
        <v>17865000</v>
      </c>
      <c r="AW403" s="43">
        <f t="shared" si="216"/>
        <v>0</v>
      </c>
      <c r="AX403" s="43">
        <f t="shared" si="216"/>
        <v>0</v>
      </c>
      <c r="AY403" s="43">
        <f t="shared" si="216"/>
        <v>0</v>
      </c>
      <c r="AZ403" s="43">
        <f t="shared" si="216"/>
        <v>0</v>
      </c>
      <c r="BA403" s="59">
        <f t="shared" si="114"/>
        <v>17865000</v>
      </c>
      <c r="BB403" s="28">
        <f t="shared" si="115"/>
        <v>0</v>
      </c>
      <c r="BC403" s="29"/>
      <c r="BD403" s="59">
        <f t="shared" si="116"/>
        <v>0</v>
      </c>
      <c r="BE403" s="59">
        <f t="shared" si="117"/>
        <v>0</v>
      </c>
      <c r="BF403" s="59">
        <f t="shared" si="118"/>
        <v>0</v>
      </c>
      <c r="BG403" s="59">
        <f t="shared" si="119"/>
        <v>0</v>
      </c>
      <c r="BH403" s="59">
        <f t="shared" si="120"/>
        <v>0</v>
      </c>
      <c r="BI403" s="59">
        <f t="shared" si="121"/>
        <v>0</v>
      </c>
      <c r="BJ403" s="59">
        <f t="shared" si="122"/>
        <v>0</v>
      </c>
      <c r="BK403" s="59">
        <f t="shared" si="123"/>
        <v>0</v>
      </c>
      <c r="BL403" s="59">
        <f t="shared" si="124"/>
        <v>0</v>
      </c>
      <c r="BM403" s="59">
        <f t="shared" si="125"/>
        <v>0</v>
      </c>
      <c r="BN403" s="59">
        <f t="shared" si="126"/>
        <v>17865000</v>
      </c>
      <c r="BO403" s="59">
        <f t="shared" si="127"/>
        <v>0</v>
      </c>
      <c r="BP403" s="29"/>
      <c r="BQ403" s="59">
        <f t="shared" si="128"/>
        <v>0</v>
      </c>
      <c r="BR403" s="59">
        <f t="shared" si="129"/>
        <v>0</v>
      </c>
      <c r="BS403" s="59">
        <f t="shared" si="130"/>
        <v>0</v>
      </c>
      <c r="BT403" s="59">
        <f t="shared" si="131"/>
        <v>17865000</v>
      </c>
    </row>
    <row r="404">
      <c r="A404" s="45">
        <v>522191.0</v>
      </c>
      <c r="B404" s="46" t="s">
        <v>36</v>
      </c>
      <c r="C404" s="6"/>
      <c r="D404" s="47">
        <f t="shared" ref="D404:AZ404" si="217">D406+D407</f>
        <v>17865000</v>
      </c>
      <c r="E404" s="47">
        <f t="shared" si="217"/>
        <v>0</v>
      </c>
      <c r="F404" s="47">
        <f t="shared" si="217"/>
        <v>0</v>
      </c>
      <c r="G404" s="47">
        <f t="shared" si="217"/>
        <v>0</v>
      </c>
      <c r="H404" s="47">
        <f t="shared" si="217"/>
        <v>0</v>
      </c>
      <c r="I404" s="47">
        <f t="shared" si="217"/>
        <v>0</v>
      </c>
      <c r="J404" s="47">
        <f t="shared" si="217"/>
        <v>0</v>
      </c>
      <c r="K404" s="47">
        <f t="shared" si="217"/>
        <v>0</v>
      </c>
      <c r="L404" s="47">
        <f t="shared" si="217"/>
        <v>0</v>
      </c>
      <c r="M404" s="47">
        <f t="shared" si="217"/>
        <v>0</v>
      </c>
      <c r="N404" s="47">
        <f t="shared" si="217"/>
        <v>0</v>
      </c>
      <c r="O404" s="47">
        <f t="shared" si="217"/>
        <v>0</v>
      </c>
      <c r="P404" s="47">
        <f t="shared" si="217"/>
        <v>0</v>
      </c>
      <c r="Q404" s="47">
        <f t="shared" si="217"/>
        <v>0</v>
      </c>
      <c r="R404" s="47">
        <f t="shared" si="217"/>
        <v>0</v>
      </c>
      <c r="S404" s="47">
        <f t="shared" si="217"/>
        <v>0</v>
      </c>
      <c r="T404" s="47">
        <f t="shared" si="217"/>
        <v>0</v>
      </c>
      <c r="U404" s="47">
        <f t="shared" si="217"/>
        <v>0</v>
      </c>
      <c r="V404" s="47">
        <f t="shared" si="217"/>
        <v>0</v>
      </c>
      <c r="W404" s="47">
        <f t="shared" si="217"/>
        <v>0</v>
      </c>
      <c r="X404" s="47">
        <f t="shared" si="217"/>
        <v>0</v>
      </c>
      <c r="Y404" s="47">
        <f t="shared" si="217"/>
        <v>0</v>
      </c>
      <c r="Z404" s="47">
        <f t="shared" si="217"/>
        <v>0</v>
      </c>
      <c r="AA404" s="47">
        <f t="shared" si="217"/>
        <v>0</v>
      </c>
      <c r="AB404" s="47">
        <f t="shared" si="217"/>
        <v>0</v>
      </c>
      <c r="AC404" s="47">
        <f t="shared" si="217"/>
        <v>0</v>
      </c>
      <c r="AD404" s="47">
        <f t="shared" si="217"/>
        <v>0</v>
      </c>
      <c r="AE404" s="47">
        <f t="shared" si="217"/>
        <v>0</v>
      </c>
      <c r="AF404" s="47">
        <f t="shared" si="217"/>
        <v>0</v>
      </c>
      <c r="AG404" s="47">
        <f t="shared" si="217"/>
        <v>0</v>
      </c>
      <c r="AH404" s="47">
        <f t="shared" si="217"/>
        <v>0</v>
      </c>
      <c r="AI404" s="47">
        <f t="shared" si="217"/>
        <v>0</v>
      </c>
      <c r="AJ404" s="47">
        <f t="shared" si="217"/>
        <v>0</v>
      </c>
      <c r="AK404" s="47">
        <f t="shared" si="217"/>
        <v>0</v>
      </c>
      <c r="AL404" s="47">
        <f t="shared" si="217"/>
        <v>0</v>
      </c>
      <c r="AM404" s="47">
        <f t="shared" si="217"/>
        <v>0</v>
      </c>
      <c r="AN404" s="47">
        <f t="shared" si="217"/>
        <v>0</v>
      </c>
      <c r="AO404" s="47">
        <f t="shared" si="217"/>
        <v>0</v>
      </c>
      <c r="AP404" s="47">
        <f t="shared" si="217"/>
        <v>0</v>
      </c>
      <c r="AQ404" s="47">
        <f t="shared" si="217"/>
        <v>0</v>
      </c>
      <c r="AR404" s="47">
        <f t="shared" si="217"/>
        <v>0</v>
      </c>
      <c r="AS404" s="47">
        <f t="shared" si="217"/>
        <v>0</v>
      </c>
      <c r="AT404" s="47">
        <f t="shared" si="217"/>
        <v>0</v>
      </c>
      <c r="AU404" s="47">
        <f t="shared" si="217"/>
        <v>0</v>
      </c>
      <c r="AV404" s="47">
        <f t="shared" si="217"/>
        <v>17865000</v>
      </c>
      <c r="AW404" s="47">
        <f t="shared" si="217"/>
        <v>0</v>
      </c>
      <c r="AX404" s="47">
        <f t="shared" si="217"/>
        <v>0</v>
      </c>
      <c r="AY404" s="47">
        <f t="shared" si="217"/>
        <v>0</v>
      </c>
      <c r="AZ404" s="47">
        <f t="shared" si="217"/>
        <v>0</v>
      </c>
      <c r="BA404" s="59">
        <f t="shared" si="114"/>
        <v>17865000</v>
      </c>
      <c r="BB404" s="28">
        <f t="shared" si="115"/>
        <v>0</v>
      </c>
      <c r="BC404" s="61"/>
      <c r="BD404" s="59">
        <f t="shared" si="116"/>
        <v>0</v>
      </c>
      <c r="BE404" s="59">
        <f t="shared" si="117"/>
        <v>0</v>
      </c>
      <c r="BF404" s="59">
        <f t="shared" si="118"/>
        <v>0</v>
      </c>
      <c r="BG404" s="59">
        <f t="shared" si="119"/>
        <v>0</v>
      </c>
      <c r="BH404" s="59">
        <f t="shared" si="120"/>
        <v>0</v>
      </c>
      <c r="BI404" s="59">
        <f t="shared" si="121"/>
        <v>0</v>
      </c>
      <c r="BJ404" s="59">
        <f t="shared" si="122"/>
        <v>0</v>
      </c>
      <c r="BK404" s="59">
        <f t="shared" si="123"/>
        <v>0</v>
      </c>
      <c r="BL404" s="59">
        <f t="shared" si="124"/>
        <v>0</v>
      </c>
      <c r="BM404" s="59">
        <f t="shared" si="125"/>
        <v>0</v>
      </c>
      <c r="BN404" s="59">
        <f t="shared" si="126"/>
        <v>17865000</v>
      </c>
      <c r="BO404" s="59">
        <f t="shared" si="127"/>
        <v>0</v>
      </c>
      <c r="BP404" s="61"/>
      <c r="BQ404" s="59">
        <f t="shared" si="128"/>
        <v>0</v>
      </c>
      <c r="BR404" s="59">
        <f t="shared" si="129"/>
        <v>0</v>
      </c>
      <c r="BS404" s="59">
        <f t="shared" si="130"/>
        <v>0</v>
      </c>
      <c r="BT404" s="59">
        <f t="shared" si="131"/>
        <v>17865000</v>
      </c>
    </row>
    <row r="405">
      <c r="A405" s="49"/>
      <c r="B405" s="50" t="s">
        <v>37</v>
      </c>
      <c r="C405" s="6"/>
      <c r="D405" s="51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  <c r="AB405" s="62"/>
      <c r="AC405" s="62"/>
      <c r="AD405" s="62"/>
      <c r="AE405" s="62"/>
      <c r="AF405" s="62"/>
      <c r="AG405" s="62"/>
      <c r="AH405" s="62"/>
      <c r="AI405" s="62"/>
      <c r="AJ405" s="62"/>
      <c r="AK405" s="62"/>
      <c r="AL405" s="62"/>
      <c r="AM405" s="62"/>
      <c r="AN405" s="62"/>
      <c r="AO405" s="62"/>
      <c r="AP405" s="62"/>
      <c r="AQ405" s="62"/>
      <c r="AR405" s="62"/>
      <c r="AS405" s="62"/>
      <c r="AT405" s="62"/>
      <c r="AU405" s="62"/>
      <c r="AV405" s="62"/>
      <c r="AW405" s="62"/>
      <c r="AX405" s="62"/>
      <c r="AY405" s="62"/>
      <c r="AZ405" s="63"/>
      <c r="BA405" s="59">
        <f t="shared" si="114"/>
        <v>0</v>
      </c>
      <c r="BB405" s="28">
        <f t="shared" si="115"/>
        <v>0</v>
      </c>
      <c r="BC405" s="64"/>
      <c r="BD405" s="59">
        <f t="shared" si="116"/>
        <v>0</v>
      </c>
      <c r="BE405" s="59">
        <f t="shared" si="117"/>
        <v>0</v>
      </c>
      <c r="BF405" s="59">
        <f t="shared" si="118"/>
        <v>0</v>
      </c>
      <c r="BG405" s="59">
        <f t="shared" si="119"/>
        <v>0</v>
      </c>
      <c r="BH405" s="59">
        <f t="shared" si="120"/>
        <v>0</v>
      </c>
      <c r="BI405" s="59">
        <f t="shared" si="121"/>
        <v>0</v>
      </c>
      <c r="BJ405" s="59">
        <f t="shared" si="122"/>
        <v>0</v>
      </c>
      <c r="BK405" s="59">
        <f t="shared" si="123"/>
        <v>0</v>
      </c>
      <c r="BL405" s="59">
        <f t="shared" si="124"/>
        <v>0</v>
      </c>
      <c r="BM405" s="59">
        <f t="shared" si="125"/>
        <v>0</v>
      </c>
      <c r="BN405" s="59">
        <f t="shared" si="126"/>
        <v>0</v>
      </c>
      <c r="BO405" s="59">
        <f t="shared" si="127"/>
        <v>0</v>
      </c>
      <c r="BP405" s="64"/>
      <c r="BQ405" s="59">
        <f t="shared" si="128"/>
        <v>0</v>
      </c>
      <c r="BR405" s="59">
        <f t="shared" si="129"/>
        <v>0</v>
      </c>
      <c r="BS405" s="59">
        <f t="shared" si="130"/>
        <v>0</v>
      </c>
      <c r="BT405" s="59">
        <f t="shared" si="131"/>
        <v>0</v>
      </c>
    </row>
    <row r="406">
      <c r="A406" s="49"/>
      <c r="B406" s="52" t="s">
        <v>38</v>
      </c>
      <c r="C406" s="52" t="s">
        <v>413</v>
      </c>
      <c r="D406" s="53">
        <v>1.525E7</v>
      </c>
      <c r="E406" s="62"/>
      <c r="F406" s="62"/>
      <c r="G406" s="62"/>
      <c r="H406" s="62"/>
      <c r="I406" s="62"/>
      <c r="J406" s="53"/>
      <c r="K406" s="62"/>
      <c r="L406" s="62"/>
      <c r="M406" s="62"/>
      <c r="N406" s="53"/>
      <c r="O406" s="62"/>
      <c r="P406" s="53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  <c r="AB406" s="62"/>
      <c r="AC406" s="62"/>
      <c r="AD406" s="62"/>
      <c r="AE406" s="62"/>
      <c r="AF406" s="62"/>
      <c r="AG406" s="62"/>
      <c r="AH406" s="62"/>
      <c r="AI406" s="62"/>
      <c r="AJ406" s="62"/>
      <c r="AK406" s="62"/>
      <c r="AL406" s="62"/>
      <c r="AM406" s="62"/>
      <c r="AN406" s="62"/>
      <c r="AO406" s="62"/>
      <c r="AP406" s="62"/>
      <c r="AQ406" s="62"/>
      <c r="AR406" s="62"/>
      <c r="AS406" s="62"/>
      <c r="AT406" s="62"/>
      <c r="AU406" s="62"/>
      <c r="AV406" s="53">
        <v>1.525E7</v>
      </c>
      <c r="AW406" s="62"/>
      <c r="AX406" s="62"/>
      <c r="AY406" s="62"/>
      <c r="AZ406" s="65"/>
      <c r="BA406" s="59">
        <f t="shared" si="114"/>
        <v>15250000</v>
      </c>
      <c r="BB406" s="28">
        <f t="shared" si="115"/>
        <v>0</v>
      </c>
      <c r="BC406" s="64"/>
      <c r="BD406" s="59">
        <f t="shared" si="116"/>
        <v>0</v>
      </c>
      <c r="BE406" s="59">
        <f t="shared" si="117"/>
        <v>0</v>
      </c>
      <c r="BF406" s="59">
        <f t="shared" si="118"/>
        <v>0</v>
      </c>
      <c r="BG406" s="59">
        <f t="shared" si="119"/>
        <v>0</v>
      </c>
      <c r="BH406" s="59">
        <f t="shared" si="120"/>
        <v>0</v>
      </c>
      <c r="BI406" s="59">
        <f t="shared" si="121"/>
        <v>0</v>
      </c>
      <c r="BJ406" s="59">
        <f t="shared" si="122"/>
        <v>0</v>
      </c>
      <c r="BK406" s="59">
        <f t="shared" si="123"/>
        <v>0</v>
      </c>
      <c r="BL406" s="59">
        <f t="shared" si="124"/>
        <v>0</v>
      </c>
      <c r="BM406" s="59">
        <f t="shared" si="125"/>
        <v>0</v>
      </c>
      <c r="BN406" s="59">
        <f t="shared" si="126"/>
        <v>15250000</v>
      </c>
      <c r="BO406" s="59">
        <f t="shared" si="127"/>
        <v>0</v>
      </c>
      <c r="BP406" s="64"/>
      <c r="BQ406" s="59">
        <f t="shared" si="128"/>
        <v>0</v>
      </c>
      <c r="BR406" s="59">
        <f t="shared" si="129"/>
        <v>0</v>
      </c>
      <c r="BS406" s="59">
        <f t="shared" si="130"/>
        <v>0</v>
      </c>
      <c r="BT406" s="59">
        <f t="shared" si="131"/>
        <v>15250000</v>
      </c>
    </row>
    <row r="407">
      <c r="A407" s="49"/>
      <c r="B407" s="52" t="s">
        <v>38</v>
      </c>
      <c r="C407" s="52" t="s">
        <v>414</v>
      </c>
      <c r="D407" s="53">
        <v>2615000.0</v>
      </c>
      <c r="E407" s="62"/>
      <c r="F407" s="62"/>
      <c r="G407" s="62"/>
      <c r="H407" s="62"/>
      <c r="I407" s="62"/>
      <c r="J407" s="53"/>
      <c r="K407" s="62"/>
      <c r="L407" s="62"/>
      <c r="M407" s="62"/>
      <c r="N407" s="53"/>
      <c r="O407" s="62"/>
      <c r="P407" s="53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  <c r="AB407" s="62"/>
      <c r="AC407" s="62"/>
      <c r="AD407" s="62"/>
      <c r="AE407" s="62"/>
      <c r="AF407" s="62"/>
      <c r="AG407" s="62"/>
      <c r="AH407" s="62"/>
      <c r="AI407" s="62"/>
      <c r="AJ407" s="62"/>
      <c r="AK407" s="62"/>
      <c r="AL407" s="62"/>
      <c r="AM407" s="62"/>
      <c r="AN407" s="62"/>
      <c r="AO407" s="62"/>
      <c r="AP407" s="62"/>
      <c r="AQ407" s="62"/>
      <c r="AR407" s="62"/>
      <c r="AS407" s="62"/>
      <c r="AT407" s="62"/>
      <c r="AU407" s="62"/>
      <c r="AV407" s="53">
        <v>2615000.0</v>
      </c>
      <c r="AW407" s="62"/>
      <c r="AX407" s="62"/>
      <c r="AY407" s="62"/>
      <c r="AZ407" s="65"/>
      <c r="BA407" s="59">
        <f t="shared" si="114"/>
        <v>2615000</v>
      </c>
      <c r="BB407" s="28">
        <f t="shared" si="115"/>
        <v>0</v>
      </c>
      <c r="BC407" s="64"/>
      <c r="BD407" s="59">
        <f t="shared" si="116"/>
        <v>0</v>
      </c>
      <c r="BE407" s="59">
        <f t="shared" si="117"/>
        <v>0</v>
      </c>
      <c r="BF407" s="59">
        <f t="shared" si="118"/>
        <v>0</v>
      </c>
      <c r="BG407" s="59">
        <f t="shared" si="119"/>
        <v>0</v>
      </c>
      <c r="BH407" s="59">
        <f t="shared" si="120"/>
        <v>0</v>
      </c>
      <c r="BI407" s="59">
        <f t="shared" si="121"/>
        <v>0</v>
      </c>
      <c r="BJ407" s="59">
        <f t="shared" si="122"/>
        <v>0</v>
      </c>
      <c r="BK407" s="59">
        <f t="shared" si="123"/>
        <v>0</v>
      </c>
      <c r="BL407" s="59">
        <f t="shared" si="124"/>
        <v>0</v>
      </c>
      <c r="BM407" s="59">
        <f t="shared" si="125"/>
        <v>0</v>
      </c>
      <c r="BN407" s="59">
        <f t="shared" si="126"/>
        <v>2615000</v>
      </c>
      <c r="BO407" s="59">
        <f t="shared" si="127"/>
        <v>0</v>
      </c>
      <c r="BP407" s="64"/>
      <c r="BQ407" s="59">
        <f t="shared" si="128"/>
        <v>0</v>
      </c>
      <c r="BR407" s="59">
        <f t="shared" si="129"/>
        <v>0</v>
      </c>
      <c r="BS407" s="59">
        <f t="shared" si="130"/>
        <v>0</v>
      </c>
      <c r="BT407" s="59">
        <f t="shared" si="131"/>
        <v>2615000</v>
      </c>
    </row>
    <row r="408">
      <c r="A408" s="41" t="s">
        <v>415</v>
      </c>
      <c r="B408" s="42" t="s">
        <v>416</v>
      </c>
      <c r="C408" s="6"/>
      <c r="D408" s="43">
        <f t="shared" ref="D408:AZ408" si="218">sum(D409)</f>
        <v>5000000</v>
      </c>
      <c r="E408" s="43">
        <f t="shared" si="218"/>
        <v>0</v>
      </c>
      <c r="F408" s="43">
        <f t="shared" si="218"/>
        <v>0</v>
      </c>
      <c r="G408" s="43">
        <f t="shared" si="218"/>
        <v>0</v>
      </c>
      <c r="H408" s="43">
        <f t="shared" si="218"/>
        <v>0</v>
      </c>
      <c r="I408" s="43">
        <f t="shared" si="218"/>
        <v>0</v>
      </c>
      <c r="J408" s="43">
        <f t="shared" si="218"/>
        <v>0</v>
      </c>
      <c r="K408" s="43">
        <f t="shared" si="218"/>
        <v>0</v>
      </c>
      <c r="L408" s="43">
        <f t="shared" si="218"/>
        <v>0</v>
      </c>
      <c r="M408" s="43">
        <f t="shared" si="218"/>
        <v>0</v>
      </c>
      <c r="N408" s="43">
        <f t="shared" si="218"/>
        <v>0</v>
      </c>
      <c r="O408" s="43">
        <f t="shared" si="218"/>
        <v>0</v>
      </c>
      <c r="P408" s="43">
        <f t="shared" si="218"/>
        <v>0</v>
      </c>
      <c r="Q408" s="43">
        <f t="shared" si="218"/>
        <v>0</v>
      </c>
      <c r="R408" s="43">
        <f t="shared" si="218"/>
        <v>0</v>
      </c>
      <c r="S408" s="43">
        <f t="shared" si="218"/>
        <v>0</v>
      </c>
      <c r="T408" s="43">
        <f t="shared" si="218"/>
        <v>0</v>
      </c>
      <c r="U408" s="43">
        <f t="shared" si="218"/>
        <v>0</v>
      </c>
      <c r="V408" s="43">
        <f t="shared" si="218"/>
        <v>0</v>
      </c>
      <c r="W408" s="43">
        <f t="shared" si="218"/>
        <v>0</v>
      </c>
      <c r="X408" s="43">
        <f t="shared" si="218"/>
        <v>3000000</v>
      </c>
      <c r="Y408" s="43">
        <f t="shared" si="218"/>
        <v>0</v>
      </c>
      <c r="Z408" s="43">
        <f t="shared" si="218"/>
        <v>0</v>
      </c>
      <c r="AA408" s="43">
        <f t="shared" si="218"/>
        <v>2000000</v>
      </c>
      <c r="AB408" s="43">
        <f t="shared" si="218"/>
        <v>0</v>
      </c>
      <c r="AC408" s="43">
        <f t="shared" si="218"/>
        <v>0</v>
      </c>
      <c r="AD408" s="43">
        <f t="shared" si="218"/>
        <v>0</v>
      </c>
      <c r="AE408" s="43">
        <f t="shared" si="218"/>
        <v>0</v>
      </c>
      <c r="AF408" s="43">
        <f t="shared" si="218"/>
        <v>0</v>
      </c>
      <c r="AG408" s="43">
        <f t="shared" si="218"/>
        <v>0</v>
      </c>
      <c r="AH408" s="43">
        <f t="shared" si="218"/>
        <v>0</v>
      </c>
      <c r="AI408" s="43">
        <f t="shared" si="218"/>
        <v>0</v>
      </c>
      <c r="AJ408" s="43">
        <f t="shared" si="218"/>
        <v>0</v>
      </c>
      <c r="AK408" s="43">
        <f t="shared" si="218"/>
        <v>0</v>
      </c>
      <c r="AL408" s="43">
        <f t="shared" si="218"/>
        <v>0</v>
      </c>
      <c r="AM408" s="43">
        <f t="shared" si="218"/>
        <v>0</v>
      </c>
      <c r="AN408" s="43">
        <f t="shared" si="218"/>
        <v>0</v>
      </c>
      <c r="AO408" s="43">
        <f t="shared" si="218"/>
        <v>0</v>
      </c>
      <c r="AP408" s="43">
        <f t="shared" si="218"/>
        <v>0</v>
      </c>
      <c r="AQ408" s="43">
        <f t="shared" si="218"/>
        <v>0</v>
      </c>
      <c r="AR408" s="43">
        <f t="shared" si="218"/>
        <v>0</v>
      </c>
      <c r="AS408" s="43">
        <f t="shared" si="218"/>
        <v>0</v>
      </c>
      <c r="AT408" s="43">
        <f t="shared" si="218"/>
        <v>0</v>
      </c>
      <c r="AU408" s="43">
        <f t="shared" si="218"/>
        <v>0</v>
      </c>
      <c r="AV408" s="43">
        <f t="shared" si="218"/>
        <v>0</v>
      </c>
      <c r="AW408" s="43">
        <f t="shared" si="218"/>
        <v>0</v>
      </c>
      <c r="AX408" s="43">
        <f t="shared" si="218"/>
        <v>0</v>
      </c>
      <c r="AY408" s="43">
        <f t="shared" si="218"/>
        <v>0</v>
      </c>
      <c r="AZ408" s="43">
        <f t="shared" si="218"/>
        <v>0</v>
      </c>
      <c r="BA408" s="59">
        <f t="shared" si="114"/>
        <v>5000000</v>
      </c>
      <c r="BB408" s="28">
        <f t="shared" si="115"/>
        <v>0</v>
      </c>
      <c r="BC408" s="29"/>
      <c r="BD408" s="59">
        <f t="shared" si="116"/>
        <v>0</v>
      </c>
      <c r="BE408" s="59">
        <f t="shared" si="117"/>
        <v>0</v>
      </c>
      <c r="BF408" s="59">
        <f t="shared" si="118"/>
        <v>0</v>
      </c>
      <c r="BG408" s="59">
        <f t="shared" si="119"/>
        <v>0</v>
      </c>
      <c r="BH408" s="59">
        <f t="shared" si="120"/>
        <v>3000000</v>
      </c>
      <c r="BI408" s="59">
        <f t="shared" si="121"/>
        <v>2000000</v>
      </c>
      <c r="BJ408" s="59">
        <f t="shared" si="122"/>
        <v>0</v>
      </c>
      <c r="BK408" s="59">
        <f t="shared" si="123"/>
        <v>0</v>
      </c>
      <c r="BL408" s="59">
        <f t="shared" si="124"/>
        <v>0</v>
      </c>
      <c r="BM408" s="59">
        <f t="shared" si="125"/>
        <v>0</v>
      </c>
      <c r="BN408" s="59">
        <f t="shared" si="126"/>
        <v>0</v>
      </c>
      <c r="BO408" s="59">
        <f t="shared" si="127"/>
        <v>0</v>
      </c>
      <c r="BP408" s="29"/>
      <c r="BQ408" s="59">
        <f t="shared" si="128"/>
        <v>0</v>
      </c>
      <c r="BR408" s="59">
        <f t="shared" si="129"/>
        <v>5000000</v>
      </c>
      <c r="BS408" s="59">
        <f t="shared" si="130"/>
        <v>0</v>
      </c>
      <c r="BT408" s="59">
        <f t="shared" si="131"/>
        <v>0</v>
      </c>
    </row>
    <row r="409">
      <c r="A409" s="45">
        <v>522191.0</v>
      </c>
      <c r="B409" s="46" t="s">
        <v>36</v>
      </c>
      <c r="C409" s="6"/>
      <c r="D409" s="47">
        <f t="shared" ref="D409:AZ409" si="219">D411</f>
        <v>5000000</v>
      </c>
      <c r="E409" s="47" t="str">
        <f t="shared" si="219"/>
        <v/>
      </c>
      <c r="F409" s="47" t="str">
        <f t="shared" si="219"/>
        <v/>
      </c>
      <c r="G409" s="47" t="str">
        <f t="shared" si="219"/>
        <v/>
      </c>
      <c r="H409" s="47" t="str">
        <f t="shared" si="219"/>
        <v/>
      </c>
      <c r="I409" s="47" t="str">
        <f t="shared" si="219"/>
        <v/>
      </c>
      <c r="J409" s="47" t="str">
        <f t="shared" si="219"/>
        <v/>
      </c>
      <c r="K409" s="47" t="str">
        <f t="shared" si="219"/>
        <v/>
      </c>
      <c r="L409" s="47" t="str">
        <f t="shared" si="219"/>
        <v/>
      </c>
      <c r="M409" s="47" t="str">
        <f t="shared" si="219"/>
        <v/>
      </c>
      <c r="N409" s="47" t="str">
        <f t="shared" si="219"/>
        <v/>
      </c>
      <c r="O409" s="47" t="str">
        <f t="shared" si="219"/>
        <v/>
      </c>
      <c r="P409" s="47" t="str">
        <f t="shared" si="219"/>
        <v/>
      </c>
      <c r="Q409" s="47" t="str">
        <f t="shared" si="219"/>
        <v/>
      </c>
      <c r="R409" s="47" t="str">
        <f t="shared" si="219"/>
        <v/>
      </c>
      <c r="S409" s="47" t="str">
        <f t="shared" si="219"/>
        <v/>
      </c>
      <c r="T409" s="47" t="str">
        <f t="shared" si="219"/>
        <v/>
      </c>
      <c r="U409" s="47" t="str">
        <f t="shared" si="219"/>
        <v/>
      </c>
      <c r="V409" s="47" t="str">
        <f t="shared" si="219"/>
        <v/>
      </c>
      <c r="W409" s="47" t="str">
        <f t="shared" si="219"/>
        <v/>
      </c>
      <c r="X409" s="47">
        <f t="shared" si="219"/>
        <v>3000000</v>
      </c>
      <c r="Y409" s="47" t="str">
        <f t="shared" si="219"/>
        <v/>
      </c>
      <c r="Z409" s="47" t="str">
        <f t="shared" si="219"/>
        <v/>
      </c>
      <c r="AA409" s="47">
        <f t="shared" si="219"/>
        <v>2000000</v>
      </c>
      <c r="AB409" s="47" t="str">
        <f t="shared" si="219"/>
        <v/>
      </c>
      <c r="AC409" s="47" t="str">
        <f t="shared" si="219"/>
        <v/>
      </c>
      <c r="AD409" s="47" t="str">
        <f t="shared" si="219"/>
        <v/>
      </c>
      <c r="AE409" s="47" t="str">
        <f t="shared" si="219"/>
        <v/>
      </c>
      <c r="AF409" s="47" t="str">
        <f t="shared" si="219"/>
        <v/>
      </c>
      <c r="AG409" s="47" t="str">
        <f t="shared" si="219"/>
        <v/>
      </c>
      <c r="AH409" s="47" t="str">
        <f t="shared" si="219"/>
        <v/>
      </c>
      <c r="AI409" s="47" t="str">
        <f t="shared" si="219"/>
        <v/>
      </c>
      <c r="AJ409" s="47" t="str">
        <f t="shared" si="219"/>
        <v/>
      </c>
      <c r="AK409" s="47" t="str">
        <f t="shared" si="219"/>
        <v/>
      </c>
      <c r="AL409" s="47" t="str">
        <f t="shared" si="219"/>
        <v/>
      </c>
      <c r="AM409" s="47" t="str">
        <f t="shared" si="219"/>
        <v/>
      </c>
      <c r="AN409" s="47" t="str">
        <f t="shared" si="219"/>
        <v/>
      </c>
      <c r="AO409" s="47" t="str">
        <f t="shared" si="219"/>
        <v/>
      </c>
      <c r="AP409" s="47" t="str">
        <f t="shared" si="219"/>
        <v/>
      </c>
      <c r="AQ409" s="47" t="str">
        <f t="shared" si="219"/>
        <v/>
      </c>
      <c r="AR409" s="47" t="str">
        <f t="shared" si="219"/>
        <v/>
      </c>
      <c r="AS409" s="47" t="str">
        <f t="shared" si="219"/>
        <v/>
      </c>
      <c r="AT409" s="47" t="str">
        <f t="shared" si="219"/>
        <v/>
      </c>
      <c r="AU409" s="47" t="str">
        <f t="shared" si="219"/>
        <v/>
      </c>
      <c r="AV409" s="47" t="str">
        <f t="shared" si="219"/>
        <v/>
      </c>
      <c r="AW409" s="47" t="str">
        <f t="shared" si="219"/>
        <v/>
      </c>
      <c r="AX409" s="47" t="str">
        <f t="shared" si="219"/>
        <v/>
      </c>
      <c r="AY409" s="47" t="str">
        <f t="shared" si="219"/>
        <v/>
      </c>
      <c r="AZ409" s="47" t="str">
        <f t="shared" si="219"/>
        <v/>
      </c>
      <c r="BA409" s="59">
        <f t="shared" si="114"/>
        <v>5000000</v>
      </c>
      <c r="BB409" s="28">
        <f t="shared" si="115"/>
        <v>0</v>
      </c>
      <c r="BC409" s="61"/>
      <c r="BD409" s="59">
        <f t="shared" si="116"/>
        <v>0</v>
      </c>
      <c r="BE409" s="59">
        <f t="shared" si="117"/>
        <v>0</v>
      </c>
      <c r="BF409" s="59">
        <f t="shared" si="118"/>
        <v>0</v>
      </c>
      <c r="BG409" s="59">
        <f t="shared" si="119"/>
        <v>0</v>
      </c>
      <c r="BH409" s="59">
        <f t="shared" si="120"/>
        <v>3000000</v>
      </c>
      <c r="BI409" s="59">
        <f t="shared" si="121"/>
        <v>2000000</v>
      </c>
      <c r="BJ409" s="59">
        <f t="shared" si="122"/>
        <v>0</v>
      </c>
      <c r="BK409" s="59">
        <f t="shared" si="123"/>
        <v>0</v>
      </c>
      <c r="BL409" s="59">
        <f t="shared" si="124"/>
        <v>0</v>
      </c>
      <c r="BM409" s="59">
        <f t="shared" si="125"/>
        <v>0</v>
      </c>
      <c r="BN409" s="59">
        <f t="shared" si="126"/>
        <v>0</v>
      </c>
      <c r="BO409" s="59">
        <f t="shared" si="127"/>
        <v>0</v>
      </c>
      <c r="BP409" s="61"/>
      <c r="BQ409" s="59">
        <f t="shared" si="128"/>
        <v>0</v>
      </c>
      <c r="BR409" s="59">
        <f t="shared" si="129"/>
        <v>5000000</v>
      </c>
      <c r="BS409" s="59">
        <f t="shared" si="130"/>
        <v>0</v>
      </c>
      <c r="BT409" s="59">
        <f t="shared" si="131"/>
        <v>0</v>
      </c>
    </row>
    <row r="410">
      <c r="A410" s="49"/>
      <c r="B410" s="50" t="s">
        <v>37</v>
      </c>
      <c r="C410" s="6"/>
      <c r="D410" s="51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62"/>
      <c r="AD410" s="62"/>
      <c r="AE410" s="62"/>
      <c r="AF410" s="62"/>
      <c r="AG410" s="62"/>
      <c r="AH410" s="62"/>
      <c r="AI410" s="62"/>
      <c r="AJ410" s="62"/>
      <c r="AK410" s="62"/>
      <c r="AL410" s="62"/>
      <c r="AM410" s="62"/>
      <c r="AN410" s="62"/>
      <c r="AO410" s="62"/>
      <c r="AP410" s="62"/>
      <c r="AQ410" s="62"/>
      <c r="AR410" s="62"/>
      <c r="AS410" s="62"/>
      <c r="AT410" s="62"/>
      <c r="AU410" s="62"/>
      <c r="AV410" s="62"/>
      <c r="AW410" s="62"/>
      <c r="AX410" s="62"/>
      <c r="AY410" s="62"/>
      <c r="AZ410" s="63"/>
      <c r="BA410" s="59">
        <f t="shared" si="114"/>
        <v>0</v>
      </c>
      <c r="BB410" s="28">
        <f t="shared" si="115"/>
        <v>0</v>
      </c>
      <c r="BC410" s="64"/>
      <c r="BD410" s="59">
        <f t="shared" si="116"/>
        <v>0</v>
      </c>
      <c r="BE410" s="59">
        <f t="shared" si="117"/>
        <v>0</v>
      </c>
      <c r="BF410" s="59">
        <f t="shared" si="118"/>
        <v>0</v>
      </c>
      <c r="BG410" s="59">
        <f t="shared" si="119"/>
        <v>0</v>
      </c>
      <c r="BH410" s="59">
        <f t="shared" si="120"/>
        <v>0</v>
      </c>
      <c r="BI410" s="59">
        <f t="shared" si="121"/>
        <v>0</v>
      </c>
      <c r="BJ410" s="59">
        <f t="shared" si="122"/>
        <v>0</v>
      </c>
      <c r="BK410" s="59">
        <f t="shared" si="123"/>
        <v>0</v>
      </c>
      <c r="BL410" s="59">
        <f t="shared" si="124"/>
        <v>0</v>
      </c>
      <c r="BM410" s="59">
        <f t="shared" si="125"/>
        <v>0</v>
      </c>
      <c r="BN410" s="59">
        <f t="shared" si="126"/>
        <v>0</v>
      </c>
      <c r="BO410" s="59">
        <f t="shared" si="127"/>
        <v>0</v>
      </c>
      <c r="BP410" s="64"/>
      <c r="BQ410" s="59">
        <f t="shared" si="128"/>
        <v>0</v>
      </c>
      <c r="BR410" s="59">
        <f t="shared" si="129"/>
        <v>0</v>
      </c>
      <c r="BS410" s="59">
        <f t="shared" si="130"/>
        <v>0</v>
      </c>
      <c r="BT410" s="59">
        <f t="shared" si="131"/>
        <v>0</v>
      </c>
    </row>
    <row r="411">
      <c r="A411" s="49"/>
      <c r="B411" s="52" t="s">
        <v>38</v>
      </c>
      <c r="C411" s="52" t="s">
        <v>417</v>
      </c>
      <c r="D411" s="53">
        <v>5000000.0</v>
      </c>
      <c r="E411" s="62"/>
      <c r="F411" s="62"/>
      <c r="G411" s="62"/>
      <c r="H411" s="62"/>
      <c r="I411" s="62"/>
      <c r="J411" s="53"/>
      <c r="K411" s="62"/>
      <c r="L411" s="62"/>
      <c r="M411" s="62"/>
      <c r="N411" s="53"/>
      <c r="O411" s="62"/>
      <c r="P411" s="53"/>
      <c r="Q411" s="62"/>
      <c r="R411" s="62"/>
      <c r="S411" s="62"/>
      <c r="T411" s="62"/>
      <c r="U411" s="62"/>
      <c r="V411" s="62"/>
      <c r="W411" s="62"/>
      <c r="X411" s="53">
        <v>3000000.0</v>
      </c>
      <c r="Y411" s="62"/>
      <c r="Z411" s="62"/>
      <c r="AA411" s="53">
        <v>2000000.0</v>
      </c>
      <c r="AB411" s="62"/>
      <c r="AC411" s="62"/>
      <c r="AD411" s="62"/>
      <c r="AE411" s="62"/>
      <c r="AF411" s="62"/>
      <c r="AG411" s="62"/>
      <c r="AH411" s="62"/>
      <c r="AI411" s="62"/>
      <c r="AJ411" s="62"/>
      <c r="AK411" s="62"/>
      <c r="AL411" s="62"/>
      <c r="AM411" s="62"/>
      <c r="AN411" s="62"/>
      <c r="AO411" s="62"/>
      <c r="AP411" s="62"/>
      <c r="AQ411" s="62"/>
      <c r="AR411" s="62"/>
      <c r="AS411" s="62"/>
      <c r="AT411" s="62"/>
      <c r="AU411" s="62"/>
      <c r="AV411" s="62"/>
      <c r="AW411" s="62"/>
      <c r="AX411" s="62"/>
      <c r="AY411" s="62"/>
      <c r="AZ411" s="65"/>
      <c r="BA411" s="59">
        <f t="shared" si="114"/>
        <v>5000000</v>
      </c>
      <c r="BB411" s="28">
        <f t="shared" si="115"/>
        <v>0</v>
      </c>
      <c r="BC411" s="64"/>
      <c r="BD411" s="59">
        <f t="shared" si="116"/>
        <v>0</v>
      </c>
      <c r="BE411" s="59">
        <f t="shared" si="117"/>
        <v>0</v>
      </c>
      <c r="BF411" s="59">
        <f t="shared" si="118"/>
        <v>0</v>
      </c>
      <c r="BG411" s="59">
        <f t="shared" si="119"/>
        <v>0</v>
      </c>
      <c r="BH411" s="59">
        <f t="shared" si="120"/>
        <v>3000000</v>
      </c>
      <c r="BI411" s="59">
        <f t="shared" si="121"/>
        <v>2000000</v>
      </c>
      <c r="BJ411" s="59">
        <f t="shared" si="122"/>
        <v>0</v>
      </c>
      <c r="BK411" s="59">
        <f t="shared" si="123"/>
        <v>0</v>
      </c>
      <c r="BL411" s="59">
        <f t="shared" si="124"/>
        <v>0</v>
      </c>
      <c r="BM411" s="59">
        <f t="shared" si="125"/>
        <v>0</v>
      </c>
      <c r="BN411" s="59">
        <f t="shared" si="126"/>
        <v>0</v>
      </c>
      <c r="BO411" s="59">
        <f t="shared" si="127"/>
        <v>0</v>
      </c>
      <c r="BP411" s="64"/>
      <c r="BQ411" s="59">
        <f t="shared" si="128"/>
        <v>0</v>
      </c>
      <c r="BR411" s="59">
        <f t="shared" si="129"/>
        <v>5000000</v>
      </c>
      <c r="BS411" s="59">
        <f t="shared" si="130"/>
        <v>0</v>
      </c>
      <c r="BT411" s="59">
        <f t="shared" si="131"/>
        <v>0</v>
      </c>
    </row>
    <row r="412">
      <c r="A412" s="27" t="s">
        <v>300</v>
      </c>
      <c r="B412" s="30" t="s">
        <v>301</v>
      </c>
      <c r="C412" s="6"/>
      <c r="D412" s="31">
        <f t="shared" ref="D412:AZ412" si="220">sum(D413)</f>
        <v>5264000</v>
      </c>
      <c r="E412" s="31">
        <f t="shared" si="220"/>
        <v>0</v>
      </c>
      <c r="F412" s="31">
        <f t="shared" si="220"/>
        <v>0</v>
      </c>
      <c r="G412" s="31">
        <f t="shared" si="220"/>
        <v>0</v>
      </c>
      <c r="H412" s="31">
        <f t="shared" si="220"/>
        <v>0</v>
      </c>
      <c r="I412" s="31">
        <f t="shared" si="220"/>
        <v>0</v>
      </c>
      <c r="J412" s="31">
        <f t="shared" si="220"/>
        <v>0</v>
      </c>
      <c r="K412" s="31">
        <f t="shared" si="220"/>
        <v>0</v>
      </c>
      <c r="L412" s="31">
        <f t="shared" si="220"/>
        <v>0</v>
      </c>
      <c r="M412" s="31">
        <f t="shared" si="220"/>
        <v>0</v>
      </c>
      <c r="N412" s="31">
        <f t="shared" si="220"/>
        <v>0</v>
      </c>
      <c r="O412" s="31">
        <f t="shared" si="220"/>
        <v>0</v>
      </c>
      <c r="P412" s="31">
        <f t="shared" si="220"/>
        <v>0</v>
      </c>
      <c r="Q412" s="31">
        <f t="shared" si="220"/>
        <v>0</v>
      </c>
      <c r="R412" s="31">
        <f t="shared" si="220"/>
        <v>0</v>
      </c>
      <c r="S412" s="31">
        <f t="shared" si="220"/>
        <v>0</v>
      </c>
      <c r="T412" s="31">
        <f t="shared" si="220"/>
        <v>0</v>
      </c>
      <c r="U412" s="31">
        <f t="shared" si="220"/>
        <v>0</v>
      </c>
      <c r="V412" s="31">
        <f t="shared" si="220"/>
        <v>0</v>
      </c>
      <c r="W412" s="31">
        <f t="shared" si="220"/>
        <v>0</v>
      </c>
      <c r="X412" s="31">
        <f t="shared" si="220"/>
        <v>0</v>
      </c>
      <c r="Y412" s="31">
        <f t="shared" si="220"/>
        <v>0</v>
      </c>
      <c r="Z412" s="31">
        <f t="shared" si="220"/>
        <v>0</v>
      </c>
      <c r="AA412" s="31">
        <f t="shared" si="220"/>
        <v>0</v>
      </c>
      <c r="AB412" s="31">
        <f t="shared" si="220"/>
        <v>0</v>
      </c>
      <c r="AC412" s="31">
        <f t="shared" si="220"/>
        <v>0</v>
      </c>
      <c r="AD412" s="31">
        <f t="shared" si="220"/>
        <v>0</v>
      </c>
      <c r="AE412" s="31">
        <f t="shared" si="220"/>
        <v>0</v>
      </c>
      <c r="AF412" s="31">
        <f t="shared" si="220"/>
        <v>0</v>
      </c>
      <c r="AG412" s="31">
        <f t="shared" si="220"/>
        <v>0</v>
      </c>
      <c r="AH412" s="31">
        <f t="shared" si="220"/>
        <v>0</v>
      </c>
      <c r="AI412" s="31">
        <f t="shared" si="220"/>
        <v>0</v>
      </c>
      <c r="AJ412" s="31">
        <f t="shared" si="220"/>
        <v>0</v>
      </c>
      <c r="AK412" s="31">
        <f t="shared" si="220"/>
        <v>0</v>
      </c>
      <c r="AL412" s="31">
        <f t="shared" si="220"/>
        <v>0</v>
      </c>
      <c r="AM412" s="31">
        <f t="shared" si="220"/>
        <v>0</v>
      </c>
      <c r="AN412" s="31">
        <f t="shared" si="220"/>
        <v>0</v>
      </c>
      <c r="AO412" s="31">
        <f t="shared" si="220"/>
        <v>0</v>
      </c>
      <c r="AP412" s="31">
        <f t="shared" si="220"/>
        <v>0</v>
      </c>
      <c r="AQ412" s="31">
        <f t="shared" si="220"/>
        <v>0</v>
      </c>
      <c r="AR412" s="31">
        <f t="shared" si="220"/>
        <v>0</v>
      </c>
      <c r="AS412" s="31">
        <f t="shared" si="220"/>
        <v>0</v>
      </c>
      <c r="AT412" s="31">
        <f t="shared" si="220"/>
        <v>0</v>
      </c>
      <c r="AU412" s="31">
        <f t="shared" si="220"/>
        <v>0</v>
      </c>
      <c r="AV412" s="31">
        <f t="shared" si="220"/>
        <v>0</v>
      </c>
      <c r="AW412" s="31">
        <f t="shared" si="220"/>
        <v>0</v>
      </c>
      <c r="AX412" s="31">
        <f t="shared" si="220"/>
        <v>0</v>
      </c>
      <c r="AY412" s="31">
        <f t="shared" si="220"/>
        <v>0</v>
      </c>
      <c r="AZ412" s="31">
        <f t="shared" si="220"/>
        <v>0</v>
      </c>
      <c r="BA412" s="55">
        <f t="shared" si="114"/>
        <v>0</v>
      </c>
      <c r="BB412" s="28">
        <f t="shared" si="115"/>
        <v>5264000</v>
      </c>
      <c r="BC412" s="29"/>
      <c r="BD412" s="55">
        <f t="shared" si="116"/>
        <v>0</v>
      </c>
      <c r="BE412" s="55">
        <f t="shared" si="117"/>
        <v>0</v>
      </c>
      <c r="BF412" s="55">
        <f t="shared" si="118"/>
        <v>0</v>
      </c>
      <c r="BG412" s="55">
        <f t="shared" si="119"/>
        <v>0</v>
      </c>
      <c r="BH412" s="55">
        <f t="shared" si="120"/>
        <v>0</v>
      </c>
      <c r="BI412" s="55">
        <f t="shared" si="121"/>
        <v>0</v>
      </c>
      <c r="BJ412" s="55">
        <f t="shared" si="122"/>
        <v>0</v>
      </c>
      <c r="BK412" s="55">
        <f t="shared" si="123"/>
        <v>0</v>
      </c>
      <c r="BL412" s="55">
        <f t="shared" si="124"/>
        <v>0</v>
      </c>
      <c r="BM412" s="55">
        <f t="shared" si="125"/>
        <v>0</v>
      </c>
      <c r="BN412" s="55">
        <f t="shared" si="126"/>
        <v>0</v>
      </c>
      <c r="BO412" s="55">
        <f t="shared" si="127"/>
        <v>0</v>
      </c>
      <c r="BP412" s="114">
        <f>sum(BD412:BI412)</f>
        <v>0</v>
      </c>
      <c r="BQ412" s="55">
        <f t="shared" si="128"/>
        <v>0</v>
      </c>
      <c r="BR412" s="55">
        <f t="shared" si="129"/>
        <v>0</v>
      </c>
      <c r="BS412" s="55">
        <f t="shared" si="130"/>
        <v>0</v>
      </c>
      <c r="BT412" s="55">
        <f t="shared" si="131"/>
        <v>0</v>
      </c>
    </row>
    <row r="413">
      <c r="A413" s="33" t="s">
        <v>418</v>
      </c>
      <c r="B413" s="34" t="s">
        <v>419</v>
      </c>
      <c r="C413" s="6"/>
      <c r="D413" s="35">
        <f t="shared" ref="D413:AZ413" si="221">sum(D414)</f>
        <v>5264000</v>
      </c>
      <c r="E413" s="35">
        <f t="shared" si="221"/>
        <v>0</v>
      </c>
      <c r="F413" s="35">
        <f t="shared" si="221"/>
        <v>0</v>
      </c>
      <c r="G413" s="35">
        <f t="shared" si="221"/>
        <v>0</v>
      </c>
      <c r="H413" s="35">
        <f t="shared" si="221"/>
        <v>0</v>
      </c>
      <c r="I413" s="35">
        <f t="shared" si="221"/>
        <v>0</v>
      </c>
      <c r="J413" s="35">
        <f t="shared" si="221"/>
        <v>0</v>
      </c>
      <c r="K413" s="35">
        <f t="shared" si="221"/>
        <v>0</v>
      </c>
      <c r="L413" s="35">
        <f t="shared" si="221"/>
        <v>0</v>
      </c>
      <c r="M413" s="35">
        <f t="shared" si="221"/>
        <v>0</v>
      </c>
      <c r="N413" s="35">
        <f t="shared" si="221"/>
        <v>0</v>
      </c>
      <c r="O413" s="35">
        <f t="shared" si="221"/>
        <v>0</v>
      </c>
      <c r="P413" s="35">
        <f t="shared" si="221"/>
        <v>0</v>
      </c>
      <c r="Q413" s="35">
        <f t="shared" si="221"/>
        <v>0</v>
      </c>
      <c r="R413" s="35">
        <f t="shared" si="221"/>
        <v>0</v>
      </c>
      <c r="S413" s="35">
        <f t="shared" si="221"/>
        <v>0</v>
      </c>
      <c r="T413" s="35">
        <f t="shared" si="221"/>
        <v>0</v>
      </c>
      <c r="U413" s="35">
        <f t="shared" si="221"/>
        <v>0</v>
      </c>
      <c r="V413" s="35">
        <f t="shared" si="221"/>
        <v>0</v>
      </c>
      <c r="W413" s="35">
        <f t="shared" si="221"/>
        <v>0</v>
      </c>
      <c r="X413" s="35">
        <f t="shared" si="221"/>
        <v>0</v>
      </c>
      <c r="Y413" s="35">
        <f t="shared" si="221"/>
        <v>0</v>
      </c>
      <c r="Z413" s="35">
        <f t="shared" si="221"/>
        <v>0</v>
      </c>
      <c r="AA413" s="35">
        <f t="shared" si="221"/>
        <v>0</v>
      </c>
      <c r="AB413" s="35">
        <f t="shared" si="221"/>
        <v>0</v>
      </c>
      <c r="AC413" s="35">
        <f t="shared" si="221"/>
        <v>0</v>
      </c>
      <c r="AD413" s="35">
        <f t="shared" si="221"/>
        <v>0</v>
      </c>
      <c r="AE413" s="35">
        <f t="shared" si="221"/>
        <v>0</v>
      </c>
      <c r="AF413" s="35">
        <f t="shared" si="221"/>
        <v>0</v>
      </c>
      <c r="AG413" s="35">
        <f t="shared" si="221"/>
        <v>0</v>
      </c>
      <c r="AH413" s="35">
        <f t="shared" si="221"/>
        <v>0</v>
      </c>
      <c r="AI413" s="35">
        <f t="shared" si="221"/>
        <v>0</v>
      </c>
      <c r="AJ413" s="35">
        <f t="shared" si="221"/>
        <v>0</v>
      </c>
      <c r="AK413" s="35">
        <f t="shared" si="221"/>
        <v>0</v>
      </c>
      <c r="AL413" s="35">
        <f t="shared" si="221"/>
        <v>0</v>
      </c>
      <c r="AM413" s="35">
        <f t="shared" si="221"/>
        <v>0</v>
      </c>
      <c r="AN413" s="35">
        <f t="shared" si="221"/>
        <v>0</v>
      </c>
      <c r="AO413" s="35">
        <f t="shared" si="221"/>
        <v>0</v>
      </c>
      <c r="AP413" s="35">
        <f t="shared" si="221"/>
        <v>0</v>
      </c>
      <c r="AQ413" s="35">
        <f t="shared" si="221"/>
        <v>0</v>
      </c>
      <c r="AR413" s="35">
        <f t="shared" si="221"/>
        <v>0</v>
      </c>
      <c r="AS413" s="35">
        <f t="shared" si="221"/>
        <v>0</v>
      </c>
      <c r="AT413" s="35">
        <f t="shared" si="221"/>
        <v>0</v>
      </c>
      <c r="AU413" s="35">
        <f t="shared" si="221"/>
        <v>0</v>
      </c>
      <c r="AV413" s="35">
        <f t="shared" si="221"/>
        <v>0</v>
      </c>
      <c r="AW413" s="35">
        <f t="shared" si="221"/>
        <v>0</v>
      </c>
      <c r="AX413" s="35">
        <f t="shared" si="221"/>
        <v>0</v>
      </c>
      <c r="AY413" s="35">
        <f t="shared" si="221"/>
        <v>0</v>
      </c>
      <c r="AZ413" s="35">
        <f t="shared" si="221"/>
        <v>0</v>
      </c>
      <c r="BA413" s="56">
        <f t="shared" si="114"/>
        <v>0</v>
      </c>
      <c r="BB413" s="28">
        <f t="shared" si="115"/>
        <v>5264000</v>
      </c>
      <c r="BC413" s="29"/>
      <c r="BD413" s="56">
        <f t="shared" si="116"/>
        <v>0</v>
      </c>
      <c r="BE413" s="56">
        <f t="shared" si="117"/>
        <v>0</v>
      </c>
      <c r="BF413" s="56">
        <f t="shared" si="118"/>
        <v>0</v>
      </c>
      <c r="BG413" s="56">
        <f t="shared" si="119"/>
        <v>0</v>
      </c>
      <c r="BH413" s="56">
        <f t="shared" si="120"/>
        <v>0</v>
      </c>
      <c r="BI413" s="56">
        <f t="shared" si="121"/>
        <v>0</v>
      </c>
      <c r="BJ413" s="56">
        <f t="shared" si="122"/>
        <v>0</v>
      </c>
      <c r="BK413" s="56">
        <f t="shared" si="123"/>
        <v>0</v>
      </c>
      <c r="BL413" s="56">
        <f t="shared" si="124"/>
        <v>0</v>
      </c>
      <c r="BM413" s="56">
        <f t="shared" si="125"/>
        <v>0</v>
      </c>
      <c r="BN413" s="56">
        <f t="shared" si="126"/>
        <v>0</v>
      </c>
      <c r="BO413" s="56">
        <f t="shared" si="127"/>
        <v>0</v>
      </c>
      <c r="BP413" s="29"/>
      <c r="BQ413" s="56">
        <f t="shared" si="128"/>
        <v>0</v>
      </c>
      <c r="BR413" s="56">
        <f t="shared" si="129"/>
        <v>0</v>
      </c>
      <c r="BS413" s="56">
        <f t="shared" si="130"/>
        <v>0</v>
      </c>
      <c r="BT413" s="56">
        <f t="shared" si="131"/>
        <v>0</v>
      </c>
    </row>
    <row r="414">
      <c r="A414" s="37" t="s">
        <v>32</v>
      </c>
      <c r="B414" s="38" t="s">
        <v>420</v>
      </c>
      <c r="C414" s="6"/>
      <c r="D414" s="39">
        <f t="shared" ref="D414:AZ414" si="222">sum(D415)</f>
        <v>5264000</v>
      </c>
      <c r="E414" s="39">
        <f t="shared" si="222"/>
        <v>0</v>
      </c>
      <c r="F414" s="39">
        <f t="shared" si="222"/>
        <v>0</v>
      </c>
      <c r="G414" s="39">
        <f t="shared" si="222"/>
        <v>0</v>
      </c>
      <c r="H414" s="39">
        <f t="shared" si="222"/>
        <v>0</v>
      </c>
      <c r="I414" s="39">
        <f t="shared" si="222"/>
        <v>0</v>
      </c>
      <c r="J414" s="39">
        <f t="shared" si="222"/>
        <v>0</v>
      </c>
      <c r="K414" s="39">
        <f t="shared" si="222"/>
        <v>0</v>
      </c>
      <c r="L414" s="39">
        <f t="shared" si="222"/>
        <v>0</v>
      </c>
      <c r="M414" s="39">
        <f t="shared" si="222"/>
        <v>0</v>
      </c>
      <c r="N414" s="39">
        <f t="shared" si="222"/>
        <v>0</v>
      </c>
      <c r="O414" s="39">
        <f t="shared" si="222"/>
        <v>0</v>
      </c>
      <c r="P414" s="39">
        <f t="shared" si="222"/>
        <v>0</v>
      </c>
      <c r="Q414" s="39">
        <f t="shared" si="222"/>
        <v>0</v>
      </c>
      <c r="R414" s="39">
        <f t="shared" si="222"/>
        <v>0</v>
      </c>
      <c r="S414" s="39">
        <f t="shared" si="222"/>
        <v>0</v>
      </c>
      <c r="T414" s="39">
        <f t="shared" si="222"/>
        <v>0</v>
      </c>
      <c r="U414" s="39">
        <f t="shared" si="222"/>
        <v>0</v>
      </c>
      <c r="V414" s="39">
        <f t="shared" si="222"/>
        <v>0</v>
      </c>
      <c r="W414" s="39">
        <f t="shared" si="222"/>
        <v>0</v>
      </c>
      <c r="X414" s="39">
        <f t="shared" si="222"/>
        <v>0</v>
      </c>
      <c r="Y414" s="39">
        <f t="shared" si="222"/>
        <v>0</v>
      </c>
      <c r="Z414" s="39">
        <f t="shared" si="222"/>
        <v>0</v>
      </c>
      <c r="AA414" s="39">
        <f t="shared" si="222"/>
        <v>0</v>
      </c>
      <c r="AB414" s="39">
        <f t="shared" si="222"/>
        <v>0</v>
      </c>
      <c r="AC414" s="39">
        <f t="shared" si="222"/>
        <v>0</v>
      </c>
      <c r="AD414" s="39">
        <f t="shared" si="222"/>
        <v>0</v>
      </c>
      <c r="AE414" s="39">
        <f t="shared" si="222"/>
        <v>0</v>
      </c>
      <c r="AF414" s="39">
        <f t="shared" si="222"/>
        <v>0</v>
      </c>
      <c r="AG414" s="39">
        <f t="shared" si="222"/>
        <v>0</v>
      </c>
      <c r="AH414" s="39">
        <f t="shared" si="222"/>
        <v>0</v>
      </c>
      <c r="AI414" s="39">
        <f t="shared" si="222"/>
        <v>0</v>
      </c>
      <c r="AJ414" s="39">
        <f t="shared" si="222"/>
        <v>0</v>
      </c>
      <c r="AK414" s="39">
        <f t="shared" si="222"/>
        <v>0</v>
      </c>
      <c r="AL414" s="39">
        <f t="shared" si="222"/>
        <v>0</v>
      </c>
      <c r="AM414" s="39">
        <f t="shared" si="222"/>
        <v>0</v>
      </c>
      <c r="AN414" s="39">
        <f t="shared" si="222"/>
        <v>0</v>
      </c>
      <c r="AO414" s="39">
        <f t="shared" si="222"/>
        <v>0</v>
      </c>
      <c r="AP414" s="39">
        <f t="shared" si="222"/>
        <v>0</v>
      </c>
      <c r="AQ414" s="39">
        <f t="shared" si="222"/>
        <v>0</v>
      </c>
      <c r="AR414" s="39">
        <f t="shared" si="222"/>
        <v>0</v>
      </c>
      <c r="AS414" s="39">
        <f t="shared" si="222"/>
        <v>0</v>
      </c>
      <c r="AT414" s="39">
        <f t="shared" si="222"/>
        <v>0</v>
      </c>
      <c r="AU414" s="39">
        <f t="shared" si="222"/>
        <v>0</v>
      </c>
      <c r="AV414" s="39">
        <f t="shared" si="222"/>
        <v>0</v>
      </c>
      <c r="AW414" s="39">
        <f t="shared" si="222"/>
        <v>0</v>
      </c>
      <c r="AX414" s="39">
        <f t="shared" si="222"/>
        <v>0</v>
      </c>
      <c r="AY414" s="39">
        <f t="shared" si="222"/>
        <v>0</v>
      </c>
      <c r="AZ414" s="39">
        <f t="shared" si="222"/>
        <v>0</v>
      </c>
      <c r="BA414" s="57">
        <f t="shared" si="114"/>
        <v>0</v>
      </c>
      <c r="BB414" s="28">
        <f t="shared" si="115"/>
        <v>5264000</v>
      </c>
      <c r="BC414" s="29"/>
      <c r="BD414" s="57">
        <f t="shared" si="116"/>
        <v>0</v>
      </c>
      <c r="BE414" s="57">
        <f t="shared" si="117"/>
        <v>0</v>
      </c>
      <c r="BF414" s="57">
        <f t="shared" si="118"/>
        <v>0</v>
      </c>
      <c r="BG414" s="57">
        <f t="shared" si="119"/>
        <v>0</v>
      </c>
      <c r="BH414" s="57">
        <f t="shared" si="120"/>
        <v>0</v>
      </c>
      <c r="BI414" s="57">
        <f t="shared" si="121"/>
        <v>0</v>
      </c>
      <c r="BJ414" s="57">
        <f t="shared" si="122"/>
        <v>0</v>
      </c>
      <c r="BK414" s="57">
        <f t="shared" si="123"/>
        <v>0</v>
      </c>
      <c r="BL414" s="57">
        <f t="shared" si="124"/>
        <v>0</v>
      </c>
      <c r="BM414" s="57">
        <f t="shared" si="125"/>
        <v>0</v>
      </c>
      <c r="BN414" s="57">
        <f t="shared" si="126"/>
        <v>0</v>
      </c>
      <c r="BO414" s="57">
        <f t="shared" si="127"/>
        <v>0</v>
      </c>
      <c r="BP414" s="29"/>
      <c r="BQ414" s="57">
        <f t="shared" si="128"/>
        <v>0</v>
      </c>
      <c r="BR414" s="57">
        <f t="shared" si="129"/>
        <v>0</v>
      </c>
      <c r="BS414" s="57">
        <f t="shared" si="130"/>
        <v>0</v>
      </c>
      <c r="BT414" s="57">
        <f t="shared" si="131"/>
        <v>0</v>
      </c>
    </row>
    <row r="415">
      <c r="A415" s="41" t="s">
        <v>98</v>
      </c>
      <c r="B415" s="42" t="s">
        <v>306</v>
      </c>
      <c r="C415" s="6"/>
      <c r="D415" s="43">
        <f t="shared" ref="D415:AZ415" si="223">sum(D416)</f>
        <v>5264000</v>
      </c>
      <c r="E415" s="43">
        <f t="shared" si="223"/>
        <v>0</v>
      </c>
      <c r="F415" s="43">
        <f t="shared" si="223"/>
        <v>0</v>
      </c>
      <c r="G415" s="43">
        <f t="shared" si="223"/>
        <v>0</v>
      </c>
      <c r="H415" s="43">
        <f t="shared" si="223"/>
        <v>0</v>
      </c>
      <c r="I415" s="43">
        <f t="shared" si="223"/>
        <v>0</v>
      </c>
      <c r="J415" s="43">
        <f t="shared" si="223"/>
        <v>0</v>
      </c>
      <c r="K415" s="43">
        <f t="shared" si="223"/>
        <v>0</v>
      </c>
      <c r="L415" s="43">
        <f t="shared" si="223"/>
        <v>0</v>
      </c>
      <c r="M415" s="43">
        <f t="shared" si="223"/>
        <v>0</v>
      </c>
      <c r="N415" s="43">
        <f t="shared" si="223"/>
        <v>0</v>
      </c>
      <c r="O415" s="43">
        <f t="shared" si="223"/>
        <v>0</v>
      </c>
      <c r="P415" s="43">
        <f t="shared" si="223"/>
        <v>0</v>
      </c>
      <c r="Q415" s="43">
        <f t="shared" si="223"/>
        <v>0</v>
      </c>
      <c r="R415" s="43">
        <f t="shared" si="223"/>
        <v>0</v>
      </c>
      <c r="S415" s="43">
        <f t="shared" si="223"/>
        <v>0</v>
      </c>
      <c r="T415" s="43">
        <f t="shared" si="223"/>
        <v>0</v>
      </c>
      <c r="U415" s="43">
        <f t="shared" si="223"/>
        <v>0</v>
      </c>
      <c r="V415" s="43">
        <f t="shared" si="223"/>
        <v>0</v>
      </c>
      <c r="W415" s="43">
        <f t="shared" si="223"/>
        <v>0</v>
      </c>
      <c r="X415" s="43">
        <f t="shared" si="223"/>
        <v>0</v>
      </c>
      <c r="Y415" s="43">
        <f t="shared" si="223"/>
        <v>0</v>
      </c>
      <c r="Z415" s="43">
        <f t="shared" si="223"/>
        <v>0</v>
      </c>
      <c r="AA415" s="43">
        <f t="shared" si="223"/>
        <v>0</v>
      </c>
      <c r="AB415" s="43">
        <f t="shared" si="223"/>
        <v>0</v>
      </c>
      <c r="AC415" s="43">
        <f t="shared" si="223"/>
        <v>0</v>
      </c>
      <c r="AD415" s="43">
        <f t="shared" si="223"/>
        <v>0</v>
      </c>
      <c r="AE415" s="43">
        <f t="shared" si="223"/>
        <v>0</v>
      </c>
      <c r="AF415" s="43">
        <f t="shared" si="223"/>
        <v>0</v>
      </c>
      <c r="AG415" s="43">
        <f t="shared" si="223"/>
        <v>0</v>
      </c>
      <c r="AH415" s="43">
        <f t="shared" si="223"/>
        <v>0</v>
      </c>
      <c r="AI415" s="43">
        <f t="shared" si="223"/>
        <v>0</v>
      </c>
      <c r="AJ415" s="43">
        <f t="shared" si="223"/>
        <v>0</v>
      </c>
      <c r="AK415" s="43">
        <f t="shared" si="223"/>
        <v>0</v>
      </c>
      <c r="AL415" s="43">
        <f t="shared" si="223"/>
        <v>0</v>
      </c>
      <c r="AM415" s="43">
        <f t="shared" si="223"/>
        <v>0</v>
      </c>
      <c r="AN415" s="43">
        <f t="shared" si="223"/>
        <v>0</v>
      </c>
      <c r="AO415" s="43">
        <f t="shared" si="223"/>
        <v>0</v>
      </c>
      <c r="AP415" s="43">
        <f t="shared" si="223"/>
        <v>0</v>
      </c>
      <c r="AQ415" s="43">
        <f t="shared" si="223"/>
        <v>0</v>
      </c>
      <c r="AR415" s="43">
        <f t="shared" si="223"/>
        <v>0</v>
      </c>
      <c r="AS415" s="43">
        <f t="shared" si="223"/>
        <v>0</v>
      </c>
      <c r="AT415" s="43">
        <f t="shared" si="223"/>
        <v>0</v>
      </c>
      <c r="AU415" s="43">
        <f t="shared" si="223"/>
        <v>0</v>
      </c>
      <c r="AV415" s="43">
        <f t="shared" si="223"/>
        <v>0</v>
      </c>
      <c r="AW415" s="43">
        <f t="shared" si="223"/>
        <v>0</v>
      </c>
      <c r="AX415" s="43">
        <f t="shared" si="223"/>
        <v>0</v>
      </c>
      <c r="AY415" s="43">
        <f t="shared" si="223"/>
        <v>0</v>
      </c>
      <c r="AZ415" s="58">
        <f t="shared" si="223"/>
        <v>0</v>
      </c>
      <c r="BA415" s="59">
        <f t="shared" si="114"/>
        <v>0</v>
      </c>
      <c r="BB415" s="28">
        <f t="shared" si="115"/>
        <v>5264000</v>
      </c>
      <c r="BC415" s="29"/>
      <c r="BD415" s="59">
        <f t="shared" si="116"/>
        <v>0</v>
      </c>
      <c r="BE415" s="59">
        <f t="shared" si="117"/>
        <v>0</v>
      </c>
      <c r="BF415" s="59">
        <f t="shared" si="118"/>
        <v>0</v>
      </c>
      <c r="BG415" s="59">
        <f t="shared" si="119"/>
        <v>0</v>
      </c>
      <c r="BH415" s="59">
        <f t="shared" si="120"/>
        <v>0</v>
      </c>
      <c r="BI415" s="59">
        <f t="shared" si="121"/>
        <v>0</v>
      </c>
      <c r="BJ415" s="59">
        <f t="shared" si="122"/>
        <v>0</v>
      </c>
      <c r="BK415" s="59">
        <f t="shared" si="123"/>
        <v>0</v>
      </c>
      <c r="BL415" s="59">
        <f t="shared" si="124"/>
        <v>0</v>
      </c>
      <c r="BM415" s="59">
        <f t="shared" si="125"/>
        <v>0</v>
      </c>
      <c r="BN415" s="59">
        <f t="shared" si="126"/>
        <v>0</v>
      </c>
      <c r="BO415" s="59">
        <f t="shared" si="127"/>
        <v>0</v>
      </c>
      <c r="BP415" s="29"/>
      <c r="BQ415" s="59">
        <f t="shared" si="128"/>
        <v>0</v>
      </c>
      <c r="BR415" s="59">
        <f t="shared" si="129"/>
        <v>0</v>
      </c>
      <c r="BS415" s="59">
        <f t="shared" si="130"/>
        <v>0</v>
      </c>
      <c r="BT415" s="59">
        <f t="shared" si="131"/>
        <v>0</v>
      </c>
    </row>
    <row r="416">
      <c r="A416" s="45">
        <v>524111.0</v>
      </c>
      <c r="B416" s="46" t="s">
        <v>41</v>
      </c>
      <c r="C416" s="6"/>
      <c r="D416" s="47">
        <f t="shared" ref="D416:AZ416" si="224">sum(D418:D420)</f>
        <v>5264000</v>
      </c>
      <c r="E416" s="47">
        <f t="shared" si="224"/>
        <v>0</v>
      </c>
      <c r="F416" s="47">
        <f t="shared" si="224"/>
        <v>0</v>
      </c>
      <c r="G416" s="47">
        <f t="shared" si="224"/>
        <v>0</v>
      </c>
      <c r="H416" s="47">
        <f t="shared" si="224"/>
        <v>0</v>
      </c>
      <c r="I416" s="47">
        <f t="shared" si="224"/>
        <v>0</v>
      </c>
      <c r="J416" s="47">
        <f t="shared" si="224"/>
        <v>0</v>
      </c>
      <c r="K416" s="47">
        <f t="shared" si="224"/>
        <v>0</v>
      </c>
      <c r="L416" s="47">
        <f t="shared" si="224"/>
        <v>0</v>
      </c>
      <c r="M416" s="47">
        <f t="shared" si="224"/>
        <v>0</v>
      </c>
      <c r="N416" s="47">
        <f t="shared" si="224"/>
        <v>0</v>
      </c>
      <c r="O416" s="47">
        <f t="shared" si="224"/>
        <v>0</v>
      </c>
      <c r="P416" s="47">
        <f t="shared" si="224"/>
        <v>0</v>
      </c>
      <c r="Q416" s="47">
        <f t="shared" si="224"/>
        <v>0</v>
      </c>
      <c r="R416" s="47">
        <f t="shared" si="224"/>
        <v>0</v>
      </c>
      <c r="S416" s="47">
        <f t="shared" si="224"/>
        <v>0</v>
      </c>
      <c r="T416" s="47">
        <f t="shared" si="224"/>
        <v>0</v>
      </c>
      <c r="U416" s="47">
        <f t="shared" si="224"/>
        <v>0</v>
      </c>
      <c r="V416" s="47">
        <f t="shared" si="224"/>
        <v>0</v>
      </c>
      <c r="W416" s="47">
        <f t="shared" si="224"/>
        <v>0</v>
      </c>
      <c r="X416" s="47">
        <f t="shared" si="224"/>
        <v>0</v>
      </c>
      <c r="Y416" s="47">
        <f t="shared" si="224"/>
        <v>0</v>
      </c>
      <c r="Z416" s="47">
        <f t="shared" si="224"/>
        <v>0</v>
      </c>
      <c r="AA416" s="47">
        <f t="shared" si="224"/>
        <v>0</v>
      </c>
      <c r="AB416" s="47">
        <f t="shared" si="224"/>
        <v>0</v>
      </c>
      <c r="AC416" s="47">
        <f t="shared" si="224"/>
        <v>0</v>
      </c>
      <c r="AD416" s="47">
        <f t="shared" si="224"/>
        <v>0</v>
      </c>
      <c r="AE416" s="47">
        <f t="shared" si="224"/>
        <v>0</v>
      </c>
      <c r="AF416" s="47">
        <f t="shared" si="224"/>
        <v>0</v>
      </c>
      <c r="AG416" s="47">
        <f t="shared" si="224"/>
        <v>0</v>
      </c>
      <c r="AH416" s="47">
        <f t="shared" si="224"/>
        <v>0</v>
      </c>
      <c r="AI416" s="47">
        <f t="shared" si="224"/>
        <v>0</v>
      </c>
      <c r="AJ416" s="47">
        <f t="shared" si="224"/>
        <v>0</v>
      </c>
      <c r="AK416" s="47">
        <f t="shared" si="224"/>
        <v>0</v>
      </c>
      <c r="AL416" s="47">
        <f t="shared" si="224"/>
        <v>0</v>
      </c>
      <c r="AM416" s="47">
        <f t="shared" si="224"/>
        <v>0</v>
      </c>
      <c r="AN416" s="47">
        <f t="shared" si="224"/>
        <v>0</v>
      </c>
      <c r="AO416" s="47">
        <f t="shared" si="224"/>
        <v>0</v>
      </c>
      <c r="AP416" s="47">
        <f t="shared" si="224"/>
        <v>0</v>
      </c>
      <c r="AQ416" s="47">
        <f t="shared" si="224"/>
        <v>0</v>
      </c>
      <c r="AR416" s="47">
        <f t="shared" si="224"/>
        <v>0</v>
      </c>
      <c r="AS416" s="47">
        <f t="shared" si="224"/>
        <v>0</v>
      </c>
      <c r="AT416" s="47">
        <f t="shared" si="224"/>
        <v>0</v>
      </c>
      <c r="AU416" s="47">
        <f t="shared" si="224"/>
        <v>0</v>
      </c>
      <c r="AV416" s="47">
        <f t="shared" si="224"/>
        <v>0</v>
      </c>
      <c r="AW416" s="47">
        <f t="shared" si="224"/>
        <v>0</v>
      </c>
      <c r="AX416" s="47">
        <f t="shared" si="224"/>
        <v>0</v>
      </c>
      <c r="AY416" s="47">
        <f t="shared" si="224"/>
        <v>0</v>
      </c>
      <c r="AZ416" s="60">
        <f t="shared" si="224"/>
        <v>0</v>
      </c>
      <c r="BA416" s="59">
        <f t="shared" si="114"/>
        <v>0</v>
      </c>
      <c r="BB416" s="28">
        <f t="shared" si="115"/>
        <v>5264000</v>
      </c>
      <c r="BC416" s="61"/>
      <c r="BD416" s="59">
        <f t="shared" si="116"/>
        <v>0</v>
      </c>
      <c r="BE416" s="59">
        <f t="shared" si="117"/>
        <v>0</v>
      </c>
      <c r="BF416" s="59">
        <f t="shared" si="118"/>
        <v>0</v>
      </c>
      <c r="BG416" s="59">
        <f t="shared" si="119"/>
        <v>0</v>
      </c>
      <c r="BH416" s="59">
        <f t="shared" si="120"/>
        <v>0</v>
      </c>
      <c r="BI416" s="59">
        <f t="shared" si="121"/>
        <v>0</v>
      </c>
      <c r="BJ416" s="59">
        <f t="shared" si="122"/>
        <v>0</v>
      </c>
      <c r="BK416" s="59">
        <f t="shared" si="123"/>
        <v>0</v>
      </c>
      <c r="BL416" s="59">
        <f t="shared" si="124"/>
        <v>0</v>
      </c>
      <c r="BM416" s="59">
        <f t="shared" si="125"/>
        <v>0</v>
      </c>
      <c r="BN416" s="59">
        <f t="shared" si="126"/>
        <v>0</v>
      </c>
      <c r="BO416" s="59">
        <f t="shared" si="127"/>
        <v>0</v>
      </c>
      <c r="BP416" s="61"/>
      <c r="BQ416" s="59">
        <f t="shared" si="128"/>
        <v>0</v>
      </c>
      <c r="BR416" s="59">
        <f t="shared" si="129"/>
        <v>0</v>
      </c>
      <c r="BS416" s="59">
        <f t="shared" si="130"/>
        <v>0</v>
      </c>
      <c r="BT416" s="59">
        <f t="shared" si="131"/>
        <v>0</v>
      </c>
    </row>
    <row r="417">
      <c r="A417" s="44"/>
      <c r="B417" s="50" t="s">
        <v>37</v>
      </c>
      <c r="C417" s="6"/>
      <c r="D417" s="51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  <c r="AB417" s="62"/>
      <c r="AC417" s="62"/>
      <c r="AD417" s="62"/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  <c r="AQ417" s="62"/>
      <c r="AR417" s="62"/>
      <c r="AS417" s="62"/>
      <c r="AT417" s="62"/>
      <c r="AU417" s="62"/>
      <c r="AV417" s="62"/>
      <c r="AW417" s="62"/>
      <c r="AX417" s="62"/>
      <c r="AY417" s="62"/>
      <c r="AZ417" s="63"/>
      <c r="BA417" s="59">
        <f t="shared" si="114"/>
        <v>0</v>
      </c>
      <c r="BB417" s="28">
        <f t="shared" si="115"/>
        <v>0</v>
      </c>
      <c r="BC417" s="64"/>
      <c r="BD417" s="59">
        <f t="shared" si="116"/>
        <v>0</v>
      </c>
      <c r="BE417" s="59">
        <f t="shared" si="117"/>
        <v>0</v>
      </c>
      <c r="BF417" s="59">
        <f t="shared" si="118"/>
        <v>0</v>
      </c>
      <c r="BG417" s="59">
        <f t="shared" si="119"/>
        <v>0</v>
      </c>
      <c r="BH417" s="59">
        <f t="shared" si="120"/>
        <v>0</v>
      </c>
      <c r="BI417" s="59">
        <f t="shared" si="121"/>
        <v>0</v>
      </c>
      <c r="BJ417" s="59">
        <f t="shared" si="122"/>
        <v>0</v>
      </c>
      <c r="BK417" s="59">
        <f t="shared" si="123"/>
        <v>0</v>
      </c>
      <c r="BL417" s="59">
        <f t="shared" si="124"/>
        <v>0</v>
      </c>
      <c r="BM417" s="59">
        <f t="shared" si="125"/>
        <v>0</v>
      </c>
      <c r="BN417" s="59">
        <f t="shared" si="126"/>
        <v>0</v>
      </c>
      <c r="BO417" s="59">
        <f t="shared" si="127"/>
        <v>0</v>
      </c>
      <c r="BP417" s="64"/>
      <c r="BQ417" s="59">
        <f t="shared" si="128"/>
        <v>0</v>
      </c>
      <c r="BR417" s="59">
        <f t="shared" si="129"/>
        <v>0</v>
      </c>
      <c r="BS417" s="59">
        <f t="shared" si="130"/>
        <v>0</v>
      </c>
      <c r="BT417" s="59">
        <f t="shared" si="131"/>
        <v>0</v>
      </c>
    </row>
    <row r="418">
      <c r="A418" s="44"/>
      <c r="B418" s="52" t="s">
        <v>38</v>
      </c>
      <c r="C418" s="52" t="s">
        <v>421</v>
      </c>
      <c r="D418" s="53">
        <v>3870000.0</v>
      </c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  <c r="AB418" s="62"/>
      <c r="AC418" s="62"/>
      <c r="AD418" s="62"/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  <c r="AQ418" s="62"/>
      <c r="AR418" s="62"/>
      <c r="AS418" s="62"/>
      <c r="AT418" s="62"/>
      <c r="AU418" s="62"/>
      <c r="AV418" s="62"/>
      <c r="AW418" s="62"/>
      <c r="AX418" s="62"/>
      <c r="AY418" s="62"/>
      <c r="AZ418" s="63"/>
      <c r="BA418" s="59">
        <f t="shared" si="114"/>
        <v>0</v>
      </c>
      <c r="BB418" s="28">
        <f t="shared" si="115"/>
        <v>3870000</v>
      </c>
      <c r="BC418" s="64"/>
      <c r="BD418" s="59">
        <f t="shared" si="116"/>
        <v>0</v>
      </c>
      <c r="BE418" s="59">
        <f t="shared" si="117"/>
        <v>0</v>
      </c>
      <c r="BF418" s="59">
        <f t="shared" si="118"/>
        <v>0</v>
      </c>
      <c r="BG418" s="59">
        <f t="shared" si="119"/>
        <v>0</v>
      </c>
      <c r="BH418" s="59">
        <f t="shared" si="120"/>
        <v>0</v>
      </c>
      <c r="BI418" s="59">
        <f t="shared" si="121"/>
        <v>0</v>
      </c>
      <c r="BJ418" s="59">
        <f t="shared" si="122"/>
        <v>0</v>
      </c>
      <c r="BK418" s="59">
        <f t="shared" si="123"/>
        <v>0</v>
      </c>
      <c r="BL418" s="59">
        <f t="shared" si="124"/>
        <v>0</v>
      </c>
      <c r="BM418" s="59">
        <f t="shared" si="125"/>
        <v>0</v>
      </c>
      <c r="BN418" s="59">
        <f t="shared" si="126"/>
        <v>0</v>
      </c>
      <c r="BO418" s="59">
        <f t="shared" si="127"/>
        <v>0</v>
      </c>
      <c r="BP418" s="64"/>
      <c r="BQ418" s="59">
        <f t="shared" si="128"/>
        <v>0</v>
      </c>
      <c r="BR418" s="59">
        <f t="shared" si="129"/>
        <v>0</v>
      </c>
      <c r="BS418" s="59">
        <f t="shared" si="130"/>
        <v>0</v>
      </c>
      <c r="BT418" s="59">
        <f t="shared" si="131"/>
        <v>0</v>
      </c>
    </row>
    <row r="419">
      <c r="A419" s="44"/>
      <c r="B419" s="52" t="s">
        <v>38</v>
      </c>
      <c r="C419" s="52" t="s">
        <v>422</v>
      </c>
      <c r="D419" s="53">
        <v>1392000.0</v>
      </c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  <c r="AB419" s="62"/>
      <c r="AC419" s="62"/>
      <c r="AD419" s="62"/>
      <c r="AE419" s="62"/>
      <c r="AF419" s="62"/>
      <c r="AG419" s="62"/>
      <c r="AH419" s="62"/>
      <c r="AI419" s="62"/>
      <c r="AJ419" s="62"/>
      <c r="AK419" s="62"/>
      <c r="AL419" s="62"/>
      <c r="AM419" s="62"/>
      <c r="AN419" s="62"/>
      <c r="AO419" s="62"/>
      <c r="AP419" s="62"/>
      <c r="AQ419" s="62"/>
      <c r="AR419" s="62"/>
      <c r="AS419" s="62"/>
      <c r="AT419" s="62"/>
      <c r="AU419" s="62"/>
      <c r="AV419" s="62"/>
      <c r="AW419" s="62"/>
      <c r="AX419" s="62"/>
      <c r="AY419" s="62"/>
      <c r="AZ419" s="63"/>
      <c r="BA419" s="59">
        <f t="shared" si="114"/>
        <v>0</v>
      </c>
      <c r="BB419" s="28">
        <f t="shared" si="115"/>
        <v>1392000</v>
      </c>
      <c r="BC419" s="64"/>
      <c r="BD419" s="59">
        <f t="shared" si="116"/>
        <v>0</v>
      </c>
      <c r="BE419" s="59">
        <f t="shared" si="117"/>
        <v>0</v>
      </c>
      <c r="BF419" s="59">
        <f t="shared" si="118"/>
        <v>0</v>
      </c>
      <c r="BG419" s="59">
        <f t="shared" si="119"/>
        <v>0</v>
      </c>
      <c r="BH419" s="59">
        <f t="shared" si="120"/>
        <v>0</v>
      </c>
      <c r="BI419" s="59">
        <f t="shared" si="121"/>
        <v>0</v>
      </c>
      <c r="BJ419" s="59">
        <f t="shared" si="122"/>
        <v>0</v>
      </c>
      <c r="BK419" s="59">
        <f t="shared" si="123"/>
        <v>0</v>
      </c>
      <c r="BL419" s="59">
        <f t="shared" si="124"/>
        <v>0</v>
      </c>
      <c r="BM419" s="59">
        <f t="shared" si="125"/>
        <v>0</v>
      </c>
      <c r="BN419" s="59">
        <f t="shared" si="126"/>
        <v>0</v>
      </c>
      <c r="BO419" s="59">
        <f t="shared" si="127"/>
        <v>0</v>
      </c>
      <c r="BP419" s="64"/>
      <c r="BQ419" s="59">
        <f t="shared" si="128"/>
        <v>0</v>
      </c>
      <c r="BR419" s="59">
        <f t="shared" si="129"/>
        <v>0</v>
      </c>
      <c r="BS419" s="59">
        <f t="shared" si="130"/>
        <v>0</v>
      </c>
      <c r="BT419" s="59">
        <f t="shared" si="131"/>
        <v>0</v>
      </c>
    </row>
    <row r="420">
      <c r="A420" s="44"/>
      <c r="B420" s="52" t="s">
        <v>38</v>
      </c>
      <c r="C420" s="52" t="s">
        <v>67</v>
      </c>
      <c r="D420" s="53">
        <v>2000.0</v>
      </c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  <c r="AB420" s="62"/>
      <c r="AC420" s="62"/>
      <c r="AD420" s="62"/>
      <c r="AE420" s="62"/>
      <c r="AF420" s="62"/>
      <c r="AG420" s="62"/>
      <c r="AH420" s="62"/>
      <c r="AI420" s="62"/>
      <c r="AJ420" s="62"/>
      <c r="AK420" s="62"/>
      <c r="AL420" s="62"/>
      <c r="AM420" s="62"/>
      <c r="AN420" s="62"/>
      <c r="AO420" s="62"/>
      <c r="AP420" s="62"/>
      <c r="AQ420" s="62"/>
      <c r="AR420" s="62"/>
      <c r="AS420" s="62"/>
      <c r="AT420" s="62"/>
      <c r="AU420" s="62"/>
      <c r="AV420" s="62"/>
      <c r="AW420" s="62"/>
      <c r="AX420" s="62"/>
      <c r="AY420" s="62"/>
      <c r="AZ420" s="63"/>
      <c r="BA420" s="59">
        <f t="shared" si="114"/>
        <v>0</v>
      </c>
      <c r="BB420" s="28">
        <f t="shared" si="115"/>
        <v>2000</v>
      </c>
      <c r="BC420" s="64"/>
      <c r="BD420" s="59">
        <f t="shared" si="116"/>
        <v>0</v>
      </c>
      <c r="BE420" s="59">
        <f t="shared" si="117"/>
        <v>0</v>
      </c>
      <c r="BF420" s="59">
        <f t="shared" si="118"/>
        <v>0</v>
      </c>
      <c r="BG420" s="59">
        <f t="shared" si="119"/>
        <v>0</v>
      </c>
      <c r="BH420" s="59">
        <f t="shared" si="120"/>
        <v>0</v>
      </c>
      <c r="BI420" s="59">
        <f t="shared" si="121"/>
        <v>0</v>
      </c>
      <c r="BJ420" s="59">
        <f t="shared" si="122"/>
        <v>0</v>
      </c>
      <c r="BK420" s="59">
        <f t="shared" si="123"/>
        <v>0</v>
      </c>
      <c r="BL420" s="59">
        <f t="shared" si="124"/>
        <v>0</v>
      </c>
      <c r="BM420" s="59">
        <f t="shared" si="125"/>
        <v>0</v>
      </c>
      <c r="BN420" s="59">
        <f t="shared" si="126"/>
        <v>0</v>
      </c>
      <c r="BO420" s="59">
        <f t="shared" si="127"/>
        <v>0</v>
      </c>
      <c r="BP420" s="64"/>
      <c r="BQ420" s="59">
        <f t="shared" si="128"/>
        <v>0</v>
      </c>
      <c r="BR420" s="59">
        <f t="shared" si="129"/>
        <v>0</v>
      </c>
      <c r="BS420" s="59">
        <f t="shared" si="130"/>
        <v>0</v>
      </c>
      <c r="BT420" s="59">
        <f t="shared" si="131"/>
        <v>0</v>
      </c>
    </row>
    <row r="421">
      <c r="B421" s="95"/>
      <c r="C421" s="95"/>
      <c r="AZ421" s="96"/>
      <c r="BB421" s="64"/>
      <c r="BC421" s="64"/>
      <c r="BP421" s="64"/>
    </row>
    <row r="422" hidden="1">
      <c r="A422" s="94"/>
      <c r="B422" s="95"/>
      <c r="C422" s="95"/>
      <c r="D422" s="163">
        <f>sum(D3,D182)</f>
        <v>25854016000</v>
      </c>
      <c r="AZ422" s="96"/>
      <c r="BB422" s="64"/>
      <c r="BC422" s="64"/>
      <c r="BP422" s="64"/>
    </row>
    <row r="423" hidden="1">
      <c r="A423" s="94"/>
      <c r="B423" s="95"/>
      <c r="C423" s="97"/>
      <c r="AZ423" s="96"/>
      <c r="BB423" s="64"/>
      <c r="BC423" s="64"/>
      <c r="BP423" s="64"/>
      <c r="BQ423" s="163">
        <f>sum(BQ3,BQ183)</f>
        <v>5006634154</v>
      </c>
    </row>
    <row r="424" hidden="1">
      <c r="A424" s="94"/>
      <c r="B424" s="95"/>
      <c r="C424" s="52"/>
      <c r="D424" s="62"/>
      <c r="AZ424" s="96"/>
      <c r="BB424" s="64"/>
      <c r="BC424" s="64"/>
      <c r="BP424" s="64"/>
    </row>
    <row r="425" hidden="1">
      <c r="A425" s="94"/>
      <c r="B425" s="95"/>
      <c r="C425" s="52"/>
      <c r="D425" s="53"/>
      <c r="AZ425" s="96"/>
      <c r="BB425" s="64"/>
      <c r="BC425" s="64"/>
      <c r="BP425" s="64"/>
    </row>
    <row r="426" hidden="1">
      <c r="A426" s="94"/>
      <c r="B426" s="95"/>
      <c r="C426" s="52"/>
      <c r="D426" s="62"/>
      <c r="AZ426" s="96"/>
      <c r="BB426" s="64"/>
      <c r="BC426" s="64"/>
      <c r="BP426" s="64"/>
    </row>
    <row r="427" hidden="1">
      <c r="A427" s="94"/>
      <c r="B427" s="95"/>
      <c r="C427" s="52"/>
      <c r="D427" s="53"/>
      <c r="AZ427" s="96"/>
      <c r="BB427" s="64"/>
      <c r="BC427" s="64"/>
      <c r="BP427" s="64"/>
    </row>
    <row r="428" hidden="1">
      <c r="A428" s="94"/>
      <c r="B428" s="95"/>
      <c r="C428" s="97"/>
      <c r="D428" s="98"/>
      <c r="AZ428" s="96"/>
      <c r="BB428" s="64"/>
      <c r="BC428" s="64"/>
      <c r="BP428" s="64"/>
    </row>
    <row r="429" hidden="1">
      <c r="A429" s="94"/>
      <c r="B429" s="95"/>
      <c r="C429" s="95"/>
      <c r="AZ429" s="96"/>
      <c r="BB429" s="64"/>
      <c r="BC429" s="64"/>
      <c r="BP429" s="64"/>
    </row>
    <row r="430" hidden="1">
      <c r="A430" s="94"/>
      <c r="B430" s="95"/>
      <c r="C430" s="99" t="s">
        <v>318</v>
      </c>
      <c r="D430" s="62">
        <f t="shared" ref="D430:AZ430" si="225">sum(D182)</f>
        <v>21842931000</v>
      </c>
      <c r="E430" s="62">
        <f t="shared" si="225"/>
        <v>516039587</v>
      </c>
      <c r="F430" s="62">
        <f t="shared" si="225"/>
        <v>73162715</v>
      </c>
      <c r="G430" s="62">
        <f t="shared" si="225"/>
        <v>0</v>
      </c>
      <c r="H430" s="62">
        <f t="shared" si="225"/>
        <v>0</v>
      </c>
      <c r="I430" s="62">
        <f t="shared" si="225"/>
        <v>521898381</v>
      </c>
      <c r="J430" s="62">
        <f t="shared" si="225"/>
        <v>808930614</v>
      </c>
      <c r="K430" s="62">
        <f t="shared" si="225"/>
        <v>262590255</v>
      </c>
      <c r="L430" s="62">
        <f t="shared" si="225"/>
        <v>33392107</v>
      </c>
      <c r="M430" s="62">
        <f t="shared" si="225"/>
        <v>1109580933</v>
      </c>
      <c r="N430" s="62">
        <f t="shared" si="225"/>
        <v>1575271754</v>
      </c>
      <c r="O430" s="62">
        <f t="shared" si="225"/>
        <v>95917808</v>
      </c>
      <c r="P430" s="62">
        <f t="shared" si="225"/>
        <v>0</v>
      </c>
      <c r="Q430" s="62">
        <f t="shared" si="225"/>
        <v>525783857</v>
      </c>
      <c r="R430" s="62">
        <f t="shared" si="225"/>
        <v>265037463</v>
      </c>
      <c r="S430" s="62">
        <f t="shared" si="225"/>
        <v>678856194</v>
      </c>
      <c r="T430" s="62">
        <f t="shared" si="225"/>
        <v>38762600</v>
      </c>
      <c r="U430" s="62">
        <f t="shared" si="225"/>
        <v>604831630</v>
      </c>
      <c r="V430" s="62">
        <f t="shared" si="225"/>
        <v>845954936</v>
      </c>
      <c r="W430" s="62">
        <f t="shared" si="225"/>
        <v>10930925</v>
      </c>
      <c r="X430" s="62">
        <f t="shared" si="225"/>
        <v>110912150</v>
      </c>
      <c r="Y430" s="62">
        <f t="shared" si="225"/>
        <v>1731546035</v>
      </c>
      <c r="Z430" s="62">
        <f t="shared" si="225"/>
        <v>872498121</v>
      </c>
      <c r="AA430" s="62">
        <f t="shared" si="225"/>
        <v>178411259</v>
      </c>
      <c r="AB430" s="62">
        <f t="shared" si="225"/>
        <v>640000</v>
      </c>
      <c r="AC430" s="62">
        <f t="shared" si="225"/>
        <v>1448748975</v>
      </c>
      <c r="AD430" s="62">
        <f t="shared" si="225"/>
        <v>60642040</v>
      </c>
      <c r="AE430" s="62">
        <f t="shared" si="225"/>
        <v>719923</v>
      </c>
      <c r="AF430" s="62">
        <f t="shared" si="225"/>
        <v>0</v>
      </c>
      <c r="AG430" s="62">
        <f t="shared" si="225"/>
        <v>528101933</v>
      </c>
      <c r="AH430" s="62">
        <f t="shared" si="225"/>
        <v>989934408</v>
      </c>
      <c r="AI430" s="62">
        <f t="shared" si="225"/>
        <v>0</v>
      </c>
      <c r="AJ430" s="62">
        <f t="shared" si="225"/>
        <v>81560390</v>
      </c>
      <c r="AK430" s="62">
        <f t="shared" si="225"/>
        <v>555231021</v>
      </c>
      <c r="AL430" s="62">
        <f t="shared" si="225"/>
        <v>696941374</v>
      </c>
      <c r="AM430" s="62">
        <f t="shared" si="225"/>
        <v>280172808</v>
      </c>
      <c r="AN430" s="62">
        <f t="shared" si="225"/>
        <v>434500</v>
      </c>
      <c r="AO430" s="62">
        <f t="shared" si="225"/>
        <v>0</v>
      </c>
      <c r="AP430" s="62">
        <f t="shared" si="225"/>
        <v>0</v>
      </c>
      <c r="AQ430" s="62">
        <f t="shared" si="225"/>
        <v>340000</v>
      </c>
      <c r="AR430" s="62">
        <f t="shared" si="225"/>
        <v>0</v>
      </c>
      <c r="AS430" s="62">
        <f t="shared" si="225"/>
        <v>340000</v>
      </c>
      <c r="AT430" s="62">
        <f t="shared" si="225"/>
        <v>1858000</v>
      </c>
      <c r="AU430" s="62">
        <f t="shared" si="225"/>
        <v>0</v>
      </c>
      <c r="AV430" s="62">
        <f t="shared" si="225"/>
        <v>20063000</v>
      </c>
      <c r="AW430" s="62">
        <f t="shared" si="225"/>
        <v>0</v>
      </c>
      <c r="AX430" s="62">
        <f t="shared" si="225"/>
        <v>0</v>
      </c>
      <c r="AY430" s="62">
        <f t="shared" si="225"/>
        <v>0</v>
      </c>
      <c r="AZ430" s="63">
        <f t="shared" si="225"/>
        <v>0</v>
      </c>
      <c r="BA430" s="59">
        <f t="shared" ref="BA430:BA431" si="227">sum(E430:AZ430)</f>
        <v>15526037696</v>
      </c>
      <c r="BB430" s="28">
        <f t="shared" ref="BB430:BB431" si="228">D430-BA430</f>
        <v>6316893304</v>
      </c>
      <c r="BC430" s="64"/>
      <c r="BD430" s="59">
        <f t="shared" ref="BD430:BD431" si="229">sum(E430:H430)</f>
        <v>589202302</v>
      </c>
      <c r="BE430" s="59">
        <f t="shared" ref="BE430:BE431" si="230">sum(I430:L430)</f>
        <v>1626811357</v>
      </c>
      <c r="BF430" s="59">
        <f t="shared" ref="BF430:BF431" si="231">sum(M430:P430)</f>
        <v>2780770495</v>
      </c>
      <c r="BG430" s="59">
        <f t="shared" ref="BG430:BG431" si="232">sum(Q430:T430)</f>
        <v>1508440114</v>
      </c>
      <c r="BH430" s="59">
        <f t="shared" ref="BH430:BH431" si="233">sum(U430:X430)</f>
        <v>1572629641</v>
      </c>
      <c r="BI430" s="59">
        <f t="shared" ref="BI430:BI431" si="234">sum(Y430:AB430)</f>
        <v>2783095415</v>
      </c>
      <c r="BJ430" s="59">
        <f t="shared" ref="BJ430:BJ431" si="235">sum(AC430:AF430)</f>
        <v>1510110938</v>
      </c>
      <c r="BK430" s="59">
        <f t="shared" ref="BK430:BK431" si="236">sum(AG430:AJ430)</f>
        <v>1599596731</v>
      </c>
      <c r="BL430" s="59">
        <f t="shared" ref="BL430:BL431" si="237">sum(AK430:AN430)</f>
        <v>1532779703</v>
      </c>
      <c r="BM430" s="59">
        <f t="shared" ref="BM430:BM431" si="238">sum(AO430:AR430)</f>
        <v>340000</v>
      </c>
      <c r="BN430" s="59">
        <f t="shared" ref="BN430:BN431" si="239">sum(AS430:AV430)</f>
        <v>22261000</v>
      </c>
      <c r="BO430" s="59">
        <f t="shared" ref="BO430:BO431" si="240">sum(AW430:AZ430)</f>
        <v>0</v>
      </c>
      <c r="BP430" s="64"/>
      <c r="BQ430" s="59">
        <f t="shared" ref="BQ430:BQ431" si="241">sum(BD430:BF430)</f>
        <v>4996784154</v>
      </c>
      <c r="BR430" s="59">
        <f t="shared" ref="BR430:BR431" si="242">sum(BG430:BI430)</f>
        <v>5864165170</v>
      </c>
      <c r="BS430" s="59">
        <f t="shared" ref="BS430:BS431" si="243">sum(BJ430:BL430)</f>
        <v>4642487372</v>
      </c>
      <c r="BT430" s="59">
        <f t="shared" ref="BT430:BT431" si="244">sum(BM430:BO430)</f>
        <v>22601000</v>
      </c>
    </row>
    <row r="431" hidden="1">
      <c r="A431" s="94"/>
      <c r="B431" s="95"/>
      <c r="C431" s="99" t="s">
        <v>319</v>
      </c>
      <c r="D431" s="62">
        <f t="shared" ref="D431:AZ431" si="226">sum(D3)</f>
        <v>4011085000</v>
      </c>
      <c r="E431" s="62">
        <f t="shared" si="226"/>
        <v>0</v>
      </c>
      <c r="F431" s="62">
        <f t="shared" si="226"/>
        <v>0</v>
      </c>
      <c r="G431" s="62">
        <f t="shared" si="226"/>
        <v>0</v>
      </c>
      <c r="H431" s="62">
        <f t="shared" si="226"/>
        <v>0</v>
      </c>
      <c r="I431" s="62">
        <f t="shared" si="226"/>
        <v>0</v>
      </c>
      <c r="J431" s="62">
        <f t="shared" si="226"/>
        <v>0</v>
      </c>
      <c r="K431" s="62">
        <f t="shared" si="226"/>
        <v>0</v>
      </c>
      <c r="L431" s="62">
        <f t="shared" si="226"/>
        <v>0</v>
      </c>
      <c r="M431" s="62">
        <f t="shared" si="226"/>
        <v>0</v>
      </c>
      <c r="N431" s="62">
        <f t="shared" si="226"/>
        <v>9850000</v>
      </c>
      <c r="O431" s="62">
        <f t="shared" si="226"/>
        <v>0</v>
      </c>
      <c r="P431" s="62">
        <f t="shared" si="226"/>
        <v>0</v>
      </c>
      <c r="Q431" s="62">
        <f t="shared" si="226"/>
        <v>0</v>
      </c>
      <c r="R431" s="62">
        <f t="shared" si="226"/>
        <v>0</v>
      </c>
      <c r="S431" s="62">
        <f t="shared" si="226"/>
        <v>12987000</v>
      </c>
      <c r="T431" s="62">
        <f t="shared" si="226"/>
        <v>47224272</v>
      </c>
      <c r="U431" s="62">
        <f t="shared" si="226"/>
        <v>0</v>
      </c>
      <c r="V431" s="62">
        <f t="shared" si="226"/>
        <v>0</v>
      </c>
      <c r="W431" s="62">
        <f t="shared" si="226"/>
        <v>14976600</v>
      </c>
      <c r="X431" s="62">
        <f t="shared" si="226"/>
        <v>59077530</v>
      </c>
      <c r="Y431" s="62">
        <f t="shared" si="226"/>
        <v>87650928</v>
      </c>
      <c r="Z431" s="62">
        <f t="shared" si="226"/>
        <v>0</v>
      </c>
      <c r="AA431" s="62">
        <f t="shared" si="226"/>
        <v>13783077</v>
      </c>
      <c r="AB431" s="62">
        <f t="shared" si="226"/>
        <v>136619643</v>
      </c>
      <c r="AC431" s="62">
        <f t="shared" si="226"/>
        <v>25849310</v>
      </c>
      <c r="AD431" s="62">
        <f t="shared" si="226"/>
        <v>10885000</v>
      </c>
      <c r="AE431" s="62">
        <f t="shared" si="226"/>
        <v>11250000</v>
      </c>
      <c r="AF431" s="62">
        <f t="shared" si="226"/>
        <v>0</v>
      </c>
      <c r="AG431" s="62">
        <f t="shared" si="226"/>
        <v>19131000</v>
      </c>
      <c r="AH431" s="62">
        <f t="shared" si="226"/>
        <v>14972000</v>
      </c>
      <c r="AI431" s="62">
        <f t="shared" si="226"/>
        <v>159732079</v>
      </c>
      <c r="AJ431" s="62">
        <f t="shared" si="226"/>
        <v>15921767</v>
      </c>
      <c r="AK431" s="62">
        <f t="shared" si="226"/>
        <v>15250000</v>
      </c>
      <c r="AL431" s="62">
        <f t="shared" si="226"/>
        <v>10059247</v>
      </c>
      <c r="AM431" s="62">
        <f t="shared" si="226"/>
        <v>40470008</v>
      </c>
      <c r="AN431" s="62">
        <f t="shared" si="226"/>
        <v>113790324</v>
      </c>
      <c r="AO431" s="62">
        <f t="shared" si="226"/>
        <v>66797136</v>
      </c>
      <c r="AP431" s="62">
        <f t="shared" si="226"/>
        <v>6750000</v>
      </c>
      <c r="AQ431" s="62">
        <f t="shared" si="226"/>
        <v>0</v>
      </c>
      <c r="AR431" s="62">
        <f t="shared" si="226"/>
        <v>205287735</v>
      </c>
      <c r="AS431" s="62">
        <f t="shared" si="226"/>
        <v>19214000</v>
      </c>
      <c r="AT431" s="62">
        <f t="shared" si="226"/>
        <v>26356000</v>
      </c>
      <c r="AU431" s="62">
        <f t="shared" si="226"/>
        <v>83705000</v>
      </c>
      <c r="AV431" s="62">
        <f t="shared" si="226"/>
        <v>39909800</v>
      </c>
      <c r="AW431" s="62">
        <f t="shared" si="226"/>
        <v>34458000</v>
      </c>
      <c r="AX431" s="62">
        <f t="shared" si="226"/>
        <v>205896899</v>
      </c>
      <c r="AY431" s="62">
        <f t="shared" si="226"/>
        <v>1073710</v>
      </c>
      <c r="AZ431" s="63">
        <f t="shared" si="226"/>
        <v>0</v>
      </c>
      <c r="BA431" s="59">
        <f t="shared" si="227"/>
        <v>1508928065</v>
      </c>
      <c r="BB431" s="28">
        <f t="shared" si="228"/>
        <v>2502156935</v>
      </c>
      <c r="BC431" s="64"/>
      <c r="BD431" s="59">
        <f t="shared" si="229"/>
        <v>0</v>
      </c>
      <c r="BE431" s="59">
        <f t="shared" si="230"/>
        <v>0</v>
      </c>
      <c r="BF431" s="59">
        <f t="shared" si="231"/>
        <v>9850000</v>
      </c>
      <c r="BG431" s="59">
        <f t="shared" si="232"/>
        <v>60211272</v>
      </c>
      <c r="BH431" s="59">
        <f t="shared" si="233"/>
        <v>74054130</v>
      </c>
      <c r="BI431" s="59">
        <f t="shared" si="234"/>
        <v>238053648</v>
      </c>
      <c r="BJ431" s="59">
        <f t="shared" si="235"/>
        <v>47984310</v>
      </c>
      <c r="BK431" s="59">
        <f t="shared" si="236"/>
        <v>209756846</v>
      </c>
      <c r="BL431" s="59">
        <f t="shared" si="237"/>
        <v>179569579</v>
      </c>
      <c r="BM431" s="59">
        <f t="shared" si="238"/>
        <v>278834871</v>
      </c>
      <c r="BN431" s="59">
        <f t="shared" si="239"/>
        <v>169184800</v>
      </c>
      <c r="BO431" s="59">
        <f t="shared" si="240"/>
        <v>241428609</v>
      </c>
      <c r="BP431" s="64"/>
      <c r="BQ431" s="59">
        <f t="shared" si="241"/>
        <v>9850000</v>
      </c>
      <c r="BR431" s="59">
        <f t="shared" si="242"/>
        <v>372319050</v>
      </c>
      <c r="BS431" s="59">
        <f t="shared" si="243"/>
        <v>437310735</v>
      </c>
      <c r="BT431" s="59">
        <f t="shared" si="244"/>
        <v>689448280</v>
      </c>
    </row>
    <row r="432" hidden="1">
      <c r="A432" s="94"/>
      <c r="B432" s="95"/>
      <c r="C432" s="100" t="s">
        <v>15</v>
      </c>
      <c r="D432" s="98">
        <f>sum(D430:D431)</f>
        <v>25854016000</v>
      </c>
      <c r="AZ432" s="96"/>
      <c r="BA432" s="98">
        <f>sum(BA427:BA431)</f>
        <v>17034965761</v>
      </c>
      <c r="BB432" s="64"/>
      <c r="BC432" s="64"/>
      <c r="BP432" s="64"/>
      <c r="BQ432" s="163">
        <f>sum(BQ430:BQ431)</f>
        <v>5006634154</v>
      </c>
    </row>
    <row r="433" hidden="1">
      <c r="A433" s="94"/>
      <c r="B433" s="95"/>
      <c r="C433" s="95"/>
      <c r="AZ433" s="96"/>
      <c r="BB433" s="64"/>
      <c r="BC433" s="64"/>
      <c r="BP433" s="64"/>
    </row>
    <row r="434" hidden="1">
      <c r="A434" s="94"/>
      <c r="B434" s="95"/>
      <c r="C434" s="52" t="s">
        <v>320</v>
      </c>
      <c r="D434" s="62">
        <f t="shared" ref="D434:AZ434" si="245">sum(D197)</f>
        <v>16781258000</v>
      </c>
      <c r="E434" s="62">
        <f t="shared" si="245"/>
        <v>515873087</v>
      </c>
      <c r="F434" s="62">
        <f t="shared" si="245"/>
        <v>0</v>
      </c>
      <c r="G434" s="62">
        <f t="shared" si="245"/>
        <v>0</v>
      </c>
      <c r="H434" s="62">
        <f t="shared" si="245"/>
        <v>0</v>
      </c>
      <c r="I434" s="62">
        <f t="shared" si="245"/>
        <v>516501381</v>
      </c>
      <c r="J434" s="62">
        <f t="shared" si="245"/>
        <v>626636479</v>
      </c>
      <c r="K434" s="62">
        <f t="shared" si="245"/>
        <v>974000</v>
      </c>
      <c r="L434" s="62">
        <f t="shared" si="245"/>
        <v>1121107</v>
      </c>
      <c r="M434" s="62">
        <f t="shared" si="245"/>
        <v>1104183933</v>
      </c>
      <c r="N434" s="62">
        <f t="shared" si="245"/>
        <v>1219625798</v>
      </c>
      <c r="O434" s="62">
        <f t="shared" si="245"/>
        <v>0</v>
      </c>
      <c r="P434" s="62">
        <f t="shared" si="245"/>
        <v>0</v>
      </c>
      <c r="Q434" s="62">
        <f t="shared" si="245"/>
        <v>520386857</v>
      </c>
      <c r="R434" s="62">
        <f t="shared" si="245"/>
        <v>65272563</v>
      </c>
      <c r="S434" s="62">
        <f t="shared" si="245"/>
        <v>572083110</v>
      </c>
      <c r="T434" s="62">
        <f t="shared" si="245"/>
        <v>0</v>
      </c>
      <c r="U434" s="62">
        <f t="shared" si="245"/>
        <v>599434630</v>
      </c>
      <c r="V434" s="62">
        <f t="shared" si="245"/>
        <v>569864791</v>
      </c>
      <c r="W434" s="62">
        <f t="shared" si="245"/>
        <v>10930925</v>
      </c>
      <c r="X434" s="62">
        <f t="shared" si="245"/>
        <v>734011</v>
      </c>
      <c r="Y434" s="62">
        <f t="shared" si="245"/>
        <v>1654820835</v>
      </c>
      <c r="Z434" s="62">
        <f t="shared" si="245"/>
        <v>686233221</v>
      </c>
      <c r="AA434" s="62">
        <f t="shared" si="245"/>
        <v>0</v>
      </c>
      <c r="AB434" s="62">
        <f t="shared" si="245"/>
        <v>0</v>
      </c>
      <c r="AC434" s="62">
        <f t="shared" si="245"/>
        <v>1162974731</v>
      </c>
      <c r="AD434" s="62">
        <f t="shared" si="245"/>
        <v>1956047</v>
      </c>
      <c r="AE434" s="62">
        <f t="shared" si="245"/>
        <v>-77</v>
      </c>
      <c r="AF434" s="62">
        <f t="shared" si="245"/>
        <v>0</v>
      </c>
      <c r="AG434" s="62">
        <f t="shared" si="245"/>
        <v>522704933</v>
      </c>
      <c r="AH434" s="62">
        <f t="shared" si="245"/>
        <v>656205074</v>
      </c>
      <c r="AI434" s="62">
        <f t="shared" si="245"/>
        <v>0</v>
      </c>
      <c r="AJ434" s="62">
        <f t="shared" si="245"/>
        <v>1393000</v>
      </c>
      <c r="AK434" s="62">
        <f t="shared" si="245"/>
        <v>522836323</v>
      </c>
      <c r="AL434" s="62">
        <f t="shared" si="245"/>
        <v>636953332</v>
      </c>
      <c r="AM434" s="62">
        <f t="shared" si="245"/>
        <v>1554971</v>
      </c>
      <c r="AN434" s="62">
        <f t="shared" si="245"/>
        <v>0</v>
      </c>
      <c r="AO434" s="62">
        <f t="shared" si="245"/>
        <v>0</v>
      </c>
      <c r="AP434" s="62">
        <f t="shared" si="245"/>
        <v>0</v>
      </c>
      <c r="AQ434" s="62">
        <f t="shared" si="245"/>
        <v>0</v>
      </c>
      <c r="AR434" s="62">
        <f t="shared" si="245"/>
        <v>0</v>
      </c>
      <c r="AS434" s="62">
        <f t="shared" si="245"/>
        <v>0</v>
      </c>
      <c r="AT434" s="62">
        <f t="shared" si="245"/>
        <v>0</v>
      </c>
      <c r="AU434" s="62">
        <f t="shared" si="245"/>
        <v>0</v>
      </c>
      <c r="AV434" s="62">
        <f t="shared" si="245"/>
        <v>0</v>
      </c>
      <c r="AW434" s="62">
        <f t="shared" si="245"/>
        <v>0</v>
      </c>
      <c r="AX434" s="62">
        <f t="shared" si="245"/>
        <v>0</v>
      </c>
      <c r="AY434" s="62">
        <f t="shared" si="245"/>
        <v>0</v>
      </c>
      <c r="AZ434" s="62">
        <f t="shared" si="245"/>
        <v>0</v>
      </c>
      <c r="BA434" s="59">
        <f t="shared" ref="BA434:BA435" si="247">sum(E434:AZ434)</f>
        <v>12171255062</v>
      </c>
      <c r="BB434" s="28">
        <f t="shared" ref="BB434:BB435" si="248">D434-BA434</f>
        <v>4610002938</v>
      </c>
      <c r="BC434" s="64"/>
      <c r="BD434" s="59">
        <f t="shared" ref="BD434:BD435" si="249">sum(E434:H434)</f>
        <v>515873087</v>
      </c>
      <c r="BE434" s="59">
        <f t="shared" ref="BE434:BE435" si="250">sum(I434:L434)</f>
        <v>1145232967</v>
      </c>
      <c r="BF434" s="59">
        <f t="shared" ref="BF434:BF435" si="251">sum(M434:P434)</f>
        <v>2323809731</v>
      </c>
      <c r="BG434" s="59">
        <f t="shared" ref="BG434:BG435" si="252">sum(Q434:T434)</f>
        <v>1157742530</v>
      </c>
      <c r="BH434" s="59">
        <f t="shared" ref="BH434:BH435" si="253">sum(U434:X434)</f>
        <v>1180964357</v>
      </c>
      <c r="BI434" s="59">
        <f t="shared" ref="BI434:BI435" si="254">sum(Y434:AB434)</f>
        <v>2341054056</v>
      </c>
      <c r="BJ434" s="59">
        <f t="shared" ref="BJ434:BJ435" si="255">sum(AC434:AF434)</f>
        <v>1164930701</v>
      </c>
      <c r="BK434" s="59">
        <f t="shared" ref="BK434:BK435" si="256">sum(AG434:AJ434)</f>
        <v>1180303007</v>
      </c>
      <c r="BL434" s="59">
        <f t="shared" ref="BL434:BL435" si="257">sum(AK434:AN434)</f>
        <v>1161344626</v>
      </c>
      <c r="BM434" s="59">
        <f t="shared" ref="BM434:BM435" si="258">sum(AO434:AR434)</f>
        <v>0</v>
      </c>
      <c r="BN434" s="59">
        <f t="shared" ref="BN434:BN435" si="259">sum(AS434:AV434)</f>
        <v>0</v>
      </c>
      <c r="BO434" s="59">
        <f t="shared" ref="BO434:BO435" si="260">sum(AW434:AZ434)</f>
        <v>0</v>
      </c>
      <c r="BP434" s="64"/>
      <c r="BQ434" s="59">
        <f t="shared" ref="BQ434:BQ435" si="261">sum(BD434:BF434)</f>
        <v>3984915785</v>
      </c>
      <c r="BR434" s="59">
        <f t="shared" ref="BR434:BR435" si="262">sum(BG434:BI434)</f>
        <v>4679760943</v>
      </c>
      <c r="BS434" s="59">
        <f t="shared" ref="BS434:BS435" si="263">sum(BJ434:BL434)</f>
        <v>3506578334</v>
      </c>
      <c r="BT434" s="59">
        <f t="shared" ref="BT434:BT435" si="264">sum(BM434:BO434)</f>
        <v>0</v>
      </c>
    </row>
    <row r="435" hidden="1">
      <c r="A435" s="94"/>
      <c r="B435" s="95"/>
      <c r="C435" s="52" t="s">
        <v>321</v>
      </c>
      <c r="D435" s="62">
        <f t="shared" ref="D435:AZ435" si="246">sum(D3,D182)-D197</f>
        <v>9072758000</v>
      </c>
      <c r="E435" s="62">
        <f t="shared" si="246"/>
        <v>166500</v>
      </c>
      <c r="F435" s="62">
        <f t="shared" si="246"/>
        <v>73162715</v>
      </c>
      <c r="G435" s="62">
        <f t="shared" si="246"/>
        <v>0</v>
      </c>
      <c r="H435" s="62">
        <f t="shared" si="246"/>
        <v>0</v>
      </c>
      <c r="I435" s="62">
        <f t="shared" si="246"/>
        <v>5397000</v>
      </c>
      <c r="J435" s="62">
        <f t="shared" si="246"/>
        <v>182294135</v>
      </c>
      <c r="K435" s="62">
        <f t="shared" si="246"/>
        <v>261616255</v>
      </c>
      <c r="L435" s="62">
        <f t="shared" si="246"/>
        <v>32271000</v>
      </c>
      <c r="M435" s="62">
        <f t="shared" si="246"/>
        <v>5397000</v>
      </c>
      <c r="N435" s="62">
        <f t="shared" si="246"/>
        <v>365495956</v>
      </c>
      <c r="O435" s="62">
        <f t="shared" si="246"/>
        <v>95917808</v>
      </c>
      <c r="P435" s="62">
        <f t="shared" si="246"/>
        <v>0</v>
      </c>
      <c r="Q435" s="62">
        <f t="shared" si="246"/>
        <v>5397000</v>
      </c>
      <c r="R435" s="62">
        <f t="shared" si="246"/>
        <v>199764900</v>
      </c>
      <c r="S435" s="62">
        <f t="shared" si="246"/>
        <v>119760084</v>
      </c>
      <c r="T435" s="62">
        <f t="shared" si="246"/>
        <v>85986872</v>
      </c>
      <c r="U435" s="62">
        <f t="shared" si="246"/>
        <v>5397000</v>
      </c>
      <c r="V435" s="62">
        <f t="shared" si="246"/>
        <v>276090145</v>
      </c>
      <c r="W435" s="62">
        <f t="shared" si="246"/>
        <v>14976600</v>
      </c>
      <c r="X435" s="62">
        <f t="shared" si="246"/>
        <v>169255669</v>
      </c>
      <c r="Y435" s="62">
        <f t="shared" si="246"/>
        <v>164376128</v>
      </c>
      <c r="Z435" s="62">
        <f t="shared" si="246"/>
        <v>186264900</v>
      </c>
      <c r="AA435" s="62">
        <f t="shared" si="246"/>
        <v>192194336</v>
      </c>
      <c r="AB435" s="62">
        <f t="shared" si="246"/>
        <v>137259643</v>
      </c>
      <c r="AC435" s="62">
        <f t="shared" si="246"/>
        <v>311623554</v>
      </c>
      <c r="AD435" s="62">
        <f t="shared" si="246"/>
        <v>69570993</v>
      </c>
      <c r="AE435" s="62">
        <f t="shared" si="246"/>
        <v>11970000</v>
      </c>
      <c r="AF435" s="62">
        <f t="shared" si="246"/>
        <v>0</v>
      </c>
      <c r="AG435" s="62">
        <f t="shared" si="246"/>
        <v>24528000</v>
      </c>
      <c r="AH435" s="62">
        <f t="shared" si="246"/>
        <v>348701334</v>
      </c>
      <c r="AI435" s="62">
        <f t="shared" si="246"/>
        <v>159732079</v>
      </c>
      <c r="AJ435" s="62">
        <f t="shared" si="246"/>
        <v>96089157</v>
      </c>
      <c r="AK435" s="62">
        <f t="shared" si="246"/>
        <v>47644698</v>
      </c>
      <c r="AL435" s="62">
        <f t="shared" si="246"/>
        <v>70047289</v>
      </c>
      <c r="AM435" s="62">
        <f t="shared" si="246"/>
        <v>319087845</v>
      </c>
      <c r="AN435" s="62">
        <f t="shared" si="246"/>
        <v>114224824</v>
      </c>
      <c r="AO435" s="62">
        <f t="shared" si="246"/>
        <v>66797136</v>
      </c>
      <c r="AP435" s="62">
        <f t="shared" si="246"/>
        <v>6750000</v>
      </c>
      <c r="AQ435" s="62">
        <f t="shared" si="246"/>
        <v>340000</v>
      </c>
      <c r="AR435" s="62">
        <f t="shared" si="246"/>
        <v>205287735</v>
      </c>
      <c r="AS435" s="62">
        <f t="shared" si="246"/>
        <v>19554000</v>
      </c>
      <c r="AT435" s="62">
        <f t="shared" si="246"/>
        <v>28214000</v>
      </c>
      <c r="AU435" s="62">
        <f t="shared" si="246"/>
        <v>83705000</v>
      </c>
      <c r="AV435" s="62">
        <f t="shared" si="246"/>
        <v>59972800</v>
      </c>
      <c r="AW435" s="62">
        <f t="shared" si="246"/>
        <v>34458000</v>
      </c>
      <c r="AX435" s="62">
        <f t="shared" si="246"/>
        <v>205896899</v>
      </c>
      <c r="AY435" s="62">
        <f t="shared" si="246"/>
        <v>1073710</v>
      </c>
      <c r="AZ435" s="62">
        <f t="shared" si="246"/>
        <v>0</v>
      </c>
      <c r="BA435" s="59">
        <f t="shared" si="247"/>
        <v>4863710699</v>
      </c>
      <c r="BB435" s="28">
        <f t="shared" si="248"/>
        <v>4209047301</v>
      </c>
      <c r="BC435" s="64"/>
      <c r="BD435" s="59">
        <f t="shared" si="249"/>
        <v>73329215</v>
      </c>
      <c r="BE435" s="59">
        <f t="shared" si="250"/>
        <v>481578390</v>
      </c>
      <c r="BF435" s="59">
        <f t="shared" si="251"/>
        <v>466810764</v>
      </c>
      <c r="BG435" s="59">
        <f t="shared" si="252"/>
        <v>410908856</v>
      </c>
      <c r="BH435" s="59">
        <f t="shared" si="253"/>
        <v>465719414</v>
      </c>
      <c r="BI435" s="59">
        <f t="shared" si="254"/>
        <v>680095007</v>
      </c>
      <c r="BJ435" s="59">
        <f t="shared" si="255"/>
        <v>393164547</v>
      </c>
      <c r="BK435" s="59">
        <f t="shared" si="256"/>
        <v>629050570</v>
      </c>
      <c r="BL435" s="59">
        <f t="shared" si="257"/>
        <v>551004656</v>
      </c>
      <c r="BM435" s="59">
        <f t="shared" si="258"/>
        <v>279174871</v>
      </c>
      <c r="BN435" s="59">
        <f t="shared" si="259"/>
        <v>191445800</v>
      </c>
      <c r="BO435" s="59">
        <f t="shared" si="260"/>
        <v>241428609</v>
      </c>
      <c r="BP435" s="64"/>
      <c r="BQ435" s="59">
        <f t="shared" si="261"/>
        <v>1021718369</v>
      </c>
      <c r="BR435" s="59">
        <f t="shared" si="262"/>
        <v>1556723277</v>
      </c>
      <c r="BS435" s="59">
        <f t="shared" si="263"/>
        <v>1573219773</v>
      </c>
      <c r="BT435" s="59">
        <f t="shared" si="264"/>
        <v>712049280</v>
      </c>
    </row>
    <row r="436" hidden="1">
      <c r="A436" s="94"/>
      <c r="B436" s="95"/>
      <c r="C436" s="97" t="s">
        <v>15</v>
      </c>
      <c r="D436" s="98">
        <f>sum(D434:D435)</f>
        <v>25854016000</v>
      </c>
      <c r="AZ436" s="96"/>
      <c r="BA436" s="98">
        <f>sum(BA434:BA435)</f>
        <v>17034965761</v>
      </c>
      <c r="BB436" s="28">
        <f>BA432-BA436</f>
        <v>0</v>
      </c>
      <c r="BC436" s="64"/>
      <c r="BD436" s="163">
        <f t="shared" ref="BD436:BI436" si="265">sum(BD434:BD435)</f>
        <v>589202302</v>
      </c>
      <c r="BE436" s="163">
        <f t="shared" si="265"/>
        <v>1626811357</v>
      </c>
      <c r="BF436" s="163">
        <f t="shared" si="265"/>
        <v>2790620495</v>
      </c>
      <c r="BG436" s="163">
        <f t="shared" si="265"/>
        <v>1568651386</v>
      </c>
      <c r="BH436" s="163">
        <f t="shared" si="265"/>
        <v>1646683771</v>
      </c>
      <c r="BI436" s="163">
        <f t="shared" si="265"/>
        <v>3021149063</v>
      </c>
      <c r="BP436" s="64"/>
    </row>
    <row r="437" hidden="1">
      <c r="A437" s="94"/>
      <c r="B437" s="95"/>
      <c r="C437" s="95"/>
      <c r="D437" s="163">
        <f>D436+D428</f>
        <v>25854016000</v>
      </c>
      <c r="AZ437" s="96"/>
      <c r="BB437" s="64"/>
      <c r="BC437" s="64"/>
      <c r="BE437" s="163">
        <f>sum(BD436:BI436)</f>
        <v>11243118374</v>
      </c>
      <c r="BP437" s="64"/>
    </row>
    <row r="438" hidden="1">
      <c r="A438" s="94"/>
      <c r="B438" s="95"/>
      <c r="C438" s="95"/>
      <c r="AZ438" s="96"/>
      <c r="BB438" s="64"/>
      <c r="BC438" s="64"/>
      <c r="BP438" s="64"/>
    </row>
    <row r="439" hidden="1">
      <c r="A439" s="94"/>
      <c r="B439" s="95"/>
      <c r="C439" s="52" t="s">
        <v>322</v>
      </c>
      <c r="D439" s="62">
        <f t="shared" ref="D439:AZ439" si="266">sum(D182,D129,D141)</f>
        <v>22077585000</v>
      </c>
      <c r="E439" s="62">
        <f t="shared" si="266"/>
        <v>516039587</v>
      </c>
      <c r="F439" s="62">
        <f t="shared" si="266"/>
        <v>73162715</v>
      </c>
      <c r="G439" s="62">
        <f t="shared" si="266"/>
        <v>0</v>
      </c>
      <c r="H439" s="62">
        <f t="shared" si="266"/>
        <v>0</v>
      </c>
      <c r="I439" s="62">
        <f t="shared" si="266"/>
        <v>521898381</v>
      </c>
      <c r="J439" s="62">
        <f t="shared" si="266"/>
        <v>808930614</v>
      </c>
      <c r="K439" s="62">
        <f t="shared" si="266"/>
        <v>262590255</v>
      </c>
      <c r="L439" s="62">
        <f t="shared" si="266"/>
        <v>33392107</v>
      </c>
      <c r="M439" s="62">
        <f t="shared" si="266"/>
        <v>1109580933</v>
      </c>
      <c r="N439" s="62">
        <f t="shared" si="266"/>
        <v>1575271754</v>
      </c>
      <c r="O439" s="62">
        <f t="shared" si="266"/>
        <v>95917808</v>
      </c>
      <c r="P439" s="62">
        <f t="shared" si="266"/>
        <v>0</v>
      </c>
      <c r="Q439" s="62">
        <f t="shared" si="266"/>
        <v>525783857</v>
      </c>
      <c r="R439" s="62">
        <f t="shared" si="266"/>
        <v>265037463</v>
      </c>
      <c r="S439" s="62">
        <f t="shared" si="266"/>
        <v>678856194</v>
      </c>
      <c r="T439" s="62">
        <f t="shared" si="266"/>
        <v>44599400</v>
      </c>
      <c r="U439" s="62">
        <f t="shared" si="266"/>
        <v>604831630</v>
      </c>
      <c r="V439" s="62">
        <f t="shared" si="266"/>
        <v>845954936</v>
      </c>
      <c r="W439" s="62">
        <f t="shared" si="266"/>
        <v>16862925</v>
      </c>
      <c r="X439" s="62">
        <f t="shared" si="266"/>
        <v>110912150</v>
      </c>
      <c r="Y439" s="62">
        <f t="shared" si="266"/>
        <v>1731546035</v>
      </c>
      <c r="Z439" s="62">
        <f t="shared" si="266"/>
        <v>872498121</v>
      </c>
      <c r="AA439" s="62">
        <f t="shared" si="266"/>
        <v>178411259</v>
      </c>
      <c r="AB439" s="62">
        <f t="shared" si="266"/>
        <v>640000</v>
      </c>
      <c r="AC439" s="62">
        <f t="shared" si="266"/>
        <v>1449428975</v>
      </c>
      <c r="AD439" s="62">
        <f t="shared" si="266"/>
        <v>60642040</v>
      </c>
      <c r="AE439" s="62">
        <f t="shared" si="266"/>
        <v>719923</v>
      </c>
      <c r="AF439" s="62">
        <f t="shared" si="266"/>
        <v>0</v>
      </c>
      <c r="AG439" s="62">
        <f t="shared" si="266"/>
        <v>528101933</v>
      </c>
      <c r="AH439" s="62">
        <f t="shared" si="266"/>
        <v>1004906408</v>
      </c>
      <c r="AI439" s="62">
        <f t="shared" si="266"/>
        <v>0</v>
      </c>
      <c r="AJ439" s="62">
        <f t="shared" si="266"/>
        <v>97482157</v>
      </c>
      <c r="AK439" s="62">
        <f t="shared" si="266"/>
        <v>555231021</v>
      </c>
      <c r="AL439" s="62">
        <f t="shared" si="266"/>
        <v>698641374</v>
      </c>
      <c r="AM439" s="62">
        <f t="shared" si="266"/>
        <v>280172808</v>
      </c>
      <c r="AN439" s="62">
        <f t="shared" si="266"/>
        <v>29204840</v>
      </c>
      <c r="AO439" s="62">
        <f t="shared" si="266"/>
        <v>0</v>
      </c>
      <c r="AP439" s="62">
        <f t="shared" si="266"/>
        <v>0</v>
      </c>
      <c r="AQ439" s="62">
        <f t="shared" si="266"/>
        <v>340000</v>
      </c>
      <c r="AR439" s="62">
        <f t="shared" si="266"/>
        <v>0</v>
      </c>
      <c r="AS439" s="62">
        <f t="shared" si="266"/>
        <v>340000</v>
      </c>
      <c r="AT439" s="62">
        <f t="shared" si="266"/>
        <v>1858000</v>
      </c>
      <c r="AU439" s="62">
        <f t="shared" si="266"/>
        <v>0</v>
      </c>
      <c r="AV439" s="62">
        <f t="shared" si="266"/>
        <v>20063000</v>
      </c>
      <c r="AW439" s="62">
        <f t="shared" si="266"/>
        <v>0</v>
      </c>
      <c r="AX439" s="62">
        <f t="shared" si="266"/>
        <v>0</v>
      </c>
      <c r="AY439" s="62">
        <f t="shared" si="266"/>
        <v>0</v>
      </c>
      <c r="AZ439" s="62">
        <f t="shared" si="266"/>
        <v>0</v>
      </c>
      <c r="BA439" s="59">
        <f t="shared" ref="BA439:BA443" si="268">sum(E439:AZ439)</f>
        <v>15599850603</v>
      </c>
      <c r="BB439" s="28">
        <f t="shared" ref="BB439:BB443" si="269">D439-BA439</f>
        <v>6477734397</v>
      </c>
      <c r="BC439" s="64"/>
      <c r="BD439" s="59">
        <f t="shared" ref="BD439:BD443" si="270">sum(E439:H439)</f>
        <v>589202302</v>
      </c>
      <c r="BE439" s="59">
        <f t="shared" ref="BE439:BE443" si="271">sum(I439:L439)</f>
        <v>1626811357</v>
      </c>
      <c r="BF439" s="59">
        <f t="shared" ref="BF439:BF443" si="272">sum(M439:P439)</f>
        <v>2780770495</v>
      </c>
      <c r="BG439" s="59">
        <f t="shared" ref="BG439:BG443" si="273">sum(Q439:T439)</f>
        <v>1514276914</v>
      </c>
      <c r="BH439" s="59">
        <f t="shared" ref="BH439:BH443" si="274">sum(U439:X439)</f>
        <v>1578561641</v>
      </c>
      <c r="BI439" s="59">
        <f t="shared" ref="BI439:BI443" si="275">sum(Y439:AB439)</f>
        <v>2783095415</v>
      </c>
      <c r="BJ439" s="59">
        <f t="shared" ref="BJ439:BJ443" si="276">sum(AC439:AF439)</f>
        <v>1510790938</v>
      </c>
      <c r="BK439" s="59">
        <f t="shared" ref="BK439:BK443" si="277">sum(AG439:AJ439)</f>
        <v>1630490498</v>
      </c>
      <c r="BL439" s="59">
        <f t="shared" ref="BL439:BL443" si="278">sum(AK439:AN439)</f>
        <v>1563250043</v>
      </c>
      <c r="BM439" s="59">
        <f t="shared" ref="BM439:BM443" si="279">sum(AO439:AR439)</f>
        <v>340000</v>
      </c>
      <c r="BN439" s="59">
        <f t="shared" ref="BN439:BN443" si="280">sum(AS439:AV439)</f>
        <v>22261000</v>
      </c>
      <c r="BO439" s="59">
        <f t="shared" ref="BO439:BO443" si="281">sum(AW439:AZ439)</f>
        <v>0</v>
      </c>
      <c r="BP439" s="64"/>
      <c r="BQ439" s="59">
        <f t="shared" ref="BQ439:BQ443" si="282">sum(BD439:BF439)</f>
        <v>4996784154</v>
      </c>
      <c r="BR439" s="59">
        <f t="shared" ref="BR439:BR443" si="283">sum(BG439:BI439)</f>
        <v>5875933970</v>
      </c>
      <c r="BS439" s="59">
        <f t="shared" ref="BS439:BS443" si="284">sum(BJ439:BL439)</f>
        <v>4704531479</v>
      </c>
      <c r="BT439" s="59">
        <f t="shared" ref="BT439:BT443" si="285">sum(BM439:BO439)</f>
        <v>22601000</v>
      </c>
    </row>
    <row r="440" hidden="1">
      <c r="A440" s="94"/>
      <c r="B440" s="95"/>
      <c r="C440" s="52" t="s">
        <v>323</v>
      </c>
      <c r="D440" s="62">
        <f t="shared" ref="D440:AZ440" si="267">sum(D6)</f>
        <v>242935000</v>
      </c>
      <c r="E440" s="62">
        <f t="shared" si="267"/>
        <v>0</v>
      </c>
      <c r="F440" s="62">
        <f t="shared" si="267"/>
        <v>0</v>
      </c>
      <c r="G440" s="62">
        <f t="shared" si="267"/>
        <v>0</v>
      </c>
      <c r="H440" s="62">
        <f t="shared" si="267"/>
        <v>0</v>
      </c>
      <c r="I440" s="62">
        <f t="shared" si="267"/>
        <v>0</v>
      </c>
      <c r="J440" s="62">
        <f t="shared" si="267"/>
        <v>0</v>
      </c>
      <c r="K440" s="62">
        <f t="shared" si="267"/>
        <v>0</v>
      </c>
      <c r="L440" s="62">
        <f t="shared" si="267"/>
        <v>0</v>
      </c>
      <c r="M440" s="62">
        <f t="shared" si="267"/>
        <v>0</v>
      </c>
      <c r="N440" s="62">
        <f t="shared" si="267"/>
        <v>9850000</v>
      </c>
      <c r="O440" s="62">
        <f t="shared" si="267"/>
        <v>0</v>
      </c>
      <c r="P440" s="62">
        <f t="shared" si="267"/>
        <v>0</v>
      </c>
      <c r="Q440" s="62">
        <f t="shared" si="267"/>
        <v>0</v>
      </c>
      <c r="R440" s="62">
        <f t="shared" si="267"/>
        <v>0</v>
      </c>
      <c r="S440" s="62">
        <f t="shared" si="267"/>
        <v>0</v>
      </c>
      <c r="T440" s="62">
        <f t="shared" si="267"/>
        <v>1047000</v>
      </c>
      <c r="U440" s="62">
        <f t="shared" si="267"/>
        <v>0</v>
      </c>
      <c r="V440" s="62">
        <f t="shared" si="267"/>
        <v>0</v>
      </c>
      <c r="W440" s="62">
        <f t="shared" si="267"/>
        <v>4130000</v>
      </c>
      <c r="X440" s="62">
        <f t="shared" si="267"/>
        <v>0</v>
      </c>
      <c r="Y440" s="62">
        <f t="shared" si="267"/>
        <v>0</v>
      </c>
      <c r="Z440" s="62">
        <f t="shared" si="267"/>
        <v>0</v>
      </c>
      <c r="AA440" s="62">
        <f t="shared" si="267"/>
        <v>2118050</v>
      </c>
      <c r="AB440" s="62">
        <f t="shared" si="267"/>
        <v>3500000</v>
      </c>
      <c r="AC440" s="62">
        <f t="shared" si="267"/>
        <v>0</v>
      </c>
      <c r="AD440" s="62">
        <f t="shared" si="267"/>
        <v>0</v>
      </c>
      <c r="AE440" s="62">
        <f t="shared" si="267"/>
        <v>0</v>
      </c>
      <c r="AF440" s="62">
        <f t="shared" si="267"/>
        <v>0</v>
      </c>
      <c r="AG440" s="62">
        <f t="shared" si="267"/>
        <v>1926000</v>
      </c>
      <c r="AH440" s="62">
        <f t="shared" si="267"/>
        <v>0</v>
      </c>
      <c r="AI440" s="62">
        <f t="shared" si="267"/>
        <v>2615000</v>
      </c>
      <c r="AJ440" s="62">
        <f t="shared" si="267"/>
        <v>0</v>
      </c>
      <c r="AK440" s="62">
        <f t="shared" si="267"/>
        <v>15250000</v>
      </c>
      <c r="AL440" s="62">
        <f t="shared" si="267"/>
        <v>0</v>
      </c>
      <c r="AM440" s="62">
        <f t="shared" si="267"/>
        <v>0</v>
      </c>
      <c r="AN440" s="62">
        <f t="shared" si="267"/>
        <v>3630000</v>
      </c>
      <c r="AO440" s="62">
        <f t="shared" si="267"/>
        <v>0</v>
      </c>
      <c r="AP440" s="62">
        <f t="shared" si="267"/>
        <v>2310000</v>
      </c>
      <c r="AQ440" s="62">
        <f t="shared" si="267"/>
        <v>0</v>
      </c>
      <c r="AR440" s="62">
        <f t="shared" si="267"/>
        <v>2729240</v>
      </c>
      <c r="AS440" s="62">
        <f t="shared" si="267"/>
        <v>8780000</v>
      </c>
      <c r="AT440" s="62">
        <f t="shared" si="267"/>
        <v>26356000</v>
      </c>
      <c r="AU440" s="62">
        <f t="shared" si="267"/>
        <v>83705000</v>
      </c>
      <c r="AV440" s="62">
        <f t="shared" si="267"/>
        <v>18839000</v>
      </c>
      <c r="AW440" s="62">
        <f t="shared" si="267"/>
        <v>34458000</v>
      </c>
      <c r="AX440" s="62">
        <f t="shared" si="267"/>
        <v>20618000</v>
      </c>
      <c r="AY440" s="62">
        <f t="shared" si="267"/>
        <v>1073710</v>
      </c>
      <c r="AZ440" s="63">
        <f t="shared" si="267"/>
        <v>0</v>
      </c>
      <c r="BA440" s="59">
        <f t="shared" si="268"/>
        <v>242935000</v>
      </c>
      <c r="BB440" s="28">
        <f t="shared" si="269"/>
        <v>0</v>
      </c>
      <c r="BC440" s="64"/>
      <c r="BD440" s="59">
        <f t="shared" si="270"/>
        <v>0</v>
      </c>
      <c r="BE440" s="59">
        <f t="shared" si="271"/>
        <v>0</v>
      </c>
      <c r="BF440" s="59">
        <f t="shared" si="272"/>
        <v>9850000</v>
      </c>
      <c r="BG440" s="59">
        <f t="shared" si="273"/>
        <v>1047000</v>
      </c>
      <c r="BH440" s="59">
        <f t="shared" si="274"/>
        <v>4130000</v>
      </c>
      <c r="BI440" s="59">
        <f t="shared" si="275"/>
        <v>5618050</v>
      </c>
      <c r="BJ440" s="59">
        <f t="shared" si="276"/>
        <v>0</v>
      </c>
      <c r="BK440" s="59">
        <f t="shared" si="277"/>
        <v>4541000</v>
      </c>
      <c r="BL440" s="59">
        <f t="shared" si="278"/>
        <v>18880000</v>
      </c>
      <c r="BM440" s="59">
        <f t="shared" si="279"/>
        <v>5039240</v>
      </c>
      <c r="BN440" s="59">
        <f t="shared" si="280"/>
        <v>137680000</v>
      </c>
      <c r="BO440" s="59">
        <f t="shared" si="281"/>
        <v>56149710</v>
      </c>
      <c r="BP440" s="64"/>
      <c r="BQ440" s="59">
        <f t="shared" si="282"/>
        <v>9850000</v>
      </c>
      <c r="BR440" s="59">
        <f t="shared" si="283"/>
        <v>10795050</v>
      </c>
      <c r="BS440" s="59">
        <f t="shared" si="284"/>
        <v>23421000</v>
      </c>
      <c r="BT440" s="59">
        <f t="shared" si="285"/>
        <v>198868950</v>
      </c>
    </row>
    <row r="441" hidden="1">
      <c r="A441" s="94"/>
      <c r="B441" s="95"/>
      <c r="C441" s="52" t="s">
        <v>324</v>
      </c>
      <c r="D441" s="62">
        <f t="shared" ref="D441:AZ441" si="286">D147</f>
        <v>10446000</v>
      </c>
      <c r="E441" s="62">
        <f t="shared" si="286"/>
        <v>0</v>
      </c>
      <c r="F441" s="62">
        <f t="shared" si="286"/>
        <v>0</v>
      </c>
      <c r="G441" s="62">
        <f t="shared" si="286"/>
        <v>0</v>
      </c>
      <c r="H441" s="62">
        <f t="shared" si="286"/>
        <v>0</v>
      </c>
      <c r="I441" s="62">
        <f t="shared" si="286"/>
        <v>0</v>
      </c>
      <c r="J441" s="62">
        <f t="shared" si="286"/>
        <v>0</v>
      </c>
      <c r="K441" s="62">
        <f t="shared" si="286"/>
        <v>0</v>
      </c>
      <c r="L441" s="62">
        <f t="shared" si="286"/>
        <v>0</v>
      </c>
      <c r="M441" s="62">
        <f t="shared" si="286"/>
        <v>0</v>
      </c>
      <c r="N441" s="62">
        <f t="shared" si="286"/>
        <v>0</v>
      </c>
      <c r="O441" s="62">
        <f t="shared" si="286"/>
        <v>0</v>
      </c>
      <c r="P441" s="62">
        <f t="shared" si="286"/>
        <v>0</v>
      </c>
      <c r="Q441" s="62">
        <f t="shared" si="286"/>
        <v>0</v>
      </c>
      <c r="R441" s="62">
        <f t="shared" si="286"/>
        <v>0</v>
      </c>
      <c r="S441" s="62">
        <f t="shared" si="286"/>
        <v>0</v>
      </c>
      <c r="T441" s="62">
        <f t="shared" si="286"/>
        <v>0</v>
      </c>
      <c r="U441" s="62">
        <f t="shared" si="286"/>
        <v>0</v>
      </c>
      <c r="V441" s="62">
        <f t="shared" si="286"/>
        <v>0</v>
      </c>
      <c r="W441" s="62">
        <f t="shared" si="286"/>
        <v>0</v>
      </c>
      <c r="X441" s="62">
        <f t="shared" si="286"/>
        <v>0</v>
      </c>
      <c r="Y441" s="62">
        <f t="shared" si="286"/>
        <v>0</v>
      </c>
      <c r="Z441" s="62">
        <f t="shared" si="286"/>
        <v>0</v>
      </c>
      <c r="AA441" s="62">
        <f t="shared" si="286"/>
        <v>0</v>
      </c>
      <c r="AB441" s="62">
        <f t="shared" si="286"/>
        <v>0</v>
      </c>
      <c r="AC441" s="62">
        <f t="shared" si="286"/>
        <v>3800000</v>
      </c>
      <c r="AD441" s="62">
        <f t="shared" si="286"/>
        <v>0</v>
      </c>
      <c r="AE441" s="62">
        <f t="shared" si="286"/>
        <v>0</v>
      </c>
      <c r="AF441" s="62">
        <f t="shared" si="286"/>
        <v>0</v>
      </c>
      <c r="AG441" s="62">
        <f t="shared" si="286"/>
        <v>0</v>
      </c>
      <c r="AH441" s="62">
        <f t="shared" si="286"/>
        <v>0</v>
      </c>
      <c r="AI441" s="62">
        <f t="shared" si="286"/>
        <v>0</v>
      </c>
      <c r="AJ441" s="62">
        <f t="shared" si="286"/>
        <v>0</v>
      </c>
      <c r="AK441" s="62">
        <f t="shared" si="286"/>
        <v>0</v>
      </c>
      <c r="AL441" s="62">
        <f t="shared" si="286"/>
        <v>0</v>
      </c>
      <c r="AM441" s="62">
        <f t="shared" si="286"/>
        <v>0</v>
      </c>
      <c r="AN441" s="62">
        <f t="shared" si="286"/>
        <v>4800000</v>
      </c>
      <c r="AO441" s="62">
        <f t="shared" si="286"/>
        <v>0</v>
      </c>
      <c r="AP441" s="62">
        <f t="shared" si="286"/>
        <v>0</v>
      </c>
      <c r="AQ441" s="62">
        <f t="shared" si="286"/>
        <v>0</v>
      </c>
      <c r="AR441" s="62">
        <f t="shared" si="286"/>
        <v>0</v>
      </c>
      <c r="AS441" s="62">
        <f t="shared" si="286"/>
        <v>0</v>
      </c>
      <c r="AT441" s="62">
        <f t="shared" si="286"/>
        <v>0</v>
      </c>
      <c r="AU441" s="62">
        <f t="shared" si="286"/>
        <v>0</v>
      </c>
      <c r="AV441" s="62">
        <f t="shared" si="286"/>
        <v>0</v>
      </c>
      <c r="AW441" s="62">
        <f t="shared" si="286"/>
        <v>0</v>
      </c>
      <c r="AX441" s="62">
        <f t="shared" si="286"/>
        <v>0</v>
      </c>
      <c r="AY441" s="62">
        <f t="shared" si="286"/>
        <v>0</v>
      </c>
      <c r="AZ441" s="63">
        <f t="shared" si="286"/>
        <v>0</v>
      </c>
      <c r="BA441" s="59">
        <f t="shared" si="268"/>
        <v>8600000</v>
      </c>
      <c r="BB441" s="28">
        <f t="shared" si="269"/>
        <v>1846000</v>
      </c>
      <c r="BC441" s="64"/>
      <c r="BD441" s="59">
        <f t="shared" si="270"/>
        <v>0</v>
      </c>
      <c r="BE441" s="59">
        <f t="shared" si="271"/>
        <v>0</v>
      </c>
      <c r="BF441" s="59">
        <f t="shared" si="272"/>
        <v>0</v>
      </c>
      <c r="BG441" s="59">
        <f t="shared" si="273"/>
        <v>0</v>
      </c>
      <c r="BH441" s="59">
        <f t="shared" si="274"/>
        <v>0</v>
      </c>
      <c r="BI441" s="59">
        <f t="shared" si="275"/>
        <v>0</v>
      </c>
      <c r="BJ441" s="59">
        <f t="shared" si="276"/>
        <v>3800000</v>
      </c>
      <c r="BK441" s="59">
        <f t="shared" si="277"/>
        <v>0</v>
      </c>
      <c r="BL441" s="59">
        <f t="shared" si="278"/>
        <v>4800000</v>
      </c>
      <c r="BM441" s="59">
        <f t="shared" si="279"/>
        <v>0</v>
      </c>
      <c r="BN441" s="59">
        <f t="shared" si="280"/>
        <v>0</v>
      </c>
      <c r="BO441" s="59">
        <f t="shared" si="281"/>
        <v>0</v>
      </c>
      <c r="BP441" s="64"/>
      <c r="BQ441" s="59">
        <f t="shared" si="282"/>
        <v>0</v>
      </c>
      <c r="BR441" s="59">
        <f t="shared" si="283"/>
        <v>0</v>
      </c>
      <c r="BS441" s="59">
        <f t="shared" si="284"/>
        <v>8600000</v>
      </c>
      <c r="BT441" s="59">
        <f t="shared" si="285"/>
        <v>0</v>
      </c>
    </row>
    <row r="442" hidden="1">
      <c r="A442" s="94"/>
      <c r="B442" s="95"/>
      <c r="C442" s="52" t="s">
        <v>325</v>
      </c>
      <c r="D442" s="62">
        <f t="shared" ref="D442:AZ442" si="287">sum(D111)</f>
        <v>483094000</v>
      </c>
      <c r="E442" s="62">
        <f t="shared" si="287"/>
        <v>0</v>
      </c>
      <c r="F442" s="62">
        <f t="shared" si="287"/>
        <v>0</v>
      </c>
      <c r="G442" s="62">
        <f t="shared" si="287"/>
        <v>0</v>
      </c>
      <c r="H442" s="62">
        <f t="shared" si="287"/>
        <v>0</v>
      </c>
      <c r="I442" s="62">
        <f t="shared" si="287"/>
        <v>0</v>
      </c>
      <c r="J442" s="62">
        <f t="shared" si="287"/>
        <v>0</v>
      </c>
      <c r="K442" s="62">
        <f t="shared" si="287"/>
        <v>0</v>
      </c>
      <c r="L442" s="62">
        <f t="shared" si="287"/>
        <v>0</v>
      </c>
      <c r="M442" s="62">
        <f t="shared" si="287"/>
        <v>0</v>
      </c>
      <c r="N442" s="62">
        <f t="shared" si="287"/>
        <v>0</v>
      </c>
      <c r="O442" s="62">
        <f t="shared" si="287"/>
        <v>0</v>
      </c>
      <c r="P442" s="62">
        <f t="shared" si="287"/>
        <v>0</v>
      </c>
      <c r="Q442" s="62">
        <f t="shared" si="287"/>
        <v>0</v>
      </c>
      <c r="R442" s="62">
        <f t="shared" si="287"/>
        <v>0</v>
      </c>
      <c r="S442" s="62">
        <f t="shared" si="287"/>
        <v>12987000</v>
      </c>
      <c r="T442" s="62">
        <f t="shared" si="287"/>
        <v>7340000</v>
      </c>
      <c r="U442" s="62">
        <f t="shared" si="287"/>
        <v>0</v>
      </c>
      <c r="V442" s="62">
        <f t="shared" si="287"/>
        <v>0</v>
      </c>
      <c r="W442" s="62">
        <f t="shared" si="287"/>
        <v>4329000</v>
      </c>
      <c r="X442" s="62">
        <f t="shared" si="287"/>
        <v>0</v>
      </c>
      <c r="Y442" s="62">
        <f t="shared" si="287"/>
        <v>0</v>
      </c>
      <c r="Z442" s="62">
        <f t="shared" si="287"/>
        <v>0</v>
      </c>
      <c r="AA442" s="62">
        <f t="shared" si="287"/>
        <v>2100000</v>
      </c>
      <c r="AB442" s="62">
        <f t="shared" si="287"/>
        <v>15490500</v>
      </c>
      <c r="AC442" s="62">
        <f t="shared" si="287"/>
        <v>10024000</v>
      </c>
      <c r="AD442" s="62">
        <f t="shared" si="287"/>
        <v>10885000</v>
      </c>
      <c r="AE442" s="62">
        <f t="shared" si="287"/>
        <v>11250000</v>
      </c>
      <c r="AF442" s="62">
        <f t="shared" si="287"/>
        <v>0</v>
      </c>
      <c r="AG442" s="62">
        <f t="shared" si="287"/>
        <v>17205000</v>
      </c>
      <c r="AH442" s="62">
        <f t="shared" si="287"/>
        <v>0</v>
      </c>
      <c r="AI442" s="62">
        <f t="shared" si="287"/>
        <v>23140670</v>
      </c>
      <c r="AJ442" s="62">
        <f t="shared" si="287"/>
        <v>0</v>
      </c>
      <c r="AK442" s="62">
        <f t="shared" si="287"/>
        <v>0</v>
      </c>
      <c r="AL442" s="62">
        <f t="shared" si="287"/>
        <v>5272500</v>
      </c>
      <c r="AM442" s="62">
        <f t="shared" si="287"/>
        <v>18870000</v>
      </c>
      <c r="AN442" s="62">
        <f t="shared" si="287"/>
        <v>28860000</v>
      </c>
      <c r="AO442" s="62">
        <f t="shared" si="287"/>
        <v>66797136</v>
      </c>
      <c r="AP442" s="62">
        <f t="shared" si="287"/>
        <v>4440000</v>
      </c>
      <c r="AQ442" s="62">
        <f t="shared" si="287"/>
        <v>0</v>
      </c>
      <c r="AR442" s="62">
        <f t="shared" si="287"/>
        <v>27319495</v>
      </c>
      <c r="AS442" s="62">
        <f t="shared" si="287"/>
        <v>10434000</v>
      </c>
      <c r="AT442" s="62">
        <f t="shared" si="287"/>
        <v>0</v>
      </c>
      <c r="AU442" s="62">
        <f t="shared" si="287"/>
        <v>0</v>
      </c>
      <c r="AV442" s="62">
        <f t="shared" si="287"/>
        <v>21070800</v>
      </c>
      <c r="AW442" s="62">
        <f t="shared" si="287"/>
        <v>0</v>
      </c>
      <c r="AX442" s="62">
        <f t="shared" si="287"/>
        <v>185278899</v>
      </c>
      <c r="AY442" s="62">
        <f t="shared" si="287"/>
        <v>0</v>
      </c>
      <c r="AZ442" s="63">
        <f t="shared" si="287"/>
        <v>0</v>
      </c>
      <c r="BA442" s="59">
        <f t="shared" si="268"/>
        <v>483094000</v>
      </c>
      <c r="BB442" s="28">
        <f t="shared" si="269"/>
        <v>0</v>
      </c>
      <c r="BC442" s="64"/>
      <c r="BD442" s="59">
        <f t="shared" si="270"/>
        <v>0</v>
      </c>
      <c r="BE442" s="59">
        <f t="shared" si="271"/>
        <v>0</v>
      </c>
      <c r="BF442" s="59">
        <f t="shared" si="272"/>
        <v>0</v>
      </c>
      <c r="BG442" s="59">
        <f t="shared" si="273"/>
        <v>20327000</v>
      </c>
      <c r="BH442" s="59">
        <f t="shared" si="274"/>
        <v>4329000</v>
      </c>
      <c r="BI442" s="59">
        <f t="shared" si="275"/>
        <v>17590500</v>
      </c>
      <c r="BJ442" s="59">
        <f t="shared" si="276"/>
        <v>32159000</v>
      </c>
      <c r="BK442" s="59">
        <f t="shared" si="277"/>
        <v>40345670</v>
      </c>
      <c r="BL442" s="59">
        <f t="shared" si="278"/>
        <v>53002500</v>
      </c>
      <c r="BM442" s="59">
        <f t="shared" si="279"/>
        <v>98556631</v>
      </c>
      <c r="BN442" s="59">
        <f t="shared" si="280"/>
        <v>31504800</v>
      </c>
      <c r="BO442" s="59">
        <f t="shared" si="281"/>
        <v>185278899</v>
      </c>
      <c r="BP442" s="64"/>
      <c r="BQ442" s="59">
        <f t="shared" si="282"/>
        <v>0</v>
      </c>
      <c r="BR442" s="59">
        <f t="shared" si="283"/>
        <v>42246500</v>
      </c>
      <c r="BS442" s="59">
        <f t="shared" si="284"/>
        <v>125507170</v>
      </c>
      <c r="BT442" s="59">
        <f t="shared" si="285"/>
        <v>315340330</v>
      </c>
    </row>
    <row r="443" hidden="1">
      <c r="A443" s="94"/>
      <c r="B443" s="95"/>
      <c r="C443" s="52" t="s">
        <v>326</v>
      </c>
      <c r="D443" s="62">
        <f t="shared" ref="D443:AZ443" si="288">sum(D154)</f>
        <v>2879402000</v>
      </c>
      <c r="E443" s="62">
        <f t="shared" si="288"/>
        <v>0</v>
      </c>
      <c r="F443" s="62">
        <f t="shared" si="288"/>
        <v>0</v>
      </c>
      <c r="G443" s="62">
        <f t="shared" si="288"/>
        <v>0</v>
      </c>
      <c r="H443" s="62">
        <f t="shared" si="288"/>
        <v>0</v>
      </c>
      <c r="I443" s="62">
        <f t="shared" si="288"/>
        <v>0</v>
      </c>
      <c r="J443" s="62">
        <f t="shared" si="288"/>
        <v>0</v>
      </c>
      <c r="K443" s="62">
        <f t="shared" si="288"/>
        <v>0</v>
      </c>
      <c r="L443" s="62">
        <f t="shared" si="288"/>
        <v>0</v>
      </c>
      <c r="M443" s="62">
        <f t="shared" si="288"/>
        <v>0</v>
      </c>
      <c r="N443" s="62">
        <f t="shared" si="288"/>
        <v>0</v>
      </c>
      <c r="O443" s="62">
        <f t="shared" si="288"/>
        <v>0</v>
      </c>
      <c r="P443" s="62">
        <f t="shared" si="288"/>
        <v>0</v>
      </c>
      <c r="Q443" s="62">
        <f t="shared" si="288"/>
        <v>0</v>
      </c>
      <c r="R443" s="62">
        <f t="shared" si="288"/>
        <v>0</v>
      </c>
      <c r="S443" s="62">
        <f t="shared" si="288"/>
        <v>0</v>
      </c>
      <c r="T443" s="62">
        <f t="shared" si="288"/>
        <v>33000472</v>
      </c>
      <c r="U443" s="62">
        <f t="shared" si="288"/>
        <v>0</v>
      </c>
      <c r="V443" s="62">
        <f t="shared" si="288"/>
        <v>0</v>
      </c>
      <c r="W443" s="62">
        <f t="shared" si="288"/>
        <v>585600</v>
      </c>
      <c r="X443" s="62">
        <f t="shared" si="288"/>
        <v>59077530</v>
      </c>
      <c r="Y443" s="62">
        <f t="shared" si="288"/>
        <v>87650928</v>
      </c>
      <c r="Z443" s="62">
        <f t="shared" si="288"/>
        <v>0</v>
      </c>
      <c r="AA443" s="62">
        <f t="shared" si="288"/>
        <v>9565027</v>
      </c>
      <c r="AB443" s="62">
        <f t="shared" si="288"/>
        <v>117629143</v>
      </c>
      <c r="AC443" s="62">
        <f t="shared" si="288"/>
        <v>11345310</v>
      </c>
      <c r="AD443" s="62">
        <f t="shared" si="288"/>
        <v>0</v>
      </c>
      <c r="AE443" s="62">
        <f t="shared" si="288"/>
        <v>0</v>
      </c>
      <c r="AF443" s="62">
        <f t="shared" si="288"/>
        <v>0</v>
      </c>
      <c r="AG443" s="62">
        <f t="shared" si="288"/>
        <v>0</v>
      </c>
      <c r="AH443" s="62">
        <f t="shared" si="288"/>
        <v>0</v>
      </c>
      <c r="AI443" s="62">
        <f t="shared" si="288"/>
        <v>133976409</v>
      </c>
      <c r="AJ443" s="62">
        <f t="shared" si="288"/>
        <v>0</v>
      </c>
      <c r="AK443" s="62">
        <f t="shared" si="288"/>
        <v>0</v>
      </c>
      <c r="AL443" s="62">
        <f t="shared" si="288"/>
        <v>3086747</v>
      </c>
      <c r="AM443" s="62">
        <f t="shared" si="288"/>
        <v>21600008</v>
      </c>
      <c r="AN443" s="62">
        <f t="shared" si="288"/>
        <v>47729984</v>
      </c>
      <c r="AO443" s="62">
        <f t="shared" si="288"/>
        <v>0</v>
      </c>
      <c r="AP443" s="62">
        <f t="shared" si="288"/>
        <v>0</v>
      </c>
      <c r="AQ443" s="62">
        <f t="shared" si="288"/>
        <v>0</v>
      </c>
      <c r="AR443" s="62">
        <f t="shared" si="288"/>
        <v>14685000</v>
      </c>
      <c r="AS443" s="62">
        <f t="shared" si="288"/>
        <v>0</v>
      </c>
      <c r="AT443" s="62">
        <f t="shared" si="288"/>
        <v>0</v>
      </c>
      <c r="AU443" s="62">
        <f t="shared" si="288"/>
        <v>0</v>
      </c>
      <c r="AV443" s="62">
        <f t="shared" si="288"/>
        <v>0</v>
      </c>
      <c r="AW443" s="62">
        <f t="shared" si="288"/>
        <v>0</v>
      </c>
      <c r="AX443" s="62">
        <f t="shared" si="288"/>
        <v>0</v>
      </c>
      <c r="AY443" s="62">
        <f t="shared" si="288"/>
        <v>0</v>
      </c>
      <c r="AZ443" s="63">
        <f t="shared" si="288"/>
        <v>0</v>
      </c>
      <c r="BA443" s="59">
        <f t="shared" si="268"/>
        <v>539932158</v>
      </c>
      <c r="BB443" s="28">
        <f t="shared" si="269"/>
        <v>2339469842</v>
      </c>
      <c r="BC443" s="64"/>
      <c r="BD443" s="59">
        <f t="shared" si="270"/>
        <v>0</v>
      </c>
      <c r="BE443" s="59">
        <f t="shared" si="271"/>
        <v>0</v>
      </c>
      <c r="BF443" s="59">
        <f t="shared" si="272"/>
        <v>0</v>
      </c>
      <c r="BG443" s="59">
        <f t="shared" si="273"/>
        <v>33000472</v>
      </c>
      <c r="BH443" s="59">
        <f t="shared" si="274"/>
        <v>59663130</v>
      </c>
      <c r="BI443" s="59">
        <f t="shared" si="275"/>
        <v>214845098</v>
      </c>
      <c r="BJ443" s="59">
        <f t="shared" si="276"/>
        <v>11345310</v>
      </c>
      <c r="BK443" s="59">
        <f t="shared" si="277"/>
        <v>133976409</v>
      </c>
      <c r="BL443" s="59">
        <f t="shared" si="278"/>
        <v>72416739</v>
      </c>
      <c r="BM443" s="59">
        <f t="shared" si="279"/>
        <v>14685000</v>
      </c>
      <c r="BN443" s="59">
        <f t="shared" si="280"/>
        <v>0</v>
      </c>
      <c r="BO443" s="59">
        <f t="shared" si="281"/>
        <v>0</v>
      </c>
      <c r="BP443" s="64"/>
      <c r="BQ443" s="59">
        <f t="shared" si="282"/>
        <v>0</v>
      </c>
      <c r="BR443" s="59">
        <f t="shared" si="283"/>
        <v>307508700</v>
      </c>
      <c r="BS443" s="59">
        <f t="shared" si="284"/>
        <v>217738458</v>
      </c>
      <c r="BT443" s="59">
        <f t="shared" si="285"/>
        <v>14685000</v>
      </c>
    </row>
    <row r="444" hidden="1">
      <c r="A444" s="94"/>
      <c r="B444" s="95"/>
      <c r="C444" s="97" t="s">
        <v>15</v>
      </c>
      <c r="D444" s="98">
        <f>sum(D439:D443)</f>
        <v>25693462000</v>
      </c>
      <c r="AZ444" s="96"/>
      <c r="BA444" s="98">
        <f>sum(BA439:BA443)</f>
        <v>16874411761</v>
      </c>
      <c r="BB444" s="64"/>
      <c r="BC444" s="64"/>
      <c r="BP444" s="64"/>
    </row>
    <row r="445" hidden="1">
      <c r="A445" s="94"/>
      <c r="B445" s="95"/>
      <c r="C445" s="95"/>
      <c r="AZ445" s="96"/>
      <c r="BB445" s="64"/>
      <c r="BC445" s="64"/>
      <c r="BP445" s="64"/>
    </row>
    <row r="446" hidden="1">
      <c r="A446" s="94"/>
      <c r="B446" s="95"/>
      <c r="C446" s="95"/>
      <c r="AZ446" s="96"/>
      <c r="BB446" s="64"/>
      <c r="BC446" s="64"/>
      <c r="BP446" s="64"/>
    </row>
    <row r="447" hidden="1">
      <c r="A447" s="94"/>
      <c r="B447" s="95"/>
      <c r="C447" s="52" t="s">
        <v>423</v>
      </c>
      <c r="D447" s="62">
        <f t="shared" ref="D447:AY447" si="289">sum(D8,D28,D52,D63,D113,D155,D77,D141)</f>
        <v>3571368000</v>
      </c>
      <c r="E447" s="62">
        <f t="shared" si="289"/>
        <v>0</v>
      </c>
      <c r="F447" s="62">
        <f t="shared" si="289"/>
        <v>0</v>
      </c>
      <c r="G447" s="62">
        <f t="shared" si="289"/>
        <v>0</v>
      </c>
      <c r="H447" s="62">
        <f t="shared" si="289"/>
        <v>0</v>
      </c>
      <c r="I447" s="62">
        <f t="shared" si="289"/>
        <v>0</v>
      </c>
      <c r="J447" s="62">
        <f t="shared" si="289"/>
        <v>0</v>
      </c>
      <c r="K447" s="62">
        <f t="shared" si="289"/>
        <v>0</v>
      </c>
      <c r="L447" s="62">
        <f t="shared" si="289"/>
        <v>0</v>
      </c>
      <c r="M447" s="62">
        <f t="shared" si="289"/>
        <v>0</v>
      </c>
      <c r="N447" s="62">
        <f t="shared" si="289"/>
        <v>3000000</v>
      </c>
      <c r="O447" s="62">
        <f t="shared" si="289"/>
        <v>0</v>
      </c>
      <c r="P447" s="62">
        <f t="shared" si="289"/>
        <v>0</v>
      </c>
      <c r="Q447" s="62">
        <f t="shared" si="289"/>
        <v>0</v>
      </c>
      <c r="R447" s="62">
        <f t="shared" si="289"/>
        <v>0</v>
      </c>
      <c r="S447" s="62">
        <f t="shared" si="289"/>
        <v>12987000</v>
      </c>
      <c r="T447" s="62">
        <f t="shared" si="289"/>
        <v>41387472</v>
      </c>
      <c r="U447" s="62">
        <f t="shared" si="289"/>
        <v>0</v>
      </c>
      <c r="V447" s="62">
        <f t="shared" si="289"/>
        <v>0</v>
      </c>
      <c r="W447" s="62">
        <f t="shared" si="289"/>
        <v>7114600</v>
      </c>
      <c r="X447" s="62">
        <f t="shared" si="289"/>
        <v>59077530</v>
      </c>
      <c r="Y447" s="62">
        <f t="shared" si="289"/>
        <v>87650928</v>
      </c>
      <c r="Z447" s="62">
        <f t="shared" si="289"/>
        <v>0</v>
      </c>
      <c r="AA447" s="62">
        <f t="shared" si="289"/>
        <v>12983077</v>
      </c>
      <c r="AB447" s="62">
        <f t="shared" si="289"/>
        <v>136619643</v>
      </c>
      <c r="AC447" s="62">
        <f t="shared" si="289"/>
        <v>21369310</v>
      </c>
      <c r="AD447" s="62">
        <f t="shared" si="289"/>
        <v>10885000</v>
      </c>
      <c r="AE447" s="62">
        <f t="shared" si="289"/>
        <v>11250000</v>
      </c>
      <c r="AF447" s="62">
        <f t="shared" si="289"/>
        <v>0</v>
      </c>
      <c r="AG447" s="62">
        <f t="shared" si="289"/>
        <v>19131000</v>
      </c>
      <c r="AH447" s="62">
        <f t="shared" si="289"/>
        <v>0</v>
      </c>
      <c r="AI447" s="62">
        <f t="shared" si="289"/>
        <v>159732079</v>
      </c>
      <c r="AJ447" s="62">
        <f t="shared" si="289"/>
        <v>0</v>
      </c>
      <c r="AK447" s="62">
        <f t="shared" si="289"/>
        <v>15250000</v>
      </c>
      <c r="AL447" s="62">
        <f t="shared" si="289"/>
        <v>8359247</v>
      </c>
      <c r="AM447" s="62">
        <f t="shared" si="289"/>
        <v>40470008</v>
      </c>
      <c r="AN447" s="62">
        <f t="shared" si="289"/>
        <v>103419993</v>
      </c>
      <c r="AO447" s="62">
        <f t="shared" si="289"/>
        <v>66797136</v>
      </c>
      <c r="AP447" s="62">
        <f t="shared" si="289"/>
        <v>6750000</v>
      </c>
      <c r="AQ447" s="62">
        <f t="shared" si="289"/>
        <v>0</v>
      </c>
      <c r="AR447" s="62">
        <f t="shared" si="289"/>
        <v>44619495</v>
      </c>
      <c r="AS447" s="62">
        <f t="shared" si="289"/>
        <v>19214000</v>
      </c>
      <c r="AT447" s="62">
        <f t="shared" si="289"/>
        <v>13895000</v>
      </c>
      <c r="AU447" s="62">
        <f t="shared" si="289"/>
        <v>0</v>
      </c>
      <c r="AV447" s="62">
        <f t="shared" si="289"/>
        <v>21070800</v>
      </c>
      <c r="AW447" s="62">
        <f t="shared" si="289"/>
        <v>34458000</v>
      </c>
      <c r="AX447" s="62">
        <f t="shared" si="289"/>
        <v>196104899</v>
      </c>
      <c r="AY447" s="62">
        <f t="shared" si="289"/>
        <v>481950</v>
      </c>
      <c r="AZ447" s="62">
        <f>sum(AZ8,AZ28,AZ52,AZ63,AZ113,AZ155,AZ141)</f>
        <v>0</v>
      </c>
      <c r="BA447" s="59">
        <f t="shared" ref="BA447:BA451" si="293">sum(E447:AZ447)</f>
        <v>1154078167</v>
      </c>
      <c r="BB447" s="64"/>
      <c r="BC447" s="64"/>
      <c r="BD447" s="62">
        <f t="shared" ref="BD447:BO447" si="290">sum(BD8,BD28,BD52,BD63,BD113,BD155,BD77)</f>
        <v>0</v>
      </c>
      <c r="BE447" s="62">
        <f t="shared" si="290"/>
        <v>0</v>
      </c>
      <c r="BF447" s="62">
        <f t="shared" si="290"/>
        <v>3000000</v>
      </c>
      <c r="BG447" s="62">
        <f t="shared" si="290"/>
        <v>54374472</v>
      </c>
      <c r="BH447" s="62">
        <f t="shared" si="290"/>
        <v>66192130</v>
      </c>
      <c r="BI447" s="62">
        <f t="shared" si="290"/>
        <v>237253648</v>
      </c>
      <c r="BJ447" s="62">
        <f t="shared" si="290"/>
        <v>43504310</v>
      </c>
      <c r="BK447" s="62">
        <f t="shared" si="290"/>
        <v>178863079</v>
      </c>
      <c r="BL447" s="62">
        <f t="shared" si="290"/>
        <v>144299239</v>
      </c>
      <c r="BM447" s="62">
        <f t="shared" si="290"/>
        <v>118166631</v>
      </c>
      <c r="BN447" s="62">
        <f t="shared" si="290"/>
        <v>54179800</v>
      </c>
      <c r="BO447" s="62">
        <f t="shared" si="290"/>
        <v>231044849</v>
      </c>
      <c r="BP447" s="28">
        <f t="shared" ref="BP447:BP451" si="295">sum(BD447:BI447)</f>
        <v>360820250</v>
      </c>
      <c r="BQ447" s="62">
        <f t="shared" ref="BQ447:BT447" si="291">sum(BQ8,BQ28,BQ52,BQ63,BQ113,BQ155,BQ77)</f>
        <v>3000000</v>
      </c>
      <c r="BR447" s="62">
        <f t="shared" si="291"/>
        <v>357820250</v>
      </c>
      <c r="BS447" s="62">
        <f t="shared" si="291"/>
        <v>366666628</v>
      </c>
      <c r="BT447" s="62">
        <f t="shared" si="291"/>
        <v>403391280</v>
      </c>
    </row>
    <row r="448" hidden="1">
      <c r="A448" s="94"/>
      <c r="B448" s="95"/>
      <c r="C448" s="52" t="s">
        <v>424</v>
      </c>
      <c r="D448" s="62">
        <f t="shared" ref="D448:AZ448" si="292">D129</f>
        <v>133634000</v>
      </c>
      <c r="E448" s="62">
        <f t="shared" si="292"/>
        <v>0</v>
      </c>
      <c r="F448" s="62">
        <f t="shared" si="292"/>
        <v>0</v>
      </c>
      <c r="G448" s="62">
        <f t="shared" si="292"/>
        <v>0</v>
      </c>
      <c r="H448" s="62">
        <f t="shared" si="292"/>
        <v>0</v>
      </c>
      <c r="I448" s="62">
        <f t="shared" si="292"/>
        <v>0</v>
      </c>
      <c r="J448" s="62">
        <f t="shared" si="292"/>
        <v>0</v>
      </c>
      <c r="K448" s="62">
        <f t="shared" si="292"/>
        <v>0</v>
      </c>
      <c r="L448" s="62">
        <f t="shared" si="292"/>
        <v>0</v>
      </c>
      <c r="M448" s="62">
        <f t="shared" si="292"/>
        <v>0</v>
      </c>
      <c r="N448" s="62">
        <f t="shared" si="292"/>
        <v>0</v>
      </c>
      <c r="O448" s="62">
        <f t="shared" si="292"/>
        <v>0</v>
      </c>
      <c r="P448" s="62">
        <f t="shared" si="292"/>
        <v>0</v>
      </c>
      <c r="Q448" s="62">
        <f t="shared" si="292"/>
        <v>0</v>
      </c>
      <c r="R448" s="62">
        <f t="shared" si="292"/>
        <v>0</v>
      </c>
      <c r="S448" s="62">
        <f t="shared" si="292"/>
        <v>0</v>
      </c>
      <c r="T448" s="62">
        <f t="shared" si="292"/>
        <v>5836800</v>
      </c>
      <c r="U448" s="62">
        <f t="shared" si="292"/>
        <v>0</v>
      </c>
      <c r="V448" s="62">
        <f t="shared" si="292"/>
        <v>0</v>
      </c>
      <c r="W448" s="62">
        <f t="shared" si="292"/>
        <v>5932000</v>
      </c>
      <c r="X448" s="62">
        <f t="shared" si="292"/>
        <v>0</v>
      </c>
      <c r="Y448" s="62">
        <f t="shared" si="292"/>
        <v>0</v>
      </c>
      <c r="Z448" s="62">
        <f t="shared" si="292"/>
        <v>0</v>
      </c>
      <c r="AA448" s="62">
        <f t="shared" si="292"/>
        <v>0</v>
      </c>
      <c r="AB448" s="62">
        <f t="shared" si="292"/>
        <v>0</v>
      </c>
      <c r="AC448" s="62">
        <f t="shared" si="292"/>
        <v>680000</v>
      </c>
      <c r="AD448" s="62">
        <f t="shared" si="292"/>
        <v>0</v>
      </c>
      <c r="AE448" s="62">
        <f t="shared" si="292"/>
        <v>0</v>
      </c>
      <c r="AF448" s="62">
        <f t="shared" si="292"/>
        <v>0</v>
      </c>
      <c r="AG448" s="62">
        <f t="shared" si="292"/>
        <v>0</v>
      </c>
      <c r="AH448" s="62">
        <f t="shared" si="292"/>
        <v>14972000</v>
      </c>
      <c r="AI448" s="62">
        <f t="shared" si="292"/>
        <v>0</v>
      </c>
      <c r="AJ448" s="62">
        <f t="shared" si="292"/>
        <v>15921767</v>
      </c>
      <c r="AK448" s="62">
        <f t="shared" si="292"/>
        <v>0</v>
      </c>
      <c r="AL448" s="62">
        <f t="shared" si="292"/>
        <v>1700000</v>
      </c>
      <c r="AM448" s="62">
        <f t="shared" si="292"/>
        <v>0</v>
      </c>
      <c r="AN448" s="62">
        <f t="shared" si="292"/>
        <v>5570331</v>
      </c>
      <c r="AO448" s="62">
        <f t="shared" si="292"/>
        <v>0</v>
      </c>
      <c r="AP448" s="62">
        <f t="shared" si="292"/>
        <v>0</v>
      </c>
      <c r="AQ448" s="62">
        <f t="shared" si="292"/>
        <v>0</v>
      </c>
      <c r="AR448" s="62">
        <f t="shared" si="292"/>
        <v>0</v>
      </c>
      <c r="AS448" s="62">
        <f t="shared" si="292"/>
        <v>0</v>
      </c>
      <c r="AT448" s="62">
        <f t="shared" si="292"/>
        <v>0</v>
      </c>
      <c r="AU448" s="62">
        <f t="shared" si="292"/>
        <v>0</v>
      </c>
      <c r="AV448" s="62">
        <f t="shared" si="292"/>
        <v>0</v>
      </c>
      <c r="AW448" s="62">
        <f t="shared" si="292"/>
        <v>0</v>
      </c>
      <c r="AX448" s="62">
        <f t="shared" si="292"/>
        <v>0</v>
      </c>
      <c r="AY448" s="62">
        <f t="shared" si="292"/>
        <v>0</v>
      </c>
      <c r="AZ448" s="62">
        <f t="shared" si="292"/>
        <v>0</v>
      </c>
      <c r="BA448" s="59">
        <f t="shared" si="293"/>
        <v>50612898</v>
      </c>
      <c r="BB448" s="64"/>
      <c r="BC448" s="64"/>
      <c r="BD448" s="62">
        <f t="shared" ref="BD448:BO448" si="294">BD129</f>
        <v>0</v>
      </c>
      <c r="BE448" s="62">
        <f t="shared" si="294"/>
        <v>0</v>
      </c>
      <c r="BF448" s="62">
        <f t="shared" si="294"/>
        <v>0</v>
      </c>
      <c r="BG448" s="62">
        <f t="shared" si="294"/>
        <v>5836800</v>
      </c>
      <c r="BH448" s="62">
        <f t="shared" si="294"/>
        <v>5932000</v>
      </c>
      <c r="BI448" s="62">
        <f t="shared" si="294"/>
        <v>0</v>
      </c>
      <c r="BJ448" s="62">
        <f t="shared" si="294"/>
        <v>680000</v>
      </c>
      <c r="BK448" s="62">
        <f t="shared" si="294"/>
        <v>30893767</v>
      </c>
      <c r="BL448" s="62">
        <f t="shared" si="294"/>
        <v>7270331</v>
      </c>
      <c r="BM448" s="62">
        <f t="shared" si="294"/>
        <v>0</v>
      </c>
      <c r="BN448" s="62">
        <f t="shared" si="294"/>
        <v>0</v>
      </c>
      <c r="BO448" s="62">
        <f t="shared" si="294"/>
        <v>0</v>
      </c>
      <c r="BP448" s="28">
        <f t="shared" si="295"/>
        <v>11768800</v>
      </c>
      <c r="BQ448" s="62">
        <f t="shared" ref="BQ448:BT448" si="296">BQ129</f>
        <v>0</v>
      </c>
      <c r="BR448" s="62">
        <f t="shared" si="296"/>
        <v>11768800</v>
      </c>
      <c r="BS448" s="62">
        <f t="shared" si="296"/>
        <v>38844098</v>
      </c>
      <c r="BT448" s="62">
        <f t="shared" si="296"/>
        <v>0</v>
      </c>
    </row>
    <row r="449" hidden="1">
      <c r="A449" s="94"/>
      <c r="B449" s="95"/>
      <c r="C449" s="52" t="s">
        <v>425</v>
      </c>
      <c r="D449" s="62">
        <f t="shared" ref="D449:AZ449" si="297">D91</f>
        <v>29931000</v>
      </c>
      <c r="E449" s="62">
        <f t="shared" si="297"/>
        <v>0</v>
      </c>
      <c r="F449" s="62">
        <f t="shared" si="297"/>
        <v>0</v>
      </c>
      <c r="G449" s="62">
        <f t="shared" si="297"/>
        <v>0</v>
      </c>
      <c r="H449" s="62">
        <f t="shared" si="297"/>
        <v>0</v>
      </c>
      <c r="I449" s="62">
        <f t="shared" si="297"/>
        <v>0</v>
      </c>
      <c r="J449" s="62">
        <f t="shared" si="297"/>
        <v>0</v>
      </c>
      <c r="K449" s="62">
        <f t="shared" si="297"/>
        <v>0</v>
      </c>
      <c r="L449" s="62">
        <f t="shared" si="297"/>
        <v>0</v>
      </c>
      <c r="M449" s="62">
        <f t="shared" si="297"/>
        <v>0</v>
      </c>
      <c r="N449" s="62">
        <f t="shared" si="297"/>
        <v>6850000</v>
      </c>
      <c r="O449" s="62">
        <f t="shared" si="297"/>
        <v>0</v>
      </c>
      <c r="P449" s="62">
        <f t="shared" si="297"/>
        <v>0</v>
      </c>
      <c r="Q449" s="62">
        <f t="shared" si="297"/>
        <v>0</v>
      </c>
      <c r="R449" s="62">
        <f t="shared" si="297"/>
        <v>0</v>
      </c>
      <c r="S449" s="62">
        <f t="shared" si="297"/>
        <v>0</v>
      </c>
      <c r="T449" s="62">
        <f t="shared" si="297"/>
        <v>0</v>
      </c>
      <c r="U449" s="62">
        <f t="shared" si="297"/>
        <v>0</v>
      </c>
      <c r="V449" s="62">
        <f t="shared" si="297"/>
        <v>0</v>
      </c>
      <c r="W449" s="62">
        <f t="shared" si="297"/>
        <v>1930000</v>
      </c>
      <c r="X449" s="62">
        <f t="shared" si="297"/>
        <v>0</v>
      </c>
      <c r="Y449" s="62">
        <f t="shared" si="297"/>
        <v>0</v>
      </c>
      <c r="Z449" s="62">
        <f t="shared" si="297"/>
        <v>0</v>
      </c>
      <c r="AA449" s="62">
        <f t="shared" si="297"/>
        <v>800000</v>
      </c>
      <c r="AB449" s="62">
        <f t="shared" si="297"/>
        <v>0</v>
      </c>
      <c r="AC449" s="62">
        <f t="shared" si="297"/>
        <v>0</v>
      </c>
      <c r="AD449" s="62">
        <f t="shared" si="297"/>
        <v>0</v>
      </c>
      <c r="AE449" s="62">
        <f t="shared" si="297"/>
        <v>0</v>
      </c>
      <c r="AF449" s="62">
        <f t="shared" si="297"/>
        <v>0</v>
      </c>
      <c r="AG449" s="62">
        <f t="shared" si="297"/>
        <v>0</v>
      </c>
      <c r="AH449" s="62">
        <f t="shared" si="297"/>
        <v>0</v>
      </c>
      <c r="AI449" s="62">
        <f t="shared" si="297"/>
        <v>0</v>
      </c>
      <c r="AJ449" s="62">
        <f t="shared" si="297"/>
        <v>0</v>
      </c>
      <c r="AK449" s="62">
        <f t="shared" si="297"/>
        <v>0</v>
      </c>
      <c r="AL449" s="62">
        <f t="shared" si="297"/>
        <v>0</v>
      </c>
      <c r="AM449" s="62">
        <f t="shared" si="297"/>
        <v>0</v>
      </c>
      <c r="AN449" s="62">
        <f t="shared" si="297"/>
        <v>0</v>
      </c>
      <c r="AO449" s="62">
        <f t="shared" si="297"/>
        <v>0</v>
      </c>
      <c r="AP449" s="62">
        <f t="shared" si="297"/>
        <v>0</v>
      </c>
      <c r="AQ449" s="62">
        <f t="shared" si="297"/>
        <v>0</v>
      </c>
      <c r="AR449" s="62">
        <f t="shared" si="297"/>
        <v>114240</v>
      </c>
      <c r="AS449" s="62">
        <f t="shared" si="297"/>
        <v>0</v>
      </c>
      <c r="AT449" s="62">
        <f t="shared" si="297"/>
        <v>806000</v>
      </c>
      <c r="AU449" s="62">
        <f t="shared" si="297"/>
        <v>0</v>
      </c>
      <c r="AV449" s="62">
        <f t="shared" si="297"/>
        <v>18839000</v>
      </c>
      <c r="AW449" s="62">
        <f t="shared" si="297"/>
        <v>0</v>
      </c>
      <c r="AX449" s="62">
        <f t="shared" si="297"/>
        <v>0</v>
      </c>
      <c r="AY449" s="62">
        <f t="shared" si="297"/>
        <v>591760</v>
      </c>
      <c r="AZ449" s="62">
        <f t="shared" si="297"/>
        <v>0</v>
      </c>
      <c r="BA449" s="59">
        <f t="shared" si="293"/>
        <v>29931000</v>
      </c>
      <c r="BB449" s="64"/>
      <c r="BC449" s="64"/>
      <c r="BD449" s="62">
        <f t="shared" ref="BD449:BO449" si="298">BD91</f>
        <v>0</v>
      </c>
      <c r="BE449" s="62">
        <f t="shared" si="298"/>
        <v>0</v>
      </c>
      <c r="BF449" s="62">
        <f t="shared" si="298"/>
        <v>6850000</v>
      </c>
      <c r="BG449" s="62">
        <f t="shared" si="298"/>
        <v>0</v>
      </c>
      <c r="BH449" s="62">
        <f t="shared" si="298"/>
        <v>1930000</v>
      </c>
      <c r="BI449" s="62">
        <f t="shared" si="298"/>
        <v>800000</v>
      </c>
      <c r="BJ449" s="62">
        <f t="shared" si="298"/>
        <v>0</v>
      </c>
      <c r="BK449" s="62">
        <f t="shared" si="298"/>
        <v>0</v>
      </c>
      <c r="BL449" s="62">
        <f t="shared" si="298"/>
        <v>0</v>
      </c>
      <c r="BM449" s="62">
        <f t="shared" si="298"/>
        <v>114240</v>
      </c>
      <c r="BN449" s="62">
        <f t="shared" si="298"/>
        <v>19645000</v>
      </c>
      <c r="BO449" s="62">
        <f t="shared" si="298"/>
        <v>591760</v>
      </c>
      <c r="BP449" s="28">
        <f t="shared" si="295"/>
        <v>9580000</v>
      </c>
      <c r="BQ449" s="62">
        <f t="shared" ref="BQ449:BT449" si="299">BQ91</f>
        <v>6850000</v>
      </c>
      <c r="BR449" s="62">
        <f t="shared" si="299"/>
        <v>2730000</v>
      </c>
      <c r="BS449" s="62">
        <f t="shared" si="299"/>
        <v>0</v>
      </c>
      <c r="BT449" s="62">
        <f t="shared" si="299"/>
        <v>20351000</v>
      </c>
    </row>
    <row r="450" hidden="1">
      <c r="A450" s="94"/>
      <c r="B450" s="95"/>
      <c r="C450" s="52" t="s">
        <v>426</v>
      </c>
      <c r="D450" s="62">
        <f t="shared" ref="D450:AZ450" si="300">D147</f>
        <v>10446000</v>
      </c>
      <c r="E450" s="62">
        <f t="shared" si="300"/>
        <v>0</v>
      </c>
      <c r="F450" s="62">
        <f t="shared" si="300"/>
        <v>0</v>
      </c>
      <c r="G450" s="62">
        <f t="shared" si="300"/>
        <v>0</v>
      </c>
      <c r="H450" s="62">
        <f t="shared" si="300"/>
        <v>0</v>
      </c>
      <c r="I450" s="62">
        <f t="shared" si="300"/>
        <v>0</v>
      </c>
      <c r="J450" s="62">
        <f t="shared" si="300"/>
        <v>0</v>
      </c>
      <c r="K450" s="62">
        <f t="shared" si="300"/>
        <v>0</v>
      </c>
      <c r="L450" s="62">
        <f t="shared" si="300"/>
        <v>0</v>
      </c>
      <c r="M450" s="62">
        <f t="shared" si="300"/>
        <v>0</v>
      </c>
      <c r="N450" s="62">
        <f t="shared" si="300"/>
        <v>0</v>
      </c>
      <c r="O450" s="62">
        <f t="shared" si="300"/>
        <v>0</v>
      </c>
      <c r="P450" s="62">
        <f t="shared" si="300"/>
        <v>0</v>
      </c>
      <c r="Q450" s="62">
        <f t="shared" si="300"/>
        <v>0</v>
      </c>
      <c r="R450" s="62">
        <f t="shared" si="300"/>
        <v>0</v>
      </c>
      <c r="S450" s="62">
        <f t="shared" si="300"/>
        <v>0</v>
      </c>
      <c r="T450" s="62">
        <f t="shared" si="300"/>
        <v>0</v>
      </c>
      <c r="U450" s="62">
        <f t="shared" si="300"/>
        <v>0</v>
      </c>
      <c r="V450" s="62">
        <f t="shared" si="300"/>
        <v>0</v>
      </c>
      <c r="W450" s="62">
        <f t="shared" si="300"/>
        <v>0</v>
      </c>
      <c r="X450" s="62">
        <f t="shared" si="300"/>
        <v>0</v>
      </c>
      <c r="Y450" s="62">
        <f t="shared" si="300"/>
        <v>0</v>
      </c>
      <c r="Z450" s="62">
        <f t="shared" si="300"/>
        <v>0</v>
      </c>
      <c r="AA450" s="62">
        <f t="shared" si="300"/>
        <v>0</v>
      </c>
      <c r="AB450" s="62">
        <f t="shared" si="300"/>
        <v>0</v>
      </c>
      <c r="AC450" s="62">
        <f t="shared" si="300"/>
        <v>3800000</v>
      </c>
      <c r="AD450" s="62">
        <f t="shared" si="300"/>
        <v>0</v>
      </c>
      <c r="AE450" s="62">
        <f t="shared" si="300"/>
        <v>0</v>
      </c>
      <c r="AF450" s="62">
        <f t="shared" si="300"/>
        <v>0</v>
      </c>
      <c r="AG450" s="62">
        <f t="shared" si="300"/>
        <v>0</v>
      </c>
      <c r="AH450" s="62">
        <f t="shared" si="300"/>
        <v>0</v>
      </c>
      <c r="AI450" s="62">
        <f t="shared" si="300"/>
        <v>0</v>
      </c>
      <c r="AJ450" s="62">
        <f t="shared" si="300"/>
        <v>0</v>
      </c>
      <c r="AK450" s="62">
        <f t="shared" si="300"/>
        <v>0</v>
      </c>
      <c r="AL450" s="62">
        <f t="shared" si="300"/>
        <v>0</v>
      </c>
      <c r="AM450" s="62">
        <f t="shared" si="300"/>
        <v>0</v>
      </c>
      <c r="AN450" s="62">
        <f t="shared" si="300"/>
        <v>4800000</v>
      </c>
      <c r="AO450" s="62">
        <f t="shared" si="300"/>
        <v>0</v>
      </c>
      <c r="AP450" s="62">
        <f t="shared" si="300"/>
        <v>0</v>
      </c>
      <c r="AQ450" s="62">
        <f t="shared" si="300"/>
        <v>0</v>
      </c>
      <c r="AR450" s="62">
        <f t="shared" si="300"/>
        <v>0</v>
      </c>
      <c r="AS450" s="62">
        <f t="shared" si="300"/>
        <v>0</v>
      </c>
      <c r="AT450" s="62">
        <f t="shared" si="300"/>
        <v>0</v>
      </c>
      <c r="AU450" s="62">
        <f t="shared" si="300"/>
        <v>0</v>
      </c>
      <c r="AV450" s="62">
        <f t="shared" si="300"/>
        <v>0</v>
      </c>
      <c r="AW450" s="62">
        <f t="shared" si="300"/>
        <v>0</v>
      </c>
      <c r="AX450" s="62">
        <f t="shared" si="300"/>
        <v>0</v>
      </c>
      <c r="AY450" s="62">
        <f t="shared" si="300"/>
        <v>0</v>
      </c>
      <c r="AZ450" s="62">
        <f t="shared" si="300"/>
        <v>0</v>
      </c>
      <c r="BA450" s="59">
        <f t="shared" si="293"/>
        <v>8600000</v>
      </c>
      <c r="BB450" s="64"/>
      <c r="BC450" s="64"/>
      <c r="BD450" s="62">
        <f t="shared" ref="BD450:BO450" si="301">BD147</f>
        <v>0</v>
      </c>
      <c r="BE450" s="62">
        <f t="shared" si="301"/>
        <v>0</v>
      </c>
      <c r="BF450" s="62">
        <f t="shared" si="301"/>
        <v>0</v>
      </c>
      <c r="BG450" s="62">
        <f t="shared" si="301"/>
        <v>0</v>
      </c>
      <c r="BH450" s="62">
        <f t="shared" si="301"/>
        <v>0</v>
      </c>
      <c r="BI450" s="62">
        <f t="shared" si="301"/>
        <v>0</v>
      </c>
      <c r="BJ450" s="62">
        <f t="shared" si="301"/>
        <v>3800000</v>
      </c>
      <c r="BK450" s="62">
        <f t="shared" si="301"/>
        <v>0</v>
      </c>
      <c r="BL450" s="62">
        <f t="shared" si="301"/>
        <v>4800000</v>
      </c>
      <c r="BM450" s="62">
        <f t="shared" si="301"/>
        <v>0</v>
      </c>
      <c r="BN450" s="62">
        <f t="shared" si="301"/>
        <v>0</v>
      </c>
      <c r="BO450" s="62">
        <f t="shared" si="301"/>
        <v>0</v>
      </c>
      <c r="BP450" s="28">
        <f t="shared" si="295"/>
        <v>0</v>
      </c>
      <c r="BQ450" s="62">
        <f t="shared" ref="BQ450:BT450" si="302">BQ147</f>
        <v>0</v>
      </c>
      <c r="BR450" s="62">
        <f t="shared" si="302"/>
        <v>0</v>
      </c>
      <c r="BS450" s="62">
        <f t="shared" si="302"/>
        <v>8600000</v>
      </c>
      <c r="BT450" s="62">
        <f t="shared" si="302"/>
        <v>0</v>
      </c>
    </row>
    <row r="451" hidden="1">
      <c r="A451" s="94"/>
      <c r="B451" s="95"/>
      <c r="C451" s="52" t="s">
        <v>427</v>
      </c>
      <c r="D451" s="62">
        <f t="shared" ref="D451:AZ451" si="303">D182</f>
        <v>21842931000</v>
      </c>
      <c r="E451" s="62">
        <f t="shared" si="303"/>
        <v>516039587</v>
      </c>
      <c r="F451" s="62">
        <f t="shared" si="303"/>
        <v>73162715</v>
      </c>
      <c r="G451" s="62">
        <f t="shared" si="303"/>
        <v>0</v>
      </c>
      <c r="H451" s="62">
        <f t="shared" si="303"/>
        <v>0</v>
      </c>
      <c r="I451" s="62">
        <f t="shared" si="303"/>
        <v>521898381</v>
      </c>
      <c r="J451" s="62">
        <f t="shared" si="303"/>
        <v>808930614</v>
      </c>
      <c r="K451" s="62">
        <f t="shared" si="303"/>
        <v>262590255</v>
      </c>
      <c r="L451" s="62">
        <f t="shared" si="303"/>
        <v>33392107</v>
      </c>
      <c r="M451" s="62">
        <f t="shared" si="303"/>
        <v>1109580933</v>
      </c>
      <c r="N451" s="62">
        <f t="shared" si="303"/>
        <v>1575271754</v>
      </c>
      <c r="O451" s="62">
        <f t="shared" si="303"/>
        <v>95917808</v>
      </c>
      <c r="P451" s="62">
        <f t="shared" si="303"/>
        <v>0</v>
      </c>
      <c r="Q451" s="62">
        <f t="shared" si="303"/>
        <v>525783857</v>
      </c>
      <c r="R451" s="62">
        <f t="shared" si="303"/>
        <v>265037463</v>
      </c>
      <c r="S451" s="62">
        <f t="shared" si="303"/>
        <v>678856194</v>
      </c>
      <c r="T451" s="62">
        <f t="shared" si="303"/>
        <v>38762600</v>
      </c>
      <c r="U451" s="62">
        <f t="shared" si="303"/>
        <v>604831630</v>
      </c>
      <c r="V451" s="62">
        <f t="shared" si="303"/>
        <v>845954936</v>
      </c>
      <c r="W451" s="62">
        <f t="shared" si="303"/>
        <v>10930925</v>
      </c>
      <c r="X451" s="62">
        <f t="shared" si="303"/>
        <v>110912150</v>
      </c>
      <c r="Y451" s="62">
        <f t="shared" si="303"/>
        <v>1731546035</v>
      </c>
      <c r="Z451" s="62">
        <f t="shared" si="303"/>
        <v>872498121</v>
      </c>
      <c r="AA451" s="62">
        <f t="shared" si="303"/>
        <v>178411259</v>
      </c>
      <c r="AB451" s="62">
        <f t="shared" si="303"/>
        <v>640000</v>
      </c>
      <c r="AC451" s="62">
        <f t="shared" si="303"/>
        <v>1448748975</v>
      </c>
      <c r="AD451" s="62">
        <f t="shared" si="303"/>
        <v>60642040</v>
      </c>
      <c r="AE451" s="62">
        <f t="shared" si="303"/>
        <v>719923</v>
      </c>
      <c r="AF451" s="62">
        <f t="shared" si="303"/>
        <v>0</v>
      </c>
      <c r="AG451" s="62">
        <f t="shared" si="303"/>
        <v>528101933</v>
      </c>
      <c r="AH451" s="62">
        <f t="shared" si="303"/>
        <v>989934408</v>
      </c>
      <c r="AI451" s="62">
        <f t="shared" si="303"/>
        <v>0</v>
      </c>
      <c r="AJ451" s="62">
        <f t="shared" si="303"/>
        <v>81560390</v>
      </c>
      <c r="AK451" s="62">
        <f t="shared" si="303"/>
        <v>555231021</v>
      </c>
      <c r="AL451" s="62">
        <f t="shared" si="303"/>
        <v>696941374</v>
      </c>
      <c r="AM451" s="62">
        <f t="shared" si="303"/>
        <v>280172808</v>
      </c>
      <c r="AN451" s="62">
        <f t="shared" si="303"/>
        <v>434500</v>
      </c>
      <c r="AO451" s="62">
        <f t="shared" si="303"/>
        <v>0</v>
      </c>
      <c r="AP451" s="62">
        <f t="shared" si="303"/>
        <v>0</v>
      </c>
      <c r="AQ451" s="62">
        <f t="shared" si="303"/>
        <v>340000</v>
      </c>
      <c r="AR451" s="62">
        <f t="shared" si="303"/>
        <v>0</v>
      </c>
      <c r="AS451" s="62">
        <f t="shared" si="303"/>
        <v>340000</v>
      </c>
      <c r="AT451" s="62">
        <f t="shared" si="303"/>
        <v>1858000</v>
      </c>
      <c r="AU451" s="62">
        <f t="shared" si="303"/>
        <v>0</v>
      </c>
      <c r="AV451" s="62">
        <f t="shared" si="303"/>
        <v>20063000</v>
      </c>
      <c r="AW451" s="62">
        <f t="shared" si="303"/>
        <v>0</v>
      </c>
      <c r="AX451" s="62">
        <f t="shared" si="303"/>
        <v>0</v>
      </c>
      <c r="AY451" s="62">
        <f t="shared" si="303"/>
        <v>0</v>
      </c>
      <c r="AZ451" s="62">
        <f t="shared" si="303"/>
        <v>0</v>
      </c>
      <c r="BA451" s="59">
        <f t="shared" si="293"/>
        <v>15526037696</v>
      </c>
      <c r="BB451" s="64"/>
      <c r="BC451" s="64"/>
      <c r="BD451" s="62">
        <f t="shared" ref="BD451:BO451" si="304">BD182</f>
        <v>589202302</v>
      </c>
      <c r="BE451" s="62">
        <f t="shared" si="304"/>
        <v>1626811357</v>
      </c>
      <c r="BF451" s="62">
        <f t="shared" si="304"/>
        <v>2780770495</v>
      </c>
      <c r="BG451" s="62">
        <f t="shared" si="304"/>
        <v>1508440114</v>
      </c>
      <c r="BH451" s="62">
        <f t="shared" si="304"/>
        <v>1572629641</v>
      </c>
      <c r="BI451" s="62">
        <f t="shared" si="304"/>
        <v>2783095415</v>
      </c>
      <c r="BJ451" s="62">
        <f t="shared" si="304"/>
        <v>1510110938</v>
      </c>
      <c r="BK451" s="62">
        <f t="shared" si="304"/>
        <v>1599596731</v>
      </c>
      <c r="BL451" s="62">
        <f t="shared" si="304"/>
        <v>1532779703</v>
      </c>
      <c r="BM451" s="62">
        <f t="shared" si="304"/>
        <v>340000</v>
      </c>
      <c r="BN451" s="62">
        <f t="shared" si="304"/>
        <v>22261000</v>
      </c>
      <c r="BO451" s="62">
        <f t="shared" si="304"/>
        <v>0</v>
      </c>
      <c r="BP451" s="28">
        <f t="shared" si="295"/>
        <v>10860949324</v>
      </c>
      <c r="BQ451" s="62">
        <f t="shared" ref="BQ451:BT451" si="305">BQ182</f>
        <v>4996784154</v>
      </c>
      <c r="BR451" s="62">
        <f t="shared" si="305"/>
        <v>5864165170</v>
      </c>
      <c r="BS451" s="62">
        <f t="shared" si="305"/>
        <v>4642487372</v>
      </c>
      <c r="BT451" s="62">
        <f t="shared" si="305"/>
        <v>22601000</v>
      </c>
    </row>
    <row r="452" hidden="1">
      <c r="A452" s="94"/>
      <c r="B452" s="95"/>
      <c r="C452" s="95"/>
      <c r="D452" s="163">
        <f>sum(D447:D451)</f>
        <v>25588310000</v>
      </c>
      <c r="AZ452" s="96"/>
      <c r="BA452" s="98">
        <f>SUM(BA447:BA451)</f>
        <v>16769259761</v>
      </c>
      <c r="BB452" s="28">
        <f>BA444-BA452</f>
        <v>105152000</v>
      </c>
      <c r="BC452" s="64"/>
      <c r="BP452" s="64"/>
    </row>
    <row r="453" hidden="1">
      <c r="A453" s="94"/>
      <c r="B453" s="95"/>
      <c r="C453" s="95"/>
      <c r="AZ453" s="96"/>
      <c r="BB453" s="64"/>
      <c r="BC453" s="64"/>
      <c r="BP453" s="64"/>
    </row>
    <row r="454" hidden="1">
      <c r="A454" s="94"/>
      <c r="B454" s="95"/>
      <c r="C454" s="95"/>
      <c r="AZ454" s="96"/>
      <c r="BB454" s="64"/>
      <c r="BC454" s="64"/>
      <c r="BP454" s="64"/>
    </row>
    <row r="455" hidden="1">
      <c r="A455" s="94"/>
      <c r="B455" s="95"/>
      <c r="C455" s="95"/>
      <c r="D455" s="163">
        <f>D444-D452</f>
        <v>105152000</v>
      </c>
      <c r="AZ455" s="96"/>
      <c r="BB455" s="64"/>
      <c r="BC455" s="64"/>
      <c r="BP455" s="64"/>
    </row>
    <row r="456" hidden="1">
      <c r="A456" s="94"/>
      <c r="B456" s="95"/>
      <c r="C456" s="95"/>
      <c r="AZ456" s="96"/>
      <c r="BB456" s="64"/>
      <c r="BC456" s="64"/>
      <c r="BP456" s="64"/>
    </row>
    <row r="457" hidden="1">
      <c r="A457" s="94"/>
      <c r="B457" s="95"/>
      <c r="C457" s="95"/>
      <c r="AZ457" s="96"/>
      <c r="BB457" s="64"/>
      <c r="BC457" s="64"/>
      <c r="BP457" s="64"/>
    </row>
    <row r="458">
      <c r="A458" s="94"/>
      <c r="B458" s="95"/>
      <c r="C458" s="95"/>
      <c r="D458" s="163">
        <f>sum(D3,D182)</f>
        <v>25854016000</v>
      </c>
      <c r="AZ458" s="96"/>
      <c r="BB458" s="64"/>
      <c r="BC458" s="64"/>
      <c r="BP458" s="64"/>
    </row>
  </sheetData>
  <mergeCells count="236">
    <mergeCell ref="B279:C279"/>
    <mergeCell ref="B280:C280"/>
    <mergeCell ref="B289:C289"/>
    <mergeCell ref="B290:C290"/>
    <mergeCell ref="B297:C297"/>
    <mergeCell ref="B298:C298"/>
    <mergeCell ref="B309:C309"/>
    <mergeCell ref="B310:C310"/>
    <mergeCell ref="B315:C315"/>
    <mergeCell ref="B316:C316"/>
    <mergeCell ref="B317:C317"/>
    <mergeCell ref="B318:C318"/>
    <mergeCell ref="B322:C322"/>
    <mergeCell ref="B323:C323"/>
    <mergeCell ref="B396:C396"/>
    <mergeCell ref="B397:C397"/>
    <mergeCell ref="B399:C399"/>
    <mergeCell ref="B400:C400"/>
    <mergeCell ref="B401:C401"/>
    <mergeCell ref="B403:C403"/>
    <mergeCell ref="B404:C404"/>
    <mergeCell ref="B415:C415"/>
    <mergeCell ref="B416:C416"/>
    <mergeCell ref="B417:C417"/>
    <mergeCell ref="B405:C405"/>
    <mergeCell ref="B408:C408"/>
    <mergeCell ref="B409:C409"/>
    <mergeCell ref="B410:C410"/>
    <mergeCell ref="B412:C412"/>
    <mergeCell ref="B413:C413"/>
    <mergeCell ref="B414:C414"/>
    <mergeCell ref="B114:C114"/>
    <mergeCell ref="B115:C115"/>
    <mergeCell ref="B116:C116"/>
    <mergeCell ref="B118:C118"/>
    <mergeCell ref="B119:C119"/>
    <mergeCell ref="B120:C120"/>
    <mergeCell ref="B122:C122"/>
    <mergeCell ref="B123:C123"/>
    <mergeCell ref="B124:C124"/>
    <mergeCell ref="B126:C126"/>
    <mergeCell ref="B127:C127"/>
    <mergeCell ref="B128:C128"/>
    <mergeCell ref="B129:C129"/>
    <mergeCell ref="B130:C130"/>
    <mergeCell ref="B131:C131"/>
    <mergeCell ref="B138:C138"/>
    <mergeCell ref="B139:C139"/>
    <mergeCell ref="B141:C141"/>
    <mergeCell ref="B142:C142"/>
    <mergeCell ref="B144:C144"/>
    <mergeCell ref="B145:C145"/>
    <mergeCell ref="B147:C147"/>
    <mergeCell ref="B148:C148"/>
    <mergeCell ref="B149:C149"/>
    <mergeCell ref="B151:C151"/>
    <mergeCell ref="B152:C152"/>
    <mergeCell ref="B154:C154"/>
    <mergeCell ref="B155:C155"/>
    <mergeCell ref="B156:C156"/>
    <mergeCell ref="B157:C157"/>
    <mergeCell ref="B158:C158"/>
    <mergeCell ref="B159:C159"/>
    <mergeCell ref="B161:C161"/>
    <mergeCell ref="B162:C162"/>
    <mergeCell ref="B163:C163"/>
    <mergeCell ref="B182:C182"/>
    <mergeCell ref="B183:C183"/>
    <mergeCell ref="B184:C184"/>
    <mergeCell ref="B185:C185"/>
    <mergeCell ref="B186:C186"/>
    <mergeCell ref="B187:C187"/>
    <mergeCell ref="B188:C188"/>
    <mergeCell ref="B350:C350"/>
    <mergeCell ref="B351:C351"/>
    <mergeCell ref="B352:C352"/>
    <mergeCell ref="B358:C358"/>
    <mergeCell ref="B359:C359"/>
    <mergeCell ref="B360:C360"/>
    <mergeCell ref="B379:C379"/>
    <mergeCell ref="U1:X1"/>
    <mergeCell ref="Y1:AB1"/>
    <mergeCell ref="AC1:AF1"/>
    <mergeCell ref="AG1:AJ1"/>
    <mergeCell ref="AK1:AN1"/>
    <mergeCell ref="AO1:AR1"/>
    <mergeCell ref="AS1:AV1"/>
    <mergeCell ref="AW1:AZ1"/>
    <mergeCell ref="BA1:BA2"/>
    <mergeCell ref="BB1:BB2"/>
    <mergeCell ref="BD1:BD2"/>
    <mergeCell ref="BE1:BE2"/>
    <mergeCell ref="BF1:BF2"/>
    <mergeCell ref="BG1:BG2"/>
    <mergeCell ref="BO1:BO2"/>
    <mergeCell ref="BQ1:BQ2"/>
    <mergeCell ref="BR1:BR2"/>
    <mergeCell ref="BS1:BS2"/>
    <mergeCell ref="BT1:BT2"/>
    <mergeCell ref="BH1:BH2"/>
    <mergeCell ref="BI1:BI2"/>
    <mergeCell ref="BJ1:BJ2"/>
    <mergeCell ref="BK1:BK2"/>
    <mergeCell ref="BL1:BL2"/>
    <mergeCell ref="BM1:BM2"/>
    <mergeCell ref="BN1:BN2"/>
    <mergeCell ref="A1:A2"/>
    <mergeCell ref="B1:C2"/>
    <mergeCell ref="D1:D2"/>
    <mergeCell ref="E1:H1"/>
    <mergeCell ref="I1:L1"/>
    <mergeCell ref="M1:P1"/>
    <mergeCell ref="Q1:T1"/>
    <mergeCell ref="B3:C3"/>
    <mergeCell ref="B4:C4"/>
    <mergeCell ref="B5:C5"/>
    <mergeCell ref="B6:C6"/>
    <mergeCell ref="B7:C7"/>
    <mergeCell ref="B8:C8"/>
    <mergeCell ref="B9:C9"/>
    <mergeCell ref="B49:C49"/>
    <mergeCell ref="B50:C50"/>
    <mergeCell ref="B10:C10"/>
    <mergeCell ref="B13:C13"/>
    <mergeCell ref="B14:C14"/>
    <mergeCell ref="B25:C25"/>
    <mergeCell ref="B26:C26"/>
    <mergeCell ref="B28:C28"/>
    <mergeCell ref="B29:C29"/>
    <mergeCell ref="B30:C30"/>
    <mergeCell ref="B32:C32"/>
    <mergeCell ref="B33:C33"/>
    <mergeCell ref="B35:C35"/>
    <mergeCell ref="B36:C36"/>
    <mergeCell ref="B38:C38"/>
    <mergeCell ref="B39:C39"/>
    <mergeCell ref="B52:C52"/>
    <mergeCell ref="B53:C53"/>
    <mergeCell ref="B54:C54"/>
    <mergeCell ref="B56:C56"/>
    <mergeCell ref="B57:C57"/>
    <mergeCell ref="B59:C59"/>
    <mergeCell ref="B60:C60"/>
    <mergeCell ref="B63:C63"/>
    <mergeCell ref="B64:C64"/>
    <mergeCell ref="B65:C65"/>
    <mergeCell ref="B68:C68"/>
    <mergeCell ref="B69:C69"/>
    <mergeCell ref="B71:C71"/>
    <mergeCell ref="B72:C72"/>
    <mergeCell ref="B74:C74"/>
    <mergeCell ref="B75:C75"/>
    <mergeCell ref="B77:C77"/>
    <mergeCell ref="B78:C78"/>
    <mergeCell ref="B79:C79"/>
    <mergeCell ref="B82:C82"/>
    <mergeCell ref="B83:C83"/>
    <mergeCell ref="B84:C84"/>
    <mergeCell ref="B91:C91"/>
    <mergeCell ref="B92:C92"/>
    <mergeCell ref="B93:C93"/>
    <mergeCell ref="B94:C94"/>
    <mergeCell ref="B101:C101"/>
    <mergeCell ref="B102:C102"/>
    <mergeCell ref="B103:C103"/>
    <mergeCell ref="B104:C104"/>
    <mergeCell ref="B105:C105"/>
    <mergeCell ref="B106:C106"/>
    <mergeCell ref="B111:C111"/>
    <mergeCell ref="B112:C112"/>
    <mergeCell ref="B113:C113"/>
    <mergeCell ref="B189:C189"/>
    <mergeCell ref="B193:C193"/>
    <mergeCell ref="B194:C194"/>
    <mergeCell ref="B196:C196"/>
    <mergeCell ref="B197:C197"/>
    <mergeCell ref="B198:C198"/>
    <mergeCell ref="B199:C199"/>
    <mergeCell ref="B200:C200"/>
    <mergeCell ref="B204:C204"/>
    <mergeCell ref="B205:C205"/>
    <mergeCell ref="B209:C209"/>
    <mergeCell ref="B210:C210"/>
    <mergeCell ref="B214:C214"/>
    <mergeCell ref="B215:C215"/>
    <mergeCell ref="B219:C219"/>
    <mergeCell ref="B220:C220"/>
    <mergeCell ref="B224:C224"/>
    <mergeCell ref="B225:C225"/>
    <mergeCell ref="B229:C229"/>
    <mergeCell ref="B230:C230"/>
    <mergeCell ref="B234:C234"/>
    <mergeCell ref="B235:C235"/>
    <mergeCell ref="B237:C237"/>
    <mergeCell ref="B238:C238"/>
    <mergeCell ref="B240:C240"/>
    <mergeCell ref="B241:C241"/>
    <mergeCell ref="B245:C245"/>
    <mergeCell ref="B246:C246"/>
    <mergeCell ref="B250:C250"/>
    <mergeCell ref="B251:C251"/>
    <mergeCell ref="B255:C255"/>
    <mergeCell ref="B256:C256"/>
    <mergeCell ref="B260:C260"/>
    <mergeCell ref="B261:C261"/>
    <mergeCell ref="B265:C265"/>
    <mergeCell ref="B266:C266"/>
    <mergeCell ref="B270:C270"/>
    <mergeCell ref="B271:C271"/>
    <mergeCell ref="B273:C273"/>
    <mergeCell ref="B274:C274"/>
    <mergeCell ref="B276:C276"/>
    <mergeCell ref="B277:C277"/>
    <mergeCell ref="B325:C325"/>
    <mergeCell ref="B326:C326"/>
    <mergeCell ref="B328:C328"/>
    <mergeCell ref="B329:C329"/>
    <mergeCell ref="B330:C330"/>
    <mergeCell ref="B332:C332"/>
    <mergeCell ref="B333:C333"/>
    <mergeCell ref="B335:C335"/>
    <mergeCell ref="B336:C336"/>
    <mergeCell ref="B341:C341"/>
    <mergeCell ref="B342:C342"/>
    <mergeCell ref="B344:C344"/>
    <mergeCell ref="B345:C345"/>
    <mergeCell ref="B346:C346"/>
    <mergeCell ref="B393:C393"/>
    <mergeCell ref="B395:C395"/>
    <mergeCell ref="B380:C380"/>
    <mergeCell ref="B381:C381"/>
    <mergeCell ref="B387:C387"/>
    <mergeCell ref="B388:C388"/>
    <mergeCell ref="B389:C389"/>
    <mergeCell ref="B391:C391"/>
    <mergeCell ref="B392:C392"/>
  </mergeCells>
  <conditionalFormatting sqref="BB1:BB458">
    <cfRule type="cellIs" dxfId="0" priority="1" operator="lessThan">
      <formula>0</formula>
    </cfRule>
  </conditionalFormatting>
  <drawing r:id="rId1"/>
</worksheet>
</file>